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chartsheets/sheet1.xml" ContentType="application/vnd.openxmlformats-officedocument.spreadsheetml.chartsheet+xml"/>
  <Override PartName="/xl/worksheets/sheet27.xml" ContentType="application/vnd.openxmlformats-officedocument.spreadsheetml.worksheet+xml"/>
  <Override PartName="/xl/chartsheets/sheet2.xml" ContentType="application/vnd.openxmlformats-officedocument.spreadsheetml.chartsheet+xml"/>
  <Override PartName="/xl/worksheets/sheet28.xml" ContentType="application/vnd.openxmlformats-officedocument.spreadsheetml.worksheet+xml"/>
  <Override PartName="/xl/chartsheets/sheet3.xml" ContentType="application/vnd.openxmlformats-officedocument.spreadsheetml.chartsheet+xml"/>
  <Override PartName="/xl/worksheets/sheet29.xml" ContentType="application/vnd.openxmlformats-officedocument.spreadsheetml.worksheet+xml"/>
  <Override PartName="/xl/chartsheets/sheet4.xml" ContentType="application/vnd.openxmlformats-officedocument.spreadsheetml.chartsheet+xml"/>
  <Override PartName="/xl/worksheets/sheet30.xml" ContentType="application/vnd.openxmlformats-officedocument.spreadsheetml.worksheet+xml"/>
  <Override PartName="/xl/chartsheets/sheet5.xml" ContentType="application/vnd.openxmlformats-officedocument.spreadsheetml.chart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showInkAnnotation="0" defaultThemeVersion="166925"/>
  <mc:AlternateContent xmlns:mc="http://schemas.openxmlformats.org/markup-compatibility/2006">
    <mc:Choice Requires="x15">
      <x15ac:absPath xmlns:x15ac="http://schemas.microsoft.com/office/spreadsheetml/2010/11/ac" url="C:\Users\monika.wojtas\Desktop\08.12.2025\"/>
    </mc:Choice>
  </mc:AlternateContent>
  <xr:revisionPtr revIDLastSave="0" documentId="13_ncr:1_{531AB2FE-BFE3-49E9-A561-158D277D3AFC}" xr6:coauthVersionLast="36" xr6:coauthVersionMax="47" xr10:uidLastSave="{00000000-0000-0000-0000-000000000000}"/>
  <bookViews>
    <workbookView xWindow="0" yWindow="0" windowWidth="28800" windowHeight="11505" tabRatio="955" xr2:uid="{00000000-000D-0000-FFFF-FFFF00000000}"/>
  </bookViews>
  <sheets>
    <sheet name="Strona tytułowa" sheetId="51" r:id="rId1"/>
    <sheet name="Spis treści" sheetId="1" r:id="rId2"/>
    <sheet name="Uwagi Wstępne" sheetId="50" r:id="rId3"/>
    <sheet name="Tabl.1." sheetId="52" r:id="rId4"/>
    <sheet name="Tabl.2." sheetId="53" r:id="rId5"/>
    <sheet name="Tabl. 3." sheetId="54" r:id="rId6"/>
    <sheet name="Tabl. 4. " sheetId="55" r:id="rId7"/>
    <sheet name="Tabl.5." sheetId="56" r:id="rId8"/>
    <sheet name="Tabl.6 i 7 " sheetId="57" r:id="rId9"/>
    <sheet name="Tabl. 8 i 9" sheetId="9" r:id="rId10"/>
    <sheet name="Tabl. 10 i 11" sheetId="10" r:id="rId11"/>
    <sheet name="Tabl. 1.(12)." sheetId="39" r:id="rId12"/>
    <sheet name="Tabl. 1.(13)." sheetId="58" r:id="rId13"/>
    <sheet name="Tabl. 2.(14). i 3.(15)." sheetId="13" r:id="rId14"/>
    <sheet name="Tabl. 4.(16). i 5.(17)." sheetId="14" r:id="rId15"/>
    <sheet name="Tabl. 6.(18). i 7.(19)." sheetId="15" r:id="rId16"/>
    <sheet name="Tabl. 8.(20). i 9.(21)." sheetId="48" r:id="rId17"/>
    <sheet name="Tabl. 10.(22)." sheetId="16" r:id="rId18"/>
    <sheet name="Tabl. 1.(23). i 2.(24)." sheetId="81" r:id="rId19"/>
    <sheet name="Tabl. 3.(25) i 4.(26)" sheetId="80" r:id="rId20"/>
    <sheet name="Tabl. 1.(27). " sheetId="60" r:id="rId21"/>
    <sheet name="Tab. 2.(28). " sheetId="62" r:id="rId22"/>
    <sheet name="Tabl. 3.(29) i 4.(30)" sheetId="63" r:id="rId23"/>
    <sheet name="Tabl. 5.(31) i 6.(32)" sheetId="64" r:id="rId24"/>
    <sheet name="Tab 7.(33) i 8 (34)" sheetId="66" r:id="rId25"/>
    <sheet name="Tabl.1.(35).i 2.(36)" sheetId="67" r:id="rId26"/>
    <sheet name="Wykres nr 1" sheetId="68" r:id="rId27"/>
    <sheet name="Dane do wykresu nr 1" sheetId="69" r:id="rId28"/>
    <sheet name="Wykres nr 2" sheetId="70" r:id="rId29"/>
    <sheet name="Dane do wykresu nr 2" sheetId="71" r:id="rId30"/>
    <sheet name="Wykres nr 3" sheetId="72" r:id="rId31"/>
    <sheet name="Dane do wykresu 3 " sheetId="73" r:id="rId32"/>
    <sheet name="Wykres nr 4  " sheetId="74" r:id="rId33"/>
    <sheet name="Dane do wykresu nr 4 " sheetId="75" r:id="rId34"/>
    <sheet name="Wykres nr 5" sheetId="76" r:id="rId35"/>
    <sheet name="Dane do wykresu nr 5" sheetId="77" r:id="rId36"/>
  </sheets>
  <definedNames>
    <definedName name="_xlnm.Print_Area" localSheetId="31">'Dane do wykresu 3 '!$A$1:$G$6</definedName>
    <definedName name="_xlnm.Print_Area" localSheetId="27">'Dane do wykresu nr 1'!$A$1:$E$24</definedName>
    <definedName name="_xlnm.Print_Area" localSheetId="29">'Dane do wykresu nr 2'!$A$1:$E$23</definedName>
    <definedName name="_xlnm.Print_Area" localSheetId="33">'Dane do wykresu nr 4 '!$A$1:$G$6</definedName>
    <definedName name="_xlnm.Print_Area" localSheetId="35">'Dane do wykresu nr 5'!$B$1:$H$6</definedName>
    <definedName name="_xlnm.Print_Area" localSheetId="1">'Spis treści'!$A$1:$I$65</definedName>
    <definedName name="_xlnm.Print_Area" localSheetId="21">'Tab. 2.(28). '!$A$1:$H$26</definedName>
    <definedName name="_xlnm.Print_Area" localSheetId="12">'Tabl. 1.(13).'!$A$1:$I$30</definedName>
    <definedName name="_xlnm.Print_Area" localSheetId="18">'Tabl. 1.(23). i 2.(24).'!$A$1:$L$40</definedName>
    <definedName name="_xlnm.Print_Area" localSheetId="20">'Tabl. 1.(27). '!$A$1:$K$24</definedName>
    <definedName name="_xlnm.Print_Area" localSheetId="10">'Tabl. 10 i 11'!$A$1:$I$50</definedName>
    <definedName name="_xlnm.Print_Area" localSheetId="17">'Tabl. 10.(22).'!$A$1:$K$53</definedName>
    <definedName name="_xlnm.Print_Area" localSheetId="13">'Tabl. 2.(14). i 3.(15).'!$A$1:$I$33</definedName>
    <definedName name="_xlnm.Print_Area" localSheetId="5">'Tabl. 3.'!$A$1:$I$34</definedName>
    <definedName name="_xlnm.Print_Area" localSheetId="22">'Tabl. 3.(29) i 4.(30)'!$A$1:$I$31</definedName>
    <definedName name="_xlnm.Print_Area" localSheetId="6">'Tabl. 4. '!$A$1:$H$32</definedName>
    <definedName name="_xlnm.Print_Area" localSheetId="14">'Tabl. 4.(16). i 5.(17).'!$A$1:$G$35</definedName>
    <definedName name="_xlnm.Print_Area" localSheetId="23">'Tabl. 5.(31) i 6.(32)'!$A$1:$D$44</definedName>
    <definedName name="_xlnm.Print_Area" localSheetId="15">'Tabl. 6.(18). i 7.(19).'!$A$1:$G$27</definedName>
    <definedName name="_xlnm.Print_Area" localSheetId="9">'Tabl. 8 i 9'!$A$1:$I$34</definedName>
    <definedName name="_xlnm.Print_Area" localSheetId="16">'Tabl. 8.(20). i 9.(21).'!$A$1:$F$26</definedName>
    <definedName name="_xlnm.Print_Area" localSheetId="3">Tabl.1.!$A$1:$I$35</definedName>
    <definedName name="_xlnm.Print_Area" localSheetId="25">'Tabl.1.(35).i 2.(36)'!$A$1:$M$37</definedName>
    <definedName name="_xlnm.Print_Area" localSheetId="4">Tabl.2.!$A$1:$H$32</definedName>
    <definedName name="_xlnm.Print_Area" localSheetId="7">Tabl.5.!$A$1:$I$33</definedName>
    <definedName name="_xlnm.Print_Area" localSheetId="8">'Tabl.6 i 7 '!$A$1:$H$41</definedName>
    <definedName name="_xlnm.Print_Area" localSheetId="2">'Uwagi Wstępne'!$A$1:$AR$34</definedName>
    <definedName name="Z_9B010675_AA94_491E_BD48_3F453A8E3599_.wvu.Rows" localSheetId="2" hidden="1">'Uwagi Wstępne'!#REF!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9" i="81" l="1"/>
  <c r="G9" i="81"/>
  <c r="H9" i="81"/>
  <c r="I9" i="81"/>
  <c r="F10" i="81"/>
  <c r="G10" i="81"/>
  <c r="H10" i="81"/>
  <c r="I10" i="81"/>
  <c r="F11" i="81"/>
  <c r="G11" i="81"/>
  <c r="H11" i="81"/>
  <c r="I11" i="81"/>
  <c r="F12" i="81"/>
  <c r="G12" i="81"/>
  <c r="H12" i="81"/>
  <c r="I12" i="81"/>
  <c r="B13" i="81"/>
  <c r="C13" i="81"/>
  <c r="D13" i="81"/>
  <c r="E13" i="81"/>
  <c r="F13" i="81"/>
  <c r="G13" i="81"/>
  <c r="H13" i="81"/>
  <c r="I13" i="81"/>
  <c r="F15" i="81"/>
  <c r="G15" i="81"/>
  <c r="H15" i="81"/>
  <c r="I15" i="81"/>
  <c r="F16" i="81"/>
  <c r="F17" i="81" s="1"/>
  <c r="I17" i="81" s="1"/>
  <c r="G16" i="81"/>
  <c r="H16" i="81"/>
  <c r="I16" i="81"/>
  <c r="B17" i="81"/>
  <c r="C17" i="81"/>
  <c r="D17" i="81"/>
  <c r="E17" i="81"/>
  <c r="G17" i="81" s="1"/>
  <c r="B24" i="81"/>
  <c r="C24" i="81"/>
  <c r="D24" i="81"/>
  <c r="E24" i="81"/>
  <c r="F24" i="81"/>
  <c r="G24" i="81"/>
  <c r="F16" i="80"/>
  <c r="I16" i="80" s="1"/>
  <c r="F15" i="80"/>
  <c r="F14" i="80"/>
  <c r="H14" i="80" s="1"/>
  <c r="F13" i="80"/>
  <c r="I13" i="80" s="1"/>
  <c r="I37" i="80"/>
  <c r="I36" i="80"/>
  <c r="I35" i="80"/>
  <c r="I34" i="80"/>
  <c r="I33" i="80"/>
  <c r="I32" i="80"/>
  <c r="I31" i="80"/>
  <c r="I30" i="80"/>
  <c r="I29" i="80"/>
  <c r="I28" i="80"/>
  <c r="I27" i="80"/>
  <c r="I26" i="80"/>
  <c r="I25" i="80"/>
  <c r="I24" i="80"/>
  <c r="I23" i="80"/>
  <c r="I22" i="80"/>
  <c r="J21" i="80"/>
  <c r="H21" i="80"/>
  <c r="G21" i="80"/>
  <c r="F21" i="80"/>
  <c r="E21" i="80"/>
  <c r="C21" i="80"/>
  <c r="B21" i="80"/>
  <c r="J16" i="80"/>
  <c r="H16" i="80"/>
  <c r="J14" i="80"/>
  <c r="I14" i="80"/>
  <c r="J13" i="80"/>
  <c r="J11" i="80"/>
  <c r="F11" i="80"/>
  <c r="I11" i="80" s="1"/>
  <c r="J10" i="80"/>
  <c r="F10" i="80"/>
  <c r="I10" i="80" s="1"/>
  <c r="J9" i="80"/>
  <c r="F9" i="80"/>
  <c r="I9" i="80" s="1"/>
  <c r="J8" i="80"/>
  <c r="F8" i="80"/>
  <c r="I8" i="80" s="1"/>
  <c r="J7" i="80"/>
  <c r="F7" i="80"/>
  <c r="I7" i="80" s="1"/>
  <c r="H17" i="81" l="1"/>
  <c r="H13" i="80"/>
  <c r="I21" i="80"/>
  <c r="H8" i="80"/>
  <c r="H9" i="80"/>
  <c r="H10" i="80"/>
  <c r="H11" i="80"/>
  <c r="H7" i="80"/>
  <c r="J6" i="66"/>
  <c r="E5" i="77" l="1"/>
  <c r="D6" i="77" s="1"/>
  <c r="F5" i="75"/>
  <c r="B6" i="75" s="1"/>
  <c r="G5" i="73"/>
  <c r="E6" i="73" s="1"/>
  <c r="D24" i="69"/>
  <c r="C24" i="69"/>
  <c r="F6" i="73" l="1"/>
  <c r="B6" i="73"/>
  <c r="D6" i="73"/>
  <c r="C6" i="75"/>
  <c r="C6" i="73"/>
  <c r="D6" i="75"/>
  <c r="C6" i="77"/>
  <c r="E6" i="77" s="1"/>
  <c r="E6" i="75"/>
  <c r="G6" i="73" l="1"/>
  <c r="F6" i="75"/>
  <c r="C30" i="67"/>
  <c r="B22" i="67"/>
  <c r="B21" i="67"/>
  <c r="B20" i="67"/>
  <c r="B19" i="67"/>
  <c r="B18" i="67"/>
  <c r="B17" i="67"/>
  <c r="B16" i="67"/>
  <c r="B15" i="67"/>
  <c r="B14" i="67"/>
  <c r="B13" i="67"/>
  <c r="B12" i="67"/>
  <c r="B11" i="67"/>
  <c r="B10" i="67"/>
  <c r="B9" i="67"/>
  <c r="B8" i="67"/>
  <c r="B7" i="67"/>
  <c r="M6" i="67"/>
  <c r="L6" i="67"/>
  <c r="K6" i="67"/>
  <c r="J6" i="67"/>
  <c r="I6" i="67"/>
  <c r="H6" i="67"/>
  <c r="G6" i="67"/>
  <c r="F6" i="67"/>
  <c r="E6" i="67"/>
  <c r="D6" i="67"/>
  <c r="C6" i="67"/>
  <c r="B6" i="67" l="1"/>
  <c r="C28" i="66" l="1"/>
  <c r="B28" i="66"/>
  <c r="E22" i="66"/>
  <c r="B22" i="66"/>
  <c r="E21" i="66"/>
  <c r="B21" i="66"/>
  <c r="E20" i="66"/>
  <c r="B20" i="66"/>
  <c r="E19" i="66"/>
  <c r="B19" i="66"/>
  <c r="E18" i="66"/>
  <c r="B18" i="66"/>
  <c r="E17" i="66"/>
  <c r="H17" i="66" s="1"/>
  <c r="B17" i="66"/>
  <c r="E16" i="66"/>
  <c r="B16" i="66"/>
  <c r="E15" i="66"/>
  <c r="B15" i="66"/>
  <c r="H15" i="66" s="1"/>
  <c r="E14" i="66"/>
  <c r="B14" i="66"/>
  <c r="E13" i="66"/>
  <c r="B13" i="66"/>
  <c r="E12" i="66"/>
  <c r="H12" i="66" s="1"/>
  <c r="B12" i="66"/>
  <c r="E11" i="66"/>
  <c r="B11" i="66"/>
  <c r="H11" i="66" s="1"/>
  <c r="E10" i="66"/>
  <c r="B10" i="66"/>
  <c r="E9" i="66"/>
  <c r="B9" i="66"/>
  <c r="E8" i="66"/>
  <c r="B8" i="66"/>
  <c r="E7" i="66"/>
  <c r="B7" i="66"/>
  <c r="H7" i="66" s="1"/>
  <c r="I6" i="66"/>
  <c r="G6" i="66"/>
  <c r="F6" i="66"/>
  <c r="D6" i="66"/>
  <c r="C6" i="66"/>
  <c r="H13" i="66" l="1"/>
  <c r="H21" i="66"/>
  <c r="H9" i="66"/>
  <c r="H10" i="66"/>
  <c r="H14" i="66"/>
  <c r="H16" i="66"/>
  <c r="B6" i="66"/>
  <c r="H18" i="66"/>
  <c r="H20" i="66"/>
  <c r="E6" i="66"/>
  <c r="H6" i="66" s="1"/>
  <c r="H19" i="66"/>
  <c r="H22" i="66"/>
  <c r="H8" i="66"/>
  <c r="B44" i="64" l="1"/>
  <c r="B43" i="64"/>
  <c r="B42" i="64"/>
  <c r="B41" i="64"/>
  <c r="B40" i="64"/>
  <c r="B39" i="64"/>
  <c r="B38" i="64"/>
  <c r="B37" i="64"/>
  <c r="B36" i="64"/>
  <c r="B35" i="64"/>
  <c r="B34" i="64"/>
  <c r="B33" i="64"/>
  <c r="B32" i="64"/>
  <c r="B31" i="64"/>
  <c r="B30" i="64"/>
  <c r="B29" i="64"/>
  <c r="D28" i="64"/>
  <c r="C28" i="64"/>
  <c r="D6" i="64"/>
  <c r="C6" i="64"/>
  <c r="B6" i="64"/>
  <c r="B28" i="64" l="1"/>
  <c r="I28" i="63"/>
  <c r="H28" i="63"/>
  <c r="G28" i="63"/>
  <c r="I27" i="63"/>
  <c r="H27" i="63"/>
  <c r="G27" i="63"/>
  <c r="I26" i="63"/>
  <c r="H26" i="63"/>
  <c r="G26" i="63"/>
  <c r="I24" i="63"/>
  <c r="H24" i="63"/>
  <c r="G24" i="63"/>
  <c r="I23" i="63"/>
  <c r="H23" i="63"/>
  <c r="G23" i="63"/>
  <c r="I22" i="63"/>
  <c r="H22" i="63"/>
  <c r="G22" i="63"/>
  <c r="H5" i="63"/>
  <c r="G5" i="63"/>
  <c r="F5" i="63"/>
  <c r="E5" i="63"/>
  <c r="D5" i="63"/>
  <c r="C5" i="63"/>
  <c r="B5" i="63"/>
  <c r="B24" i="62" l="1"/>
  <c r="B23" i="62"/>
  <c r="B22" i="62"/>
  <c r="B21" i="62"/>
  <c r="B20" i="62"/>
  <c r="B19" i="62"/>
  <c r="B18" i="62"/>
  <c r="B17" i="62"/>
  <c r="B16" i="62"/>
  <c r="B15" i="62"/>
  <c r="B14" i="62"/>
  <c r="B13" i="62"/>
  <c r="B12" i="62"/>
  <c r="B11" i="62"/>
  <c r="B10" i="62"/>
  <c r="B9" i="62"/>
  <c r="H8" i="62"/>
  <c r="G8" i="62"/>
  <c r="F8" i="62"/>
  <c r="E8" i="62"/>
  <c r="D8" i="62"/>
  <c r="C8" i="62"/>
  <c r="B8" i="62" l="1"/>
  <c r="B22" i="60" l="1"/>
  <c r="B21" i="60"/>
  <c r="B20" i="60"/>
  <c r="B19" i="60"/>
  <c r="B18" i="60"/>
  <c r="B17" i="60"/>
  <c r="B16" i="60"/>
  <c r="B15" i="60"/>
  <c r="B14" i="60"/>
  <c r="B13" i="60"/>
  <c r="B12" i="60"/>
  <c r="B11" i="60"/>
  <c r="B10" i="60"/>
  <c r="B9" i="60"/>
  <c r="B8" i="60"/>
  <c r="B7" i="60"/>
  <c r="K6" i="60"/>
  <c r="J6" i="60"/>
  <c r="I6" i="60"/>
  <c r="H6" i="60"/>
  <c r="G6" i="60"/>
  <c r="F6" i="60"/>
  <c r="E6" i="60"/>
  <c r="D6" i="60"/>
  <c r="C6" i="60"/>
  <c r="B6" i="60" l="1"/>
  <c r="I27" i="58" l="1"/>
  <c r="H27" i="58"/>
  <c r="G27" i="58"/>
  <c r="I26" i="58"/>
  <c r="H26" i="58"/>
  <c r="G26" i="58"/>
  <c r="I25" i="58"/>
  <c r="H25" i="58"/>
  <c r="G25" i="58"/>
  <c r="I23" i="58"/>
  <c r="H23" i="58"/>
  <c r="G23" i="58"/>
  <c r="I22" i="58"/>
  <c r="H22" i="58"/>
  <c r="G22" i="58"/>
  <c r="I21" i="58"/>
  <c r="H21" i="58"/>
  <c r="G21" i="58"/>
  <c r="I20" i="58"/>
  <c r="H20" i="58"/>
  <c r="G20" i="58"/>
  <c r="I19" i="58"/>
  <c r="H19" i="58"/>
  <c r="G19" i="58"/>
  <c r="I17" i="58"/>
  <c r="H17" i="58"/>
  <c r="G17" i="58"/>
  <c r="I16" i="58"/>
  <c r="H16" i="58"/>
  <c r="G16" i="58"/>
  <c r="I15" i="58"/>
  <c r="H15" i="58"/>
  <c r="G15" i="58"/>
  <c r="I13" i="58"/>
  <c r="H13" i="58"/>
  <c r="G13" i="58"/>
  <c r="I12" i="58"/>
  <c r="H12" i="58"/>
  <c r="G12" i="58"/>
  <c r="I11" i="58"/>
  <c r="H11" i="58"/>
  <c r="G11" i="58"/>
  <c r="F10" i="58"/>
  <c r="E10" i="58"/>
  <c r="D10" i="58"/>
  <c r="C10" i="58"/>
  <c r="B10" i="58"/>
  <c r="I9" i="58"/>
  <c r="H9" i="58"/>
  <c r="G9" i="58"/>
  <c r="F8" i="58"/>
  <c r="I8" i="58" s="1"/>
  <c r="E8" i="58"/>
  <c r="H8" i="58" s="1"/>
  <c r="D8" i="58"/>
  <c r="G10" i="58" l="1"/>
  <c r="I10" i="58"/>
  <c r="H10" i="58"/>
  <c r="G8" i="58"/>
  <c r="D37" i="57" l="1"/>
  <c r="C37" i="57"/>
  <c r="A1" i="57"/>
  <c r="I31" i="56"/>
  <c r="H31" i="56"/>
  <c r="G31" i="56"/>
  <c r="I30" i="56"/>
  <c r="H30" i="56"/>
  <c r="G30" i="56"/>
  <c r="I29" i="56"/>
  <c r="H29" i="56"/>
  <c r="G29" i="56"/>
  <c r="I28" i="56"/>
  <c r="H28" i="56"/>
  <c r="G28" i="56"/>
  <c r="I27" i="56"/>
  <c r="H27" i="56"/>
  <c r="G27" i="56"/>
  <c r="I26" i="56"/>
  <c r="H26" i="56"/>
  <c r="G26" i="56"/>
  <c r="I25" i="56"/>
  <c r="H25" i="56"/>
  <c r="G25" i="56"/>
  <c r="I24" i="56"/>
  <c r="H24" i="56"/>
  <c r="G24" i="56"/>
  <c r="I23" i="56"/>
  <c r="H23" i="56"/>
  <c r="G23" i="56"/>
  <c r="I22" i="56"/>
  <c r="H22" i="56"/>
  <c r="G22" i="56"/>
  <c r="I21" i="56"/>
  <c r="H21" i="56"/>
  <c r="G21" i="56"/>
  <c r="I20" i="56"/>
  <c r="H20" i="56"/>
  <c r="G20" i="56"/>
  <c r="I19" i="56"/>
  <c r="H19" i="56"/>
  <c r="G19" i="56"/>
  <c r="I17" i="56"/>
  <c r="H17" i="56"/>
  <c r="G17" i="56"/>
  <c r="I16" i="56"/>
  <c r="H16" i="56"/>
  <c r="G16" i="56"/>
  <c r="I15" i="56"/>
  <c r="H15" i="56"/>
  <c r="G15" i="56"/>
  <c r="I14" i="56"/>
  <c r="H14" i="56"/>
  <c r="G14" i="56"/>
  <c r="I13" i="56"/>
  <c r="H13" i="56"/>
  <c r="G13" i="56"/>
  <c r="I12" i="56"/>
  <c r="H12" i="56"/>
  <c r="G12" i="56"/>
  <c r="F10" i="56"/>
  <c r="E10" i="56"/>
  <c r="G10" i="56" s="1"/>
  <c r="C10" i="56"/>
  <c r="B10" i="56"/>
  <c r="F9" i="56"/>
  <c r="E9" i="56"/>
  <c r="G9" i="56" s="1"/>
  <c r="C9" i="56"/>
  <c r="B9" i="56"/>
  <c r="I8" i="56"/>
  <c r="H8" i="56"/>
  <c r="G8" i="56"/>
  <c r="A1" i="56"/>
  <c r="C26" i="55"/>
  <c r="B26" i="55"/>
  <c r="D25" i="55"/>
  <c r="B25" i="55" s="1"/>
  <c r="D24" i="55"/>
  <c r="B24" i="55" s="1"/>
  <c r="D23" i="55"/>
  <c r="B23" i="55" s="1"/>
  <c r="D22" i="55"/>
  <c r="B22" i="55" s="1"/>
  <c r="D21" i="55"/>
  <c r="B21" i="55" s="1"/>
  <c r="D20" i="55"/>
  <c r="B20" i="55" s="1"/>
  <c r="D19" i="55"/>
  <c r="B19" i="55" s="1"/>
  <c r="D18" i="55"/>
  <c r="B18" i="55" s="1"/>
  <c r="D17" i="55"/>
  <c r="B17" i="55" s="1"/>
  <c r="D16" i="55"/>
  <c r="B16" i="55" s="1"/>
  <c r="D15" i="55"/>
  <c r="B15" i="55"/>
  <c r="D14" i="55"/>
  <c r="B14" i="55" s="1"/>
  <c r="D13" i="55"/>
  <c r="B13" i="55" s="1"/>
  <c r="D12" i="55"/>
  <c r="B12" i="55" s="1"/>
  <c r="D11" i="55"/>
  <c r="B11" i="55" s="1"/>
  <c r="D10" i="55"/>
  <c r="B10" i="55" s="1"/>
  <c r="H9" i="55"/>
  <c r="G9" i="55"/>
  <c r="F9" i="55"/>
  <c r="E9" i="55"/>
  <c r="C9" i="55"/>
  <c r="A1" i="55"/>
  <c r="I32" i="54"/>
  <c r="H32" i="54"/>
  <c r="G32" i="54"/>
  <c r="I31" i="54"/>
  <c r="H31" i="54"/>
  <c r="G31" i="54"/>
  <c r="I30" i="54"/>
  <c r="H30" i="54"/>
  <c r="G30" i="54"/>
  <c r="I29" i="54"/>
  <c r="H29" i="54"/>
  <c r="G29" i="54"/>
  <c r="I28" i="54"/>
  <c r="H28" i="54"/>
  <c r="G28" i="54"/>
  <c r="I27" i="54"/>
  <c r="H27" i="54"/>
  <c r="G27" i="54"/>
  <c r="I26" i="54"/>
  <c r="H26" i="54"/>
  <c r="G26" i="54"/>
  <c r="I25" i="54"/>
  <c r="H25" i="54"/>
  <c r="G25" i="54"/>
  <c r="I24" i="54"/>
  <c r="H24" i="54"/>
  <c r="G24" i="54"/>
  <c r="I23" i="54"/>
  <c r="H23" i="54"/>
  <c r="G23" i="54"/>
  <c r="I22" i="54"/>
  <c r="H22" i="54"/>
  <c r="G22" i="54"/>
  <c r="I21" i="54"/>
  <c r="H21" i="54"/>
  <c r="G21" i="54"/>
  <c r="F20" i="54"/>
  <c r="F11" i="54" s="1"/>
  <c r="E20" i="54"/>
  <c r="D20" i="54"/>
  <c r="D11" i="54" s="1"/>
  <c r="C20" i="54"/>
  <c r="B20" i="54"/>
  <c r="I18" i="54"/>
  <c r="H18" i="54"/>
  <c r="G18" i="54"/>
  <c r="I17" i="54"/>
  <c r="H17" i="54"/>
  <c r="G17" i="54"/>
  <c r="I16" i="54"/>
  <c r="H16" i="54"/>
  <c r="G16" i="54"/>
  <c r="I15" i="54"/>
  <c r="H15" i="54"/>
  <c r="G15" i="54"/>
  <c r="I14" i="54"/>
  <c r="H14" i="54"/>
  <c r="G14" i="54"/>
  <c r="I13" i="54"/>
  <c r="H13" i="54"/>
  <c r="G13" i="54"/>
  <c r="F10" i="54"/>
  <c r="E10" i="54"/>
  <c r="D10" i="54"/>
  <c r="C10" i="54"/>
  <c r="B10" i="54"/>
  <c r="A1" i="54"/>
  <c r="C27" i="53"/>
  <c r="C10" i="53" s="1"/>
  <c r="B27" i="53"/>
  <c r="D26" i="53"/>
  <c r="B26" i="53" s="1"/>
  <c r="D25" i="53"/>
  <c r="B25" i="53"/>
  <c r="D24" i="53"/>
  <c r="B24" i="53" s="1"/>
  <c r="D23" i="53"/>
  <c r="B23" i="53" s="1"/>
  <c r="D22" i="53"/>
  <c r="B22" i="53" s="1"/>
  <c r="D21" i="53"/>
  <c r="B21" i="53" s="1"/>
  <c r="D20" i="53"/>
  <c r="B20" i="53" s="1"/>
  <c r="D19" i="53"/>
  <c r="B19" i="53" s="1"/>
  <c r="D18" i="53"/>
  <c r="B18" i="53" s="1"/>
  <c r="D17" i="53"/>
  <c r="B17" i="53" s="1"/>
  <c r="D16" i="53"/>
  <c r="B16" i="53" s="1"/>
  <c r="D15" i="53"/>
  <c r="B15" i="53"/>
  <c r="D14" i="53"/>
  <c r="B14" i="53" s="1"/>
  <c r="D13" i="53"/>
  <c r="B13" i="53" s="1"/>
  <c r="D12" i="53"/>
  <c r="B12" i="53" s="1"/>
  <c r="D11" i="53"/>
  <c r="B11" i="53" s="1"/>
  <c r="H10" i="53"/>
  <c r="G10" i="53"/>
  <c r="F10" i="53"/>
  <c r="E10" i="53"/>
  <c r="A1" i="53"/>
  <c r="I32" i="52"/>
  <c r="H32" i="52"/>
  <c r="G32" i="52"/>
  <c r="I31" i="52"/>
  <c r="H31" i="52"/>
  <c r="G31" i="52"/>
  <c r="I30" i="52"/>
  <c r="H30" i="52"/>
  <c r="G30" i="52"/>
  <c r="I29" i="52"/>
  <c r="H29" i="52"/>
  <c r="G29" i="52"/>
  <c r="I28" i="52"/>
  <c r="H28" i="52"/>
  <c r="G28" i="52"/>
  <c r="I27" i="52"/>
  <c r="H27" i="52"/>
  <c r="G27" i="52"/>
  <c r="I26" i="52"/>
  <c r="H26" i="52"/>
  <c r="G26" i="52"/>
  <c r="I25" i="52"/>
  <c r="H25" i="52"/>
  <c r="G25" i="52"/>
  <c r="I24" i="52"/>
  <c r="H24" i="52"/>
  <c r="G24" i="52"/>
  <c r="I23" i="52"/>
  <c r="H23" i="52"/>
  <c r="G23" i="52"/>
  <c r="I22" i="52"/>
  <c r="H22" i="52"/>
  <c r="G22" i="52"/>
  <c r="I21" i="52"/>
  <c r="H21" i="52"/>
  <c r="G21" i="52"/>
  <c r="F20" i="52"/>
  <c r="F9" i="52" s="1"/>
  <c r="E20" i="52"/>
  <c r="H20" i="52" s="1"/>
  <c r="D20" i="52"/>
  <c r="D11" i="52" s="1"/>
  <c r="C20" i="52"/>
  <c r="C11" i="52" s="1"/>
  <c r="B20" i="52"/>
  <c r="I18" i="52"/>
  <c r="H18" i="52"/>
  <c r="G18" i="52"/>
  <c r="I17" i="52"/>
  <c r="H17" i="52"/>
  <c r="G17" i="52"/>
  <c r="I16" i="52"/>
  <c r="H16" i="52"/>
  <c r="G16" i="52"/>
  <c r="I15" i="52"/>
  <c r="H15" i="52"/>
  <c r="G15" i="52"/>
  <c r="I14" i="52"/>
  <c r="H14" i="52"/>
  <c r="G14" i="52"/>
  <c r="I13" i="52"/>
  <c r="H13" i="52"/>
  <c r="G13" i="52"/>
  <c r="B11" i="52"/>
  <c r="F10" i="52"/>
  <c r="E10" i="52"/>
  <c r="G10" i="52" s="1"/>
  <c r="D10" i="52"/>
  <c r="C10" i="52"/>
  <c r="B10" i="52"/>
  <c r="B9" i="52"/>
  <c r="F11" i="52" l="1"/>
  <c r="I11" i="52" s="1"/>
  <c r="G20" i="54"/>
  <c r="H10" i="56"/>
  <c r="I10" i="56"/>
  <c r="H9" i="56"/>
  <c r="I9" i="56"/>
  <c r="H10" i="54"/>
  <c r="H20" i="54"/>
  <c r="B11" i="54"/>
  <c r="B9" i="54" s="1"/>
  <c r="I20" i="54"/>
  <c r="G10" i="54"/>
  <c r="I10" i="54"/>
  <c r="C11" i="54"/>
  <c r="I11" i="54" s="1"/>
  <c r="G20" i="52"/>
  <c r="C9" i="52"/>
  <c r="I9" i="52" s="1"/>
  <c r="D9" i="52"/>
  <c r="H10" i="52"/>
  <c r="E11" i="52"/>
  <c r="G11" i="52" s="1"/>
  <c r="I20" i="52"/>
  <c r="E9" i="52"/>
  <c r="I10" i="52"/>
  <c r="B10" i="53"/>
  <c r="B9" i="55"/>
  <c r="D9" i="54"/>
  <c r="D10" i="53"/>
  <c r="F9" i="54"/>
  <c r="E11" i="54"/>
  <c r="D9" i="55"/>
  <c r="H11" i="52" l="1"/>
  <c r="C9" i="54"/>
  <c r="G9" i="52"/>
  <c r="H9" i="52"/>
  <c r="G11" i="54"/>
  <c r="H11" i="54"/>
  <c r="E9" i="54"/>
  <c r="I9" i="54"/>
  <c r="G9" i="54" l="1"/>
  <c r="H9" i="54"/>
  <c r="C26" i="15" l="1"/>
  <c r="C25" i="15"/>
  <c r="C24" i="15"/>
  <c r="C22" i="15"/>
  <c r="C21" i="15"/>
  <c r="H19" i="13"/>
  <c r="G19" i="13"/>
  <c r="I18" i="13"/>
  <c r="H18" i="13"/>
  <c r="G18" i="13"/>
  <c r="H16" i="13"/>
  <c r="G16" i="13"/>
  <c r="I15" i="13"/>
  <c r="H15" i="13"/>
  <c r="G15" i="13"/>
  <c r="H13" i="13"/>
  <c r="G13" i="13"/>
  <c r="I12" i="13"/>
  <c r="H12" i="13"/>
  <c r="G12" i="13"/>
  <c r="F19" i="13" l="1"/>
  <c r="I19" i="13" s="1"/>
  <c r="F16" i="13"/>
  <c r="I16" i="13" s="1"/>
  <c r="F13" i="13"/>
  <c r="I13" i="13" s="1"/>
  <c r="E59" i="39"/>
  <c r="F59" i="39"/>
  <c r="C43" i="39"/>
  <c r="B43" i="39"/>
  <c r="D43" i="39"/>
  <c r="F43" i="39"/>
  <c r="E43" i="39"/>
  <c r="F23" i="39"/>
  <c r="D23" i="39"/>
  <c r="E23" i="39"/>
  <c r="C55" i="39"/>
  <c r="B55" i="39"/>
  <c r="F55" i="39"/>
  <c r="E55" i="39"/>
  <c r="C27" i="39"/>
  <c r="F27" i="39"/>
  <c r="F22" i="10" l="1"/>
  <c r="F21" i="10"/>
  <c r="F23" i="10" s="1"/>
  <c r="F18" i="10"/>
  <c r="F17" i="10"/>
  <c r="F19" i="10" s="1"/>
  <c r="F14" i="10"/>
  <c r="F13" i="10"/>
  <c r="E23" i="10"/>
  <c r="D23" i="10"/>
  <c r="C23" i="10"/>
  <c r="B23" i="10"/>
  <c r="E19" i="10"/>
  <c r="D19" i="10"/>
  <c r="C19" i="10"/>
  <c r="B19" i="10"/>
  <c r="E15" i="10"/>
  <c r="D15" i="10"/>
  <c r="C15" i="10"/>
  <c r="B15" i="10"/>
  <c r="D17" i="9"/>
  <c r="K44" i="16" l="1"/>
  <c r="J44" i="16"/>
  <c r="I44" i="16"/>
  <c r="H44" i="16"/>
  <c r="F44" i="16"/>
  <c r="E44" i="16"/>
  <c r="D44" i="16"/>
  <c r="C44" i="16"/>
  <c r="B44" i="16"/>
  <c r="G44" i="16"/>
  <c r="F22" i="48" l="1"/>
  <c r="C23" i="15" l="1"/>
  <c r="G23" i="15"/>
  <c r="F23" i="15"/>
  <c r="E23" i="15"/>
  <c r="D23" i="15"/>
  <c r="B23" i="15"/>
  <c r="C15" i="14" l="1"/>
  <c r="B15" i="14" s="1"/>
  <c r="C14" i="14"/>
  <c r="F14" i="14" s="1"/>
  <c r="C13" i="14"/>
  <c r="F13" i="14" s="1"/>
  <c r="C12" i="14"/>
  <c r="F12" i="14" s="1"/>
  <c r="C10" i="14"/>
  <c r="F10" i="14" s="1"/>
  <c r="C9" i="14"/>
  <c r="F9" i="14" s="1"/>
  <c r="G11" i="14"/>
  <c r="E11" i="14"/>
  <c r="D11" i="14"/>
  <c r="C11" i="14" l="1"/>
  <c r="F11" i="14" s="1"/>
  <c r="B12" i="14"/>
  <c r="B11" i="14"/>
  <c r="B9" i="14"/>
  <c r="B13" i="14"/>
  <c r="B10" i="14"/>
  <c r="B14" i="14"/>
  <c r="F10" i="13" l="1"/>
  <c r="I10" i="13" s="1"/>
  <c r="E10" i="13"/>
  <c r="F9" i="13"/>
  <c r="I9" i="13" s="1"/>
  <c r="E9" i="13"/>
  <c r="H9" i="13" l="1"/>
  <c r="H10" i="13"/>
  <c r="F39" i="39" l="1"/>
  <c r="F35" i="39"/>
  <c r="F31" i="39"/>
  <c r="F19" i="39"/>
  <c r="E31" i="39"/>
  <c r="E39" i="39"/>
  <c r="E35" i="39"/>
  <c r="E27" i="39"/>
  <c r="E19" i="39"/>
  <c r="C39" i="39"/>
  <c r="C35" i="39"/>
  <c r="C31" i="39"/>
  <c r="C19" i="39"/>
  <c r="E47" i="39"/>
  <c r="F47" i="39"/>
  <c r="C47" i="39"/>
  <c r="B47" i="39"/>
  <c r="B39" i="39"/>
  <c r="B35" i="39"/>
  <c r="D31" i="39" l="1"/>
  <c r="B31" i="39"/>
  <c r="B27" i="39"/>
  <c r="B19" i="39"/>
  <c r="E15" i="39"/>
  <c r="D15" i="39"/>
  <c r="C15" i="39"/>
  <c r="B15" i="39"/>
  <c r="F11" i="39"/>
  <c r="E11" i="39"/>
  <c r="D11" i="39"/>
  <c r="C11" i="39"/>
  <c r="B11" i="39"/>
  <c r="D55" i="39"/>
  <c r="F14" i="39"/>
  <c r="F13" i="39"/>
  <c r="F15" i="39" l="1"/>
  <c r="G59" i="39"/>
  <c r="G58" i="39"/>
  <c r="G57" i="39"/>
  <c r="I55" i="39"/>
  <c r="H55" i="39"/>
  <c r="G55" i="39"/>
  <c r="I54" i="39"/>
  <c r="H54" i="39"/>
  <c r="G54" i="39"/>
  <c r="I53" i="39"/>
  <c r="H53" i="39"/>
  <c r="G53" i="39"/>
  <c r="I51" i="39"/>
  <c r="H51" i="39"/>
  <c r="G51" i="39"/>
  <c r="I50" i="39"/>
  <c r="H50" i="39"/>
  <c r="G50" i="39"/>
  <c r="I49" i="39"/>
  <c r="H49" i="39"/>
  <c r="G49" i="39"/>
  <c r="I47" i="39"/>
  <c r="H47" i="39"/>
  <c r="G47" i="39"/>
  <c r="I46" i="39"/>
  <c r="H46" i="39"/>
  <c r="G46" i="39"/>
  <c r="I45" i="39"/>
  <c r="H45" i="39"/>
  <c r="G45" i="39"/>
  <c r="I43" i="39"/>
  <c r="H43" i="39"/>
  <c r="G43" i="39"/>
  <c r="I42" i="39"/>
  <c r="H42" i="39"/>
  <c r="G42" i="39"/>
  <c r="I41" i="39"/>
  <c r="H41" i="39"/>
  <c r="G41" i="39"/>
  <c r="I39" i="39"/>
  <c r="H39" i="39"/>
  <c r="G39" i="39"/>
  <c r="I38" i="39"/>
  <c r="H38" i="39"/>
  <c r="G38" i="39"/>
  <c r="I37" i="39"/>
  <c r="H37" i="39"/>
  <c r="G37" i="39"/>
  <c r="I35" i="39"/>
  <c r="H35" i="39"/>
  <c r="G35" i="39"/>
  <c r="I34" i="39"/>
  <c r="H34" i="39"/>
  <c r="G34" i="39"/>
  <c r="I33" i="39"/>
  <c r="H33" i="39"/>
  <c r="G33" i="39"/>
  <c r="I31" i="39"/>
  <c r="H31" i="39"/>
  <c r="G31" i="39"/>
  <c r="I30" i="39"/>
  <c r="H30" i="39"/>
  <c r="G30" i="39"/>
  <c r="I29" i="39"/>
  <c r="H29" i="39"/>
  <c r="G29" i="39"/>
  <c r="I27" i="39"/>
  <c r="H27" i="39"/>
  <c r="G27" i="39"/>
  <c r="I26" i="39"/>
  <c r="H26" i="39"/>
  <c r="G26" i="39"/>
  <c r="I25" i="39"/>
  <c r="H25" i="39"/>
  <c r="G25" i="39"/>
  <c r="G23" i="39"/>
  <c r="G22" i="39"/>
  <c r="G21" i="39"/>
  <c r="I19" i="39"/>
  <c r="H19" i="39"/>
  <c r="G19" i="39"/>
  <c r="I18" i="39"/>
  <c r="H18" i="39"/>
  <c r="G18" i="39"/>
  <c r="I17" i="39"/>
  <c r="H17" i="39"/>
  <c r="G17" i="39"/>
  <c r="I15" i="39"/>
  <c r="H15" i="39"/>
  <c r="G15" i="39"/>
  <c r="I14" i="39"/>
  <c r="H14" i="39"/>
  <c r="G14" i="39"/>
  <c r="I13" i="39"/>
  <c r="H13" i="39"/>
  <c r="G13" i="39"/>
  <c r="I11" i="39"/>
  <c r="H11" i="39"/>
  <c r="G11" i="39"/>
  <c r="I10" i="39"/>
  <c r="H10" i="39"/>
  <c r="G10" i="39"/>
  <c r="I9" i="39"/>
  <c r="H9" i="39"/>
  <c r="G9" i="39"/>
  <c r="I23" i="10" l="1"/>
  <c r="I22" i="10"/>
  <c r="I21" i="10"/>
  <c r="I19" i="10"/>
  <c r="I18" i="10"/>
  <c r="I17" i="10"/>
  <c r="I14" i="10"/>
  <c r="I13" i="10"/>
  <c r="H23" i="10"/>
  <c r="G23" i="10"/>
  <c r="H22" i="10"/>
  <c r="G22" i="10"/>
  <c r="H21" i="10"/>
  <c r="G21" i="10"/>
  <c r="H19" i="10"/>
  <c r="G19" i="10"/>
  <c r="H18" i="10"/>
  <c r="G18" i="10"/>
  <c r="H17" i="10"/>
  <c r="G17" i="10"/>
  <c r="H15" i="10"/>
  <c r="G15" i="10"/>
  <c r="H14" i="10"/>
  <c r="G14" i="10"/>
  <c r="H13" i="10"/>
  <c r="G13" i="10"/>
  <c r="F15" i="10"/>
  <c r="I15" i="10" s="1"/>
  <c r="F10" i="10"/>
  <c r="E10" i="10"/>
  <c r="F9" i="10"/>
  <c r="F11" i="10" l="1"/>
  <c r="E9" i="10"/>
  <c r="E33" i="9"/>
  <c r="E32" i="9"/>
  <c r="E31" i="9"/>
  <c r="E30" i="9"/>
  <c r="E29" i="9"/>
  <c r="E28" i="9"/>
  <c r="E27" i="9"/>
  <c r="E26" i="9"/>
  <c r="E25" i="9"/>
  <c r="E24" i="9"/>
  <c r="E23" i="9"/>
  <c r="E22" i="9"/>
  <c r="E21" i="9"/>
  <c r="E20" i="9"/>
  <c r="E19" i="9"/>
  <c r="E18" i="9"/>
  <c r="E11" i="10" l="1"/>
  <c r="G10" i="9"/>
  <c r="G9" i="9"/>
  <c r="I10" i="9" l="1"/>
  <c r="I9" i="9"/>
  <c r="H10" i="9"/>
  <c r="H9" i="9"/>
  <c r="F11" i="9" l="1"/>
  <c r="E11" i="9"/>
  <c r="D11" i="9"/>
  <c r="C11" i="9"/>
  <c r="B11" i="9"/>
  <c r="G11" i="9" l="1"/>
  <c r="H11" i="9"/>
  <c r="I11" i="9"/>
  <c r="F19" i="48"/>
  <c r="E22" i="48"/>
  <c r="E19" i="48" s="1"/>
  <c r="D22" i="48"/>
  <c r="D19" i="48" s="1"/>
  <c r="C22" i="48"/>
  <c r="C19" i="48" s="1"/>
  <c r="B22" i="48"/>
  <c r="B19" i="48" s="1"/>
  <c r="F9" i="48"/>
  <c r="F6" i="48" s="1"/>
  <c r="E9" i="48"/>
  <c r="E6" i="48" s="1"/>
  <c r="D9" i="48"/>
  <c r="D6" i="48" s="1"/>
  <c r="C9" i="48"/>
  <c r="C6" i="48" s="1"/>
  <c r="B9" i="48"/>
  <c r="B6" i="48" s="1"/>
  <c r="K12" i="16" l="1"/>
  <c r="K8" i="16" s="1"/>
  <c r="J12" i="16"/>
  <c r="J8" i="16" s="1"/>
  <c r="I12" i="16"/>
  <c r="I8" i="16" s="1"/>
  <c r="H12" i="16"/>
  <c r="H8" i="16" s="1"/>
  <c r="G12" i="16"/>
  <c r="F12" i="16"/>
  <c r="E12" i="16"/>
  <c r="D12" i="16"/>
  <c r="C12" i="16"/>
  <c r="B12" i="16"/>
  <c r="B8" i="16" s="1"/>
  <c r="G20" i="15"/>
  <c r="F20" i="15"/>
  <c r="E20" i="15"/>
  <c r="D20" i="15"/>
  <c r="C20" i="15"/>
  <c r="B20" i="15"/>
  <c r="F9" i="15"/>
  <c r="F6" i="15" s="1"/>
  <c r="E9" i="15"/>
  <c r="E6" i="15" s="1"/>
  <c r="D9" i="15"/>
  <c r="D6" i="15" s="1"/>
  <c r="C9" i="15"/>
  <c r="C6" i="15" s="1"/>
  <c r="B9" i="15"/>
  <c r="B6" i="15" s="1"/>
  <c r="C35" i="14"/>
  <c r="F35" i="14" s="1"/>
  <c r="C34" i="14"/>
  <c r="F34" i="14" s="1"/>
  <c r="C33" i="14"/>
  <c r="F33" i="14" s="1"/>
  <c r="C32" i="14"/>
  <c r="F32" i="14" s="1"/>
  <c r="C31" i="14"/>
  <c r="F31" i="14" s="1"/>
  <c r="C30" i="14"/>
  <c r="F30" i="14" s="1"/>
  <c r="C29" i="14"/>
  <c r="F29" i="14" s="1"/>
  <c r="C28" i="14"/>
  <c r="F28" i="14" s="1"/>
  <c r="C27" i="14"/>
  <c r="F27" i="14" s="1"/>
  <c r="C26" i="14"/>
  <c r="F26" i="14" s="1"/>
  <c r="C25" i="14"/>
  <c r="F25" i="14" s="1"/>
  <c r="C24" i="14"/>
  <c r="F24" i="14" s="1"/>
  <c r="C23" i="14"/>
  <c r="F23" i="14" s="1"/>
  <c r="C22" i="14"/>
  <c r="F22" i="14" s="1"/>
  <c r="C21" i="14"/>
  <c r="F21" i="14" s="1"/>
  <c r="C20" i="14"/>
  <c r="F20" i="14" s="1"/>
  <c r="G19" i="14"/>
  <c r="E19" i="14"/>
  <c r="D19" i="14"/>
  <c r="G8" i="14"/>
  <c r="E8" i="14"/>
  <c r="D8" i="14"/>
  <c r="F29" i="13"/>
  <c r="F26" i="13" s="1"/>
  <c r="E29" i="13"/>
  <c r="E26" i="13" s="1"/>
  <c r="D29" i="13"/>
  <c r="D26" i="13" s="1"/>
  <c r="C29" i="13"/>
  <c r="C26" i="13" s="1"/>
  <c r="B29" i="13"/>
  <c r="B26" i="13" s="1"/>
  <c r="D10" i="13"/>
  <c r="G10" i="13" s="1"/>
  <c r="D9" i="13"/>
  <c r="G9" i="13" s="1"/>
  <c r="C49" i="10"/>
  <c r="B49" i="10"/>
  <c r="C48" i="10"/>
  <c r="B48" i="10"/>
  <c r="C47" i="10"/>
  <c r="B47" i="10"/>
  <c r="C46" i="10"/>
  <c r="B46" i="10"/>
  <c r="C45" i="10"/>
  <c r="B45" i="10"/>
  <c r="C44" i="10"/>
  <c r="B44" i="10"/>
  <c r="C43" i="10"/>
  <c r="B43" i="10"/>
  <c r="C42" i="10"/>
  <c r="B42" i="10"/>
  <c r="C41" i="10"/>
  <c r="B41" i="10"/>
  <c r="C40" i="10"/>
  <c r="B40" i="10"/>
  <c r="C39" i="10"/>
  <c r="B39" i="10"/>
  <c r="C38" i="10"/>
  <c r="B38" i="10"/>
  <c r="C37" i="10"/>
  <c r="B37" i="10"/>
  <c r="C36" i="10"/>
  <c r="B36" i="10"/>
  <c r="C35" i="10"/>
  <c r="B35" i="10"/>
  <c r="C34" i="10"/>
  <c r="B34" i="10"/>
  <c r="I33" i="10"/>
  <c r="H33" i="10"/>
  <c r="G33" i="10"/>
  <c r="F33" i="10"/>
  <c r="E33" i="10"/>
  <c r="D33" i="10"/>
  <c r="D10" i="10"/>
  <c r="C10" i="10"/>
  <c r="B10" i="10"/>
  <c r="D9" i="10"/>
  <c r="G9" i="10" s="1"/>
  <c r="C9" i="10"/>
  <c r="I9" i="10" s="1"/>
  <c r="B9" i="10"/>
  <c r="H9" i="10" s="1"/>
  <c r="B17" i="9"/>
  <c r="E17" i="9" s="1"/>
  <c r="D11" i="10" l="1"/>
  <c r="G11" i="10" s="1"/>
  <c r="G10" i="10"/>
  <c r="B11" i="10"/>
  <c r="H11" i="10" s="1"/>
  <c r="H10" i="10"/>
  <c r="C11" i="10"/>
  <c r="I11" i="10" s="1"/>
  <c r="I10" i="10"/>
  <c r="B23" i="14"/>
  <c r="B35" i="14"/>
  <c r="B20" i="14"/>
  <c r="B24" i="14"/>
  <c r="B28" i="14"/>
  <c r="B32" i="14"/>
  <c r="B31" i="14"/>
  <c r="B21" i="14"/>
  <c r="B25" i="14"/>
  <c r="B29" i="14"/>
  <c r="B33" i="14"/>
  <c r="B27" i="14"/>
  <c r="C8" i="14"/>
  <c r="F8" i="14" s="1"/>
  <c r="B22" i="14"/>
  <c r="B26" i="14"/>
  <c r="B30" i="14"/>
  <c r="B34" i="14"/>
  <c r="F8" i="16"/>
  <c r="D8" i="16"/>
  <c r="B33" i="10"/>
  <c r="C8" i="16"/>
  <c r="G8" i="16"/>
  <c r="E8" i="16"/>
  <c r="C33" i="10"/>
  <c r="C19" i="14"/>
  <c r="F19" i="14" s="1"/>
  <c r="B19" i="14" l="1"/>
  <c r="B8" i="14"/>
</calcChain>
</file>

<file path=xl/sharedStrings.xml><?xml version="1.0" encoding="utf-8"?>
<sst xmlns="http://schemas.openxmlformats.org/spreadsheetml/2006/main" count="1391" uniqueCount="609">
  <si>
    <t>SPIS TREŚCI</t>
  </si>
  <si>
    <t>Uwagi wstępne</t>
  </si>
  <si>
    <t>I.</t>
  </si>
  <si>
    <t>TABL. 1.</t>
  </si>
  <si>
    <t>TABL. 2.</t>
  </si>
  <si>
    <t>TABL. 3.</t>
  </si>
  <si>
    <t>TABL. 4.</t>
  </si>
  <si>
    <t>TABL. 5.</t>
  </si>
  <si>
    <t>TABL. 6.</t>
  </si>
  <si>
    <t>TABL. 7.</t>
  </si>
  <si>
    <t>II.</t>
  </si>
  <si>
    <t>TABL. 1.(12).</t>
  </si>
  <si>
    <t>III.</t>
  </si>
  <si>
    <t>IV.</t>
  </si>
  <si>
    <t>V.</t>
  </si>
  <si>
    <t>VI.</t>
  </si>
  <si>
    <t>1.</t>
  </si>
  <si>
    <t>2.</t>
  </si>
  <si>
    <t>3.</t>
  </si>
  <si>
    <t>4.</t>
  </si>
  <si>
    <t>5.</t>
  </si>
  <si>
    <t>UWAGI WSTĘPNE</t>
  </si>
  <si>
    <t>OBJAŚNIENIA ZNAKÓW UMOWNYCH</t>
  </si>
  <si>
    <t>Kreska</t>
  </si>
  <si>
    <t xml:space="preserve">( – ) </t>
  </si>
  <si>
    <t>–</t>
  </si>
  <si>
    <t>zjawisko nie wystąpiło,</t>
  </si>
  <si>
    <t>Zero</t>
  </si>
  <si>
    <t>zjawisko istniało w wielkości mniejszej od 0,5,</t>
  </si>
  <si>
    <t>zjawisko istniało w wielkości mniejszej od 0,05,</t>
  </si>
  <si>
    <t>Kropka</t>
  </si>
  <si>
    <t>( . )</t>
  </si>
  <si>
    <t>zupełny brak informacji albo brak informacji wiarygodnych,</t>
  </si>
  <si>
    <t>Znak</t>
  </si>
  <si>
    <t>( x )</t>
  </si>
  <si>
    <t>wypełnienie pozycji jest niemożliwe i niecelowe,</t>
  </si>
  <si>
    <t>„w tym”</t>
  </si>
  <si>
    <t>oznacza, że nie podaje się wszystkich składników sumy.</t>
  </si>
  <si>
    <t>Wyszczególnienie</t>
  </si>
  <si>
    <t>I kwartał</t>
  </si>
  <si>
    <t>OGÓŁEM</t>
  </si>
  <si>
    <t>ogółem</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</si>
  <si>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</si>
  <si>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</si>
  <si>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</si>
  <si>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</si>
  <si>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</si>
  <si>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</si>
  <si>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</si>
  <si>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</si>
  <si>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</si>
  <si>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</si>
  <si>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</si>
  <si>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</si>
  <si>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</si>
  <si>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</si>
  <si>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</si>
  <si>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</si>
  <si>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 </t>
  </si>
  <si>
    <t xml:space="preserve">                           </t>
  </si>
  <si>
    <t xml:space="preserve">Liczba świadczeń </t>
  </si>
  <si>
    <t xml:space="preserve">Przeciętne świadczenie w zł </t>
  </si>
  <si>
    <t>Liczba świadczeń</t>
  </si>
  <si>
    <t xml:space="preserve">ZASIŁKI POGRZEBOWE PO EMERYTACH  I  RENCISTACH </t>
  </si>
  <si>
    <t>ZASIŁKI POGRZEBOWE PO UBEZPIECZONYCH</t>
  </si>
  <si>
    <t>ZASIŁKI POGRZEBOWE PO  CZŁONKACH  RODZIN</t>
  </si>
  <si>
    <t>Zasiłki pogrzebowe</t>
  </si>
  <si>
    <t>Ogółem</t>
  </si>
  <si>
    <t>z tego:</t>
  </si>
  <si>
    <t xml:space="preserve">po emerytach, rencistach </t>
  </si>
  <si>
    <t>po ubezpieczonych</t>
  </si>
  <si>
    <t>po członkach rodzin</t>
  </si>
  <si>
    <t xml:space="preserve"> ŚWIADCZENIA RENTOWE DLA NWALIDÓW WOJENNYCH, WOJSKOWYCH I OSÓB REPRESJONOWANYCH</t>
  </si>
  <si>
    <t xml:space="preserve">Przeciętna miesięczna liczba osób </t>
  </si>
  <si>
    <t>DODATKI KOMBATANCKIE</t>
  </si>
  <si>
    <t xml:space="preserve">Przeciętna miesięczna liczba świadczeń  </t>
  </si>
  <si>
    <t>RYCZAŁTY ENERGETYCZNE</t>
  </si>
  <si>
    <t>ŚWIADCZENIA PIENIĘŻNE DLA ŻOŁNIERZY ZASTĘPCZEJ SŁUŻBY WOJSKOWEJ</t>
  </si>
  <si>
    <t>ŚWIADCZENIA PIENIĘŻNE DLA OSÓB DEPORTOWANYCH DO PRACY PRZYMUSOWEJ</t>
  </si>
  <si>
    <t xml:space="preserve">Przeciętna miesięczna liczba świadczeń </t>
  </si>
  <si>
    <t>DODATKI KOMPENSACYJNE</t>
  </si>
  <si>
    <t>ŚWIADCZENIA PIENIĘŻNE DLA CYWILNYCH NIEWIDOMYCH OFIAR DZIAŁAŃ WOJENNYCH</t>
  </si>
  <si>
    <t>DODATKI DLA WETERANA POSZKODOWANEGO</t>
  </si>
  <si>
    <t>RODZICIELSKIE ŚWIADCZENIA UZUPEŁNIAJĄCE</t>
  </si>
  <si>
    <r>
      <t>Przeciętna miesięczna liczba osób</t>
    </r>
    <r>
      <rPr>
        <vertAlign val="superscript"/>
        <sz val="9"/>
        <rFont val="Arial"/>
        <family val="2"/>
        <charset val="238"/>
      </rPr>
      <t xml:space="preserve">1) </t>
    </r>
  </si>
  <si>
    <t xml:space="preserve">Wysokość świadczenia w zł </t>
  </si>
  <si>
    <t xml:space="preserve"> RENTY SOCJALNE</t>
  </si>
  <si>
    <r>
      <t>Przeciętna miesięczna liczba osób</t>
    </r>
    <r>
      <rPr>
        <vertAlign val="superscript"/>
        <sz val="9"/>
        <rFont val="Arial"/>
        <family val="2"/>
        <charset val="238"/>
      </rPr>
      <t xml:space="preserve"> </t>
    </r>
  </si>
  <si>
    <r>
      <rPr>
        <vertAlign val="superscript"/>
        <sz val="8"/>
        <rFont val="Arial"/>
        <family val="2"/>
        <charset val="238"/>
      </rPr>
      <t xml:space="preserve">2) </t>
    </r>
    <r>
      <rPr>
        <sz val="8"/>
        <rFont val="Arial"/>
        <family val="2"/>
        <charset val="238"/>
      </rPr>
      <t>Łącznie z jednorazowymi świadczeniami pieniężnymi.</t>
    </r>
  </si>
  <si>
    <r>
      <t xml:space="preserve">OGÓŁEM </t>
    </r>
    <r>
      <rPr>
        <b/>
        <vertAlign val="superscript"/>
        <sz val="9"/>
        <rFont val="Arial"/>
        <family val="2"/>
        <charset val="238"/>
      </rPr>
      <t>1)</t>
    </r>
  </si>
  <si>
    <t xml:space="preserve">RENTY Z TYTUŁU NIEZDOLNOŚCI DO PRACY </t>
  </si>
  <si>
    <t>EMERYTURY</t>
  </si>
  <si>
    <t xml:space="preserve">                 RENTY RODZINNE</t>
  </si>
  <si>
    <t>Wnioski pozostałe 
z poprzedniego okresu</t>
  </si>
  <si>
    <t>Zarejestrowane wnioski</t>
  </si>
  <si>
    <t>Załatwione wnioski</t>
  </si>
  <si>
    <t xml:space="preserve"> Wnioski pozostałe 
do 
załatwienia</t>
  </si>
  <si>
    <t>Razem</t>
  </si>
  <si>
    <t>w tym 
po terminie ustawowym</t>
  </si>
  <si>
    <t>Emerytury</t>
  </si>
  <si>
    <t>-</t>
  </si>
  <si>
    <t>Renty z tytułu niezdolności 
do pracy</t>
  </si>
  <si>
    <t>Liczba wniosków przekazanych 
do instytucji  zagranicznych</t>
  </si>
  <si>
    <t>Liczba spraw, 
w których trwa postępowanie międzynarodowe</t>
  </si>
  <si>
    <t>w tym:</t>
  </si>
  <si>
    <t>Decyzji odmownych</t>
  </si>
  <si>
    <t>Decyzji ostatecznych</t>
  </si>
  <si>
    <t>Decyzji tymczasowych</t>
  </si>
  <si>
    <t>Płatne 
na podstawie 
tylko polskich okresów ubezpieczenia</t>
  </si>
  <si>
    <t>Razem emerytury 
i renty</t>
  </si>
  <si>
    <t>w tym: renty 
z tytułu niezdolności 
do pracy 
wypadkowe</t>
  </si>
  <si>
    <t>Renty 
rodzinne</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</si>
  <si>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</si>
  <si>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</si>
  <si>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</si>
  <si>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</si>
  <si>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</si>
  <si>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</si>
  <si>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</si>
  <si>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</si>
  <si>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</si>
  <si>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</si>
  <si>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</si>
  <si>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</si>
  <si>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</si>
  <si>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</si>
  <si>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</si>
  <si>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</si>
  <si>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</si>
  <si>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</si>
  <si>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</si>
  <si>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</si>
  <si>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</si>
  <si>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</si>
  <si>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</si>
  <si>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</si>
  <si>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</si>
  <si>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</si>
  <si>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</si>
  <si>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</si>
  <si>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</si>
  <si>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</si>
  <si>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</si>
  <si>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Australia</t>
  </si>
  <si>
    <t>Kanada</t>
  </si>
  <si>
    <t>Quebec</t>
  </si>
  <si>
    <t>Korea Płd.</t>
  </si>
  <si>
    <t>Macedonia</t>
  </si>
  <si>
    <t>Mołdawia</t>
  </si>
  <si>
    <t>Mongolia</t>
  </si>
  <si>
    <t>Ukraina</t>
  </si>
  <si>
    <t xml:space="preserve">USA </t>
  </si>
  <si>
    <t>ZASIŁKI CHOROBOWE</t>
  </si>
  <si>
    <t>Liczba dni</t>
  </si>
  <si>
    <t xml:space="preserve">Przeciętny zasiłek za 1 dzień w zł </t>
  </si>
  <si>
    <t>Zasiłki chorobowe</t>
  </si>
  <si>
    <t>Liczba
świadczeń</t>
  </si>
  <si>
    <t>Liczba wydanych decyzji</t>
  </si>
  <si>
    <t>WYPADKI PRZY PRACY ROLNICZEJ</t>
  </si>
  <si>
    <t>Postępowania umorzone</t>
  </si>
  <si>
    <t>przyznających
świadczenia</t>
  </si>
  <si>
    <t>odmownych</t>
  </si>
  <si>
    <t>2019 rok</t>
  </si>
  <si>
    <t>2020 rok</t>
  </si>
  <si>
    <t>Liczba 
świadczeń</t>
  </si>
  <si>
    <r>
      <t>Przeciętna 
liczba
 osób</t>
    </r>
    <r>
      <rPr>
        <vertAlign val="superscript"/>
        <sz val="9"/>
        <rFont val="Arial"/>
        <family val="2"/>
        <charset val="238"/>
      </rPr>
      <t xml:space="preserve"> </t>
    </r>
  </si>
  <si>
    <t xml:space="preserve">Przeciętna 
liczba 
osób </t>
  </si>
  <si>
    <t xml:space="preserve">Przeciętna 
liczba
 osób </t>
  </si>
  <si>
    <t xml:space="preserve">Przeciętna
 liczba
 osób </t>
  </si>
  <si>
    <t>"z tego"</t>
  </si>
  <si>
    <t>oznacza, że podaje się wszystkie składniki sumy.</t>
  </si>
  <si>
    <t>porównanie (wzrost/spadek)</t>
  </si>
  <si>
    <t>Liczba wniosków które wpłynęły w okresie sprawozdawczym</t>
  </si>
  <si>
    <t>ŚWIADCZENIE UZUPEŁNIAJĄCE DLA OSÓB NIEZDOLNYCH DO SAMODZIELNEJ EGZYSTENCJI</t>
  </si>
  <si>
    <r>
      <t xml:space="preserve">ZASIŁKI MACIERZYŃSKIE </t>
    </r>
    <r>
      <rPr>
        <b/>
        <vertAlign val="superscript"/>
        <sz val="9"/>
        <rFont val="Arial"/>
        <family val="2"/>
        <charset val="238"/>
      </rPr>
      <t>1)</t>
    </r>
  </si>
  <si>
    <t>Przeciętna miesięczna liczba świadczeń</t>
  </si>
  <si>
    <r>
      <t xml:space="preserve">Płatne pro rata temporis </t>
    </r>
    <r>
      <rPr>
        <vertAlign val="superscript"/>
        <sz val="9"/>
        <rFont val="Arial"/>
        <family val="2"/>
        <charset val="238"/>
      </rPr>
      <t>1)</t>
    </r>
    <r>
      <rPr>
        <sz val="9"/>
        <rFont val="Arial"/>
        <family val="2"/>
        <charset val="238"/>
      </rPr>
      <t xml:space="preserve">
</t>
    </r>
  </si>
  <si>
    <t>TABL. 1.(13).</t>
  </si>
  <si>
    <t>TABL. 2.(14).</t>
  </si>
  <si>
    <t>TABL. 3.(15).</t>
  </si>
  <si>
    <t>TABL. 6.(18).</t>
  </si>
  <si>
    <t>TABL. 7.(19).</t>
  </si>
  <si>
    <t>TABL. 8.(20).</t>
  </si>
  <si>
    <t xml:space="preserve">TABLICA 3.(15). WNIOSKI O PRZYZNANIE EMERYTUR I RENT WEDŁUG RODZAJÓW ŚWIADCZEŃ 
</t>
  </si>
  <si>
    <r>
      <rPr>
        <vertAlign val="superscript"/>
        <sz val="8"/>
        <rFont val="Arial"/>
        <family val="2"/>
        <charset val="238"/>
      </rPr>
      <t xml:space="preserve">1) </t>
    </r>
    <r>
      <rPr>
        <sz val="8"/>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</si>
  <si>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Emerytury razem</t>
  </si>
  <si>
    <t>PRZECIĘTNA MIESIĘCZNA LICZBA EMERYTUR I RENT WEDŁUG RODZAJÓW ŚWIADCZEŃ</t>
  </si>
  <si>
    <t xml:space="preserve">Przeciętne świadczenie
</t>
  </si>
  <si>
    <t>TABL. 9</t>
  </si>
  <si>
    <t>TABL. 8.</t>
  </si>
  <si>
    <t xml:space="preserve">TABL. 10. </t>
  </si>
  <si>
    <t xml:space="preserve">TABL. 11. </t>
  </si>
  <si>
    <t xml:space="preserve">WNIOSKI O PRZYZNANIE EMERYTUR I RENT WEDŁUG RODZAJÓW ŚWIADCZEŃ </t>
  </si>
  <si>
    <t xml:space="preserve">TABL. 4.(16). </t>
  </si>
  <si>
    <t>TABL. 5.(17)</t>
  </si>
  <si>
    <t xml:space="preserve">WNIOSKI O PRZYZNANIE EMERYTUR I RENT ROLNICZYCH ROZPATRYWANE Z ZASTOSOWANIEM PRZEPISÓW WSPÓLNOTOWYCH UE </t>
  </si>
  <si>
    <t>LICZBA PŁATNIKÓW SKŁADEK WEDŁUG WOJEWÓDZTW</t>
  </si>
  <si>
    <t>LICZBA UBEZPIECZONYCH WEDŁUG WOJEWÓDZTW</t>
  </si>
  <si>
    <t>LICZBA UBEZPIECZONYCH WEDŁUG STATUSU UBEZPIECZONEGO</t>
  </si>
  <si>
    <t xml:space="preserve">LICZBA UBEZPIECZONYCH I PŁATNIKÓW SKŁADEK </t>
  </si>
  <si>
    <t>LICZBA WYDANYCH DECYZJI O PODLEGANIU I USTANIU  UBEZPIECZENIA SPOŁECZNEGO ROLNIKÓW WEDŁUG WOJEWÓDZTW</t>
  </si>
  <si>
    <t xml:space="preserve">WYPADKI PRZY PRACY ROLNICZEJ I CHOROBY ZAWODOWE ROLNIKÓW </t>
  </si>
  <si>
    <t>STRUKTURA WYDATKÓW NA ŚWIADCZENIA FINANSOWANE Z FUNDUSZU SKŁADKOWEGO</t>
  </si>
  <si>
    <t>STRUKTURA WYDATKÓW NA ŚWIADCZENIA FINANSOWANE Z FUNDUSZU EMERYTALNO-RENTOWEGO</t>
  </si>
  <si>
    <t>TABLICA 8. ZASIŁKI MACIERZYŃSKIE FINANSOWANE Z FUNDUSZU EMERYTALNO-RENTOWEGO</t>
  </si>
  <si>
    <t>DODATKI PIENIĘŻNE DLA INWALIDÓW WOJENNYCH</t>
  </si>
  <si>
    <r>
      <t xml:space="preserve">ZASIŁKI POGRZEBOWE OGÓŁEM </t>
    </r>
    <r>
      <rPr>
        <b/>
        <vertAlign val="superscript"/>
        <sz val="9"/>
        <rFont val="Arial"/>
        <family val="2"/>
        <charset val="238"/>
      </rPr>
      <t>1)</t>
    </r>
  </si>
  <si>
    <r>
      <t xml:space="preserve">Ogółem </t>
    </r>
    <r>
      <rPr>
        <vertAlign val="superscript"/>
        <sz val="9"/>
        <rFont val="Arial"/>
        <family val="2"/>
        <charset val="238"/>
      </rPr>
      <t>1)</t>
    </r>
  </si>
  <si>
    <t>Liczba wniosków pozostałych 
do załatwienia 
z poprzedniego 
okresu sprawozdawczego</t>
  </si>
  <si>
    <t>TABLICA 10. ZASIŁKI POGRZEBOWE FINANSOWANE Z FUNDUSZU EMERYTALNO-RENTOWEGO</t>
  </si>
  <si>
    <t>Kwota wypłat w zł</t>
  </si>
  <si>
    <t xml:space="preserve">
Kwota wypłat 
</t>
  </si>
  <si>
    <r>
      <t xml:space="preserve">Kwota wypłat w zł </t>
    </r>
    <r>
      <rPr>
        <vertAlign val="superscript"/>
        <sz val="9"/>
        <rFont val="Arial"/>
        <family val="2"/>
        <charset val="238"/>
      </rPr>
      <t>1)2)</t>
    </r>
  </si>
  <si>
    <t xml:space="preserve">WYPADKI I CHOROBY ZAWODOWE, Z TYTUŁU KTÓRYCH PRZYZNANO JEDNORAZOWE ODSZKODOWANIA WEDŁUG WOJEWÓDZTW
</t>
  </si>
  <si>
    <t>WYKRESY - I KWARTAŁ 2020 R.</t>
  </si>
  <si>
    <r>
      <t>1)</t>
    </r>
    <r>
      <rPr>
        <sz val="8"/>
        <rFont val="Arial"/>
        <family val="2"/>
        <charset val="238"/>
      </rPr>
      <t xml:space="preserve"> Wypłacane na podstawie art. 35 ustawy z dnia 20 grudnia 1990 r. o ubezpieczeniu społecznym rolników.</t>
    </r>
  </si>
  <si>
    <t>ZASIŁKI POGRZEBOWE FINANSOWANE Z FUNDUSZU EMERYTALNO-RENTOWEGO</t>
  </si>
  <si>
    <t>ZASIŁKI MACIERZYŃSKIE FINANSOWANE Z FUNDUSZU EMERYTALNO-RENTOWEGO</t>
  </si>
  <si>
    <t xml:space="preserve">                          </t>
  </si>
  <si>
    <t>TABLICA 6.(18). WNIOSKI O PRZYZNANIE EMERYTUR I RENT ROLNICZYCH ROZPATRYWANE Z ZASTOSOWANIEM PRZEPISÓW WSPÓLNOTOWYCH UE</t>
  </si>
  <si>
    <t xml:space="preserve">Kwota wypłat </t>
  </si>
  <si>
    <t xml:space="preserve">Kwota 
wypłat </t>
  </si>
  <si>
    <t>ŚWIADCZENIA FINANSOWANE Z BUDŻETU PAŃSTWA ZLECONE DO WYPŁATY KASIE ROLNICZEGO UBEZPIECZENIA SPOŁECZNEGO</t>
  </si>
  <si>
    <t xml:space="preserve">LICZBA OSÓB UBEZPIECZONYCH W KRUS PRZY JEDNOCZESNYM OBJĘCIU UBEZPIECZENIEM SPOŁECZNYM W ZUS Z TYTUŁU UMOWY ZLECENIA ORAZ PEŁNIENIA FUNKCJI W RADZIE NADZORCZEJ WEDŁUG WOJEWÓDZTW </t>
  </si>
  <si>
    <t xml:space="preserve">LICZBA OSÓB UBEZPIECZONYCH W KRUS Z TYTUŁU PROWADZENIA JEDNOCZEŚNIE DZIAŁALNOŚCI ROLNICZEJ I POZAROLNICZEJ DZIAŁALNOŚCI GOSPODARCZEJ WEDŁUG WOJEWÓDZTW </t>
  </si>
  <si>
    <t xml:space="preserve">JEDNORAZOWE ODSZKODOWANIA </t>
  </si>
  <si>
    <t xml:space="preserve">Jednorazowe odszkodowania </t>
  </si>
  <si>
    <t>ZASIŁKI CHOROBOWE I JEDNORAZOWE ODSZKODOWANIA</t>
  </si>
  <si>
    <t>TABL. 10.(22).</t>
  </si>
  <si>
    <t xml:space="preserve">TABL. 1.(23). </t>
  </si>
  <si>
    <t>TABL. 3.(25).</t>
  </si>
  <si>
    <t>TABL. 4.(26).</t>
  </si>
  <si>
    <t>TABL. 1.(27).</t>
  </si>
  <si>
    <t>TABL. 2.(28).</t>
  </si>
  <si>
    <t>TABL. 3.(29).</t>
  </si>
  <si>
    <t>TABL. 4.(30).</t>
  </si>
  <si>
    <t>TABL. 5.(31).</t>
  </si>
  <si>
    <t>TABL. 6.(32).</t>
  </si>
  <si>
    <t>TABL. 7.(33).</t>
  </si>
  <si>
    <t>TABL. 8.(34).</t>
  </si>
  <si>
    <t>TABL. 1.(35).</t>
  </si>
  <si>
    <t>TABL. 2.(36).</t>
  </si>
  <si>
    <t>TABLICA 9.(21). LICZBA WYDANYCH DECYZJI W SPRAWACH WNIOSKÓW O PRZYZNANIE EMERYTUR I RENT ROLNICZYCH Z ZASTOSOWANIEM POSTANOWIEŃ UMÓW DWUSTRONNYCH O ZABEZPIECZENIU SPOŁECZNYM</t>
  </si>
  <si>
    <t>LICZBA WYDANYCH DECYZJI W SPRAWACH WNIOSKÓW O PRZYZNANIE EMERYTUR I RENT ROLNICZYCH Z ZASTOSOWANIEM POSTANOWIEŃ UMÓW DWUSTRONNYCH O ZABEZPIECZENIU SPOŁECZNYM</t>
  </si>
  <si>
    <t>TABLICA 8.(20). WNIOSKI O PRZYZNANIE EMERYTUR I RENT ROLNICZYCH Z ZASTOSOWANIEM POSTANOWIEŃ UMÓW DWUSTRONNYCH O ZABEZPIECZENIU SPOŁECZNYM</t>
  </si>
  <si>
    <t xml:space="preserve">PRZECIĘTNE MIESIĘCZNE ŚWIADCZENIE EMERYTALNO-RENTOWE WEDŁUG RODZAJÓW ŚWIADCZEŃ W KWOTACH BRUTTO
W ZŁOTYCH </t>
  </si>
  <si>
    <t>TABL. 9.(21).</t>
  </si>
  <si>
    <t>TABL. 2.(24).</t>
  </si>
  <si>
    <t>ŚWIADCZENIA WYPŁACONE Z FUNDUSZU EMERYTALNO-RENTOWEGO WEDŁUG RODZAJÓW ŚWIADCZEŃ W KWOTACH BRUTTO 
W ZŁOTYCH</t>
  </si>
  <si>
    <t xml:space="preserve">TABLICA 1.(12). ŚWIADCZENIA FINANSOWANE Z BUDŻETU PAŃSTWA ZLECONE DO WYPŁATY KASIE ROLNICZEGO UBEZPIECZENIA SPOŁECZNEGO </t>
  </si>
  <si>
    <t>WYDATKI NA ŚWIADCZENIA EMERYTALNO-RENTOWE WEDŁUG RODZAJÓW ŚWIADCZEŃ W KWOTACH BRUTTO W ZŁOTYCH</t>
  </si>
  <si>
    <t xml:space="preserve">EMERYTURY I RENTY W KWOTACH BRUTTO </t>
  </si>
  <si>
    <t>WNIOSKI O PRZYZNANIE EMERYTUR I RENT ROLNICZYCH Z ZASTOSOWANIEM POSTANOWIEŃ UMÓW DWUSTRONNYCH 
O ZABEZPIECZENIU SPOŁECZNYM</t>
  </si>
  <si>
    <t xml:space="preserve">TABLICA 1.(23). ZASIŁKI CHOROBOWE I JEDNORAZOWE ODSZKODOWANIA </t>
  </si>
  <si>
    <t>TABLICA 2.(24). ZASIŁKI CHOROBOWE I JEDNORAZOWE ODSZKODOWANIA WEDŁUG WOJEWÓDZTW W KWOTACH 
W ZŁOTYCH</t>
  </si>
  <si>
    <t>TABLICA 10.(22). ŚWIADCZENIA EMERYTALNO-RENTOWE TRANSFEROWANE DO POSZCZEGÓLNYCH PAŃSTW UE/EFTA I WIELKIEJ BRYTANII ORAZ DO INNYCH PAŃSTW NA PODSTAWIE UMÓW DWUSTRONNYCH W KWOTACH BRUTTO W ZŁOTYCH</t>
  </si>
  <si>
    <t>TABLICA 7.(19). LICZBA WYDANYCH DECYZJI W SPRAWACH WNIOSKÓW O PRZYZNANIE EMERYTUR I RENT ROLNICZYCH 
Z ZASTOSOWANIEM PRZEPISÓW WSPÓLNOTOWYCH UE</t>
  </si>
  <si>
    <t>Liczba wydanych decyzji
i postępowań umorzonych</t>
  </si>
  <si>
    <t>TABLICA 5.(17). LICZBA WYDANYCH DECYZJI I POSTĘPOWAŃ UMORZONYCH W SPRAWACH O EMERYTURY I RENTY WEDŁUG RODZAJÓW ŚWIADCZEŃ I WEDŁUG WOJEWÓDZTW</t>
  </si>
  <si>
    <t xml:space="preserve">TABLICA. 4.(16). LICZBA WYDANYCH DECYZJI  I POSTĘPOWAŃ UMORZONYCH W SPRAWACH O EMERYTURY I RENTY WEDŁUG RODZAJÓW ŚWIADCZEŃ </t>
  </si>
  <si>
    <t xml:space="preserve">TABLICA 2.(14). ZWIĘKSZENIA DO EMERYTUR I RENT FINANSOWANE Z FUNDUSZU EMERYTALNO-RENTOWEGO, WYPŁACANE PRZY ŚWIADCZENIACH PRACOWNICZYCH W KWOTACH BRUTTO </t>
  </si>
  <si>
    <t>TABLICA 11. ZASIŁKI POGRZEBOWE WEDŁUG WOJEWÓDZTW W KWOTACH W ZŁOTYCH</t>
  </si>
  <si>
    <t xml:space="preserve">TABLICA 9. ZASIŁKI MACIERZYŃSKIE WEDŁUG WOJEWÓDZTW W KWOTACH W ZŁOTYCH </t>
  </si>
  <si>
    <t>ZASIŁKI MACIERZYŃSKIE WEDŁUG WOJEWÓDZTW W KWOTACH W ZŁOTYCH</t>
  </si>
  <si>
    <t>ZASIŁKI POGRZEBOWE WEDŁUG WOJEWÓDZTW W KWOTACH W ZŁOTYCH</t>
  </si>
  <si>
    <t xml:space="preserve">ZWIĘKSZENIA DO EMERYTUR I RENT FINANSOWANE Z FUNDUSZU EMERYTALNO-RENTOWEGO, WYPŁACANE PRZY ŚWIADCZENIACH PRACOWNICZYCH W KWOTACH BRUTTO </t>
  </si>
  <si>
    <t xml:space="preserve">LICZBA WYDANYCH DECYZJI  I POSTĘPOWAŃ UMORZONYCH W SPRAWACH O EMERYTURY I RENTY WEDŁUG RODZAJÓW ŚWIADCZEŃ  </t>
  </si>
  <si>
    <t>LICZBA WYDANYCH DECYZJI  I POSTĘPOWAŃ UMORZONYCH W SPRAWACH O EMERYTURY I RENTY WEDŁUG RODZAJÓW 
ŚWIADCZEŃ I WEDŁUG WOJEWÓDZTW</t>
  </si>
  <si>
    <t xml:space="preserve">LICZBA WYDANYCH DECYZJI W SPRAWACH WNIOSKÓW O PRZYZNANIE EMERYTUR I RENT ROLNICZYCH Z ZASTOSOWANIEM PRZEPISÓW WSPÓLNOTOWYCH UE </t>
  </si>
  <si>
    <t>ŚWIADCZENIA EMERYTALNO-RENTOWE TRANSFEROWANE DO POSZCZEGÓLNYCH PAŃSTW UE/EFTA I WIELKIEJ BRYTANII ORAZ 
DO INNYCH PAŃSTW NA PODSTAWIE UMÓW DWUSTRONNYCH W KWOTACH BRUTTO W ZŁOTYCH</t>
  </si>
  <si>
    <t>ZASIŁKI CHOROBOWE I JEDNORAZOWE ODSZKODOWANIA WEDŁUG WOJEWÓDZTW W KWOTACH W ZŁOTYCH</t>
  </si>
  <si>
    <t>PRZYPIS I WPŁYWY NALEŻNOŚCI Z TYTUŁU SKŁADEK NA UBEZPIECZENIE SPOŁECZNE ROLNIKÓW WEDŁUG WOJEWÓDZTW 
W KWOTACH W ZŁOTYCH</t>
  </si>
  <si>
    <t xml:space="preserve">PRZECIĘTNA MIESIĘCZNA LICZBA ŚWIADCZENIOBIORCÓW NA TLE UBEZPIECZONYCH </t>
  </si>
  <si>
    <t>PRZECIĘTNE MIESIĘCZNE ŚWIADCZENIA EMERYTALNO-RENTOWE</t>
  </si>
  <si>
    <t>Ubezpieczeniu wypadkowemu, chorobowemu i macierzyńskiemu z mocy ustawy w zakresie ograniczonym do jednorazowego odszkodowania z tytułu stałego lub długotrwałego uszczerbku na zdrowiu albo śmierci wskutek wypadku przy pracy rolniczej lub rolniczej choroby zawodowej podlega pomocnik rolnika, czyli pełnoletnia osoba świadcząca odpłatnie pomoc rolnikowi przy zbiorach chmielu, owoców warzyw, tytoniu, ziół i roślin zielarskich na podstawie umowy o pomocy przy zbiorach.</t>
  </si>
  <si>
    <t>FUNDUSZ EMERYTALNO-RENTOWY - II KWARTAŁ 2020 R.</t>
  </si>
  <si>
    <t>ŚWIADCZENIA FINANSOWANE Z BUDŻETU PAŃSTWA - II KWARTAŁ 2020 R.</t>
  </si>
  <si>
    <t>EMERYTURY I RENTY REALIZOWANE PRZEZ KASĘ ROLNICZEGO UBEZPIECZENIA SPOŁECZNEGO - II KWARTAŁ 2020 R.</t>
  </si>
  <si>
    <t>FUNDUSZ SKŁADKOWY - II KWARTAŁ 2020 R.</t>
  </si>
  <si>
    <t>UBEZPIECZENIE SPOŁECZNE ROLNIKÓW - II KWARTAŁ 2020 R./STAN NA 30 CZERWCA 2020 R.</t>
  </si>
  <si>
    <r>
      <rPr>
        <b/>
        <u/>
        <sz val="10"/>
        <color theme="1"/>
        <rFont val="Arial"/>
        <family val="2"/>
        <charset val="238"/>
      </rPr>
      <t>Rodzicielskie świadczenie uzupełniające</t>
    </r>
    <r>
      <rPr>
        <sz val="10"/>
        <color theme="1"/>
        <rFont val="Arial"/>
        <family val="2"/>
        <charset val="238"/>
      </rPr>
      <t xml:space="preserve"> przyznawane jest na podstawie ustawy z dnia 31 stycznia 2019 r. o rodzicielskim świadczeniu uzupełniającym  osobom, które zrezygnowały z zatrudnienia lub innej działalności zarobkowej albo ich nie podjęły ze względu na wychowywanie co najmniej czwórki dzieci (dzieci własne lub współmałżonka lub dzieci przysposobione lub przyjęte na wychowanie w ramach rodziny zastępczej, z wyjątkiem rodziny zastępczej zawodowej) i nie wypracowały stażu ubezpieczeniowego wymaganego do najniższej emerytury oraz osiągnęły wiek emerytalny i nie posiadają  niezbędnych środków utrzymania. Świadczenie to przysługuje pod warunkiem zamieszkiwania na terytorium Rzeczypospolitej Polskiej.</t>
    </r>
  </si>
  <si>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</si>
  <si>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r>
      <rPr>
        <b/>
        <sz val="10"/>
        <rFont val="Arial"/>
        <family val="2"/>
        <charset val="238"/>
      </rPr>
      <t>Dział Ubezpieczenie Zdrowotne</t>
    </r>
    <r>
      <rPr>
        <sz val="10"/>
        <rFont val="Arial"/>
        <family val="2"/>
        <charset val="238"/>
      </rPr>
      <t xml:space="preserve">
zawiera dane statystyczne dotyczące realizowanych przez KRUS zadań na podstawie ustawy z dnia 27 sierpnia 2004 r. o świadczeniach opieki zdrowotnej finansowanych ze środków publicznych.
Ubezpieczeniu zdrowotnemu podlegają:
• osoby spełniające warunki do objęcia ubezpieczeniem społecznym rolników, które są rolnikami, małżonkami lub domownikami w rozumieniu przepisów ustawy o ubezpieczeniu społecznym rolników,
• pomocnicy rolnika w rozumieniu przepisów ustawy o ubezpieczeniu społecznym rolników,
• rolnicy i ich domownicy, którzy nie podlegają ubezpieczeniu społecznemu rolników z mocy ustawy o ubezpieczeniu społecznym rolników, niepodlegający ubezpieczeniu zdrowotnemu z innego tytułu;
• członkowie rodzin wyżej wymienionych rolników i domowników, którzy nie podlegają ubezpieczeniu zdrowotnemu z innego tytułu i zostali zgłoszeni do ubezpieczenia zdrowotnego w KRUS.
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
Rolnik prowadzący dział specjalny produkcji rolnej opłaca składki zdrowotne na swoje ubezpieczenie od deklarowanej podstawy wymiaru składki odpowiadającej:
- dochodowi ustalonemu dla opodatkowania podatkiem dochodowym od osób fizycznych, w kwocie nie niższej jednak niż kwota odpowiadająca wysokości minimalnego wynagrodzenia bądź, 
- minimalnemu wynagrodzeniu w przypadku prowadzenia działalności niepodlegającej opodatkowaniu podatkiem dochodowym od osób fizycznych.</t>
    </r>
  </si>
  <si>
    <r>
      <rPr>
        <b/>
        <sz val="10"/>
        <color theme="1"/>
        <rFont val="Arial"/>
        <family val="2"/>
        <charset val="238"/>
      </rPr>
      <t>Dział</t>
    </r>
    <r>
      <rPr>
        <sz val="10"/>
        <color theme="1"/>
        <rFont val="Arial"/>
        <family val="2"/>
        <charset val="238"/>
      </rPr>
      <t xml:space="preserve"> </t>
    </r>
    <r>
      <rPr>
        <b/>
        <sz val="10"/>
        <color theme="1"/>
        <rFont val="Arial"/>
        <family val="2"/>
        <charset val="238"/>
      </rPr>
      <t>Fundusz Składkowy</t>
    </r>
    <r>
      <rPr>
        <sz val="10"/>
        <color theme="1"/>
        <rFont val="Arial"/>
        <family val="2"/>
        <charset val="238"/>
      </rPr>
      <t xml:space="preserve">                                                                                              
zawiera informacje dotyczące świadczeń pieniężnych z ubezpieczenia wypadkowego, chorobowego i macierzyńskiego tj.:
•  </t>
    </r>
    <r>
      <rPr>
        <b/>
        <u/>
        <sz val="10"/>
        <color theme="1"/>
        <rFont val="Arial"/>
        <family val="2"/>
        <charset val="238"/>
      </rPr>
      <t>zasiłek chorobowy</t>
    </r>
    <r>
      <rPr>
        <b/>
        <sz val="10"/>
        <color theme="1"/>
        <rFont val="Arial"/>
        <family val="2"/>
        <charset val="238"/>
      </rPr>
      <t xml:space="preserve"> </t>
    </r>
    <r>
      <rPr>
        <sz val="10"/>
        <color theme="1"/>
        <rFont val="Arial"/>
        <family val="2"/>
        <charset val="238"/>
      </rPr>
      <t>przysługujący</t>
    </r>
    <r>
      <rPr>
        <b/>
        <sz val="10"/>
        <color theme="1"/>
        <rFont val="Arial"/>
        <family val="2"/>
        <charset val="238"/>
      </rPr>
      <t xml:space="preserve"> </t>
    </r>
    <r>
      <rPr>
        <sz val="10"/>
        <color theme="1"/>
        <rFont val="Arial"/>
        <family val="2"/>
        <charset val="238"/>
      </rPr>
      <t>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
•</t>
    </r>
    <r>
      <rPr>
        <b/>
        <u/>
        <sz val="10"/>
        <color theme="1"/>
        <rFont val="Arial"/>
        <family val="2"/>
        <charset val="238"/>
      </rPr>
      <t xml:space="preserve"> jednorazowe odszkodowanie </t>
    </r>
    <r>
      <rPr>
        <sz val="10"/>
        <color theme="1"/>
        <rFont val="Arial"/>
        <family val="2"/>
        <charset val="238"/>
      </rPr>
      <t>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 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 W przypadku pomocnika rolnika za wypadek przy pracy rolniczej uznaje się nagłe zdarzenie wywołane przyczyną zewnętrzną, która nastąpiła podczas wykonywania przez pomocnika rolnika czynności określonych w umowie o pomocy przy zbiorach.
Ubezpieczonemu rolnikowi i domownikowi, który doznał stałego lub długotrwałego uszczerbku na zdrowiu wskutek wypadku przy pracy rolniczej lub rolniczej choroby zawodowej lub członkom rodziny ubezpieczonego zmarłego wskutek wypadku przy pracy rolniczej lub rolniczej choroby zawodowej, przysługuje jednorazowe odszkodowanie.
Jednorazowe odszkodowanie dla ubezpieczonego z tytułu wypadku przy pracy rolniczej lub rolniczej choroby zawodowej ustala się w wysokości proporcjonalnej do określonego procentowo stałego lub długotrwałego uszczerbku na zdrowiu.</t>
    </r>
  </si>
  <si>
    <t>I. FUNDUSZ EMERYTALNO-RENTOWY - II KWARTAŁ 2020 R.</t>
  </si>
  <si>
    <t>II kwartał</t>
  </si>
  <si>
    <t>I półrocze</t>
  </si>
  <si>
    <t xml:space="preserve">I półrocza 2020 r.      z 
I półroczem 2019 r. </t>
  </si>
  <si>
    <r>
      <t>1)</t>
    </r>
    <r>
      <rPr>
        <sz val="8"/>
        <rFont val="Arial"/>
        <family val="2"/>
        <charset val="238"/>
      </rPr>
      <t xml:space="preserve"> Wypłacone na podstawie art. 35a i art. 35b ustawy z dnia 20 grudnia 1990 r. o ubezpieczeniu społecznym rolników.</t>
    </r>
  </si>
  <si>
    <t xml:space="preserve">II kwartału 2020 r.      z 
I kwartałem 2020 r. </t>
  </si>
  <si>
    <t xml:space="preserve">II kwartału           2020 r. 
z I kwartałem 2020 r. </t>
  </si>
  <si>
    <t xml:space="preserve">II kwartału    2020 r.
 z II kwartałem 2019 r. </t>
  </si>
  <si>
    <t xml:space="preserve">I półrocza        2020 r. 
z I półroczem 2019 r. </t>
  </si>
  <si>
    <t>II. ŚWIADCZENIA FINANSOWANE Z BUDŻETU PAŃSTWA - II KWARTAŁ 2020 R.</t>
  </si>
  <si>
    <t xml:space="preserve">II kwartału 2020 r. 
z I kwartałem 2020 r. </t>
  </si>
  <si>
    <t xml:space="preserve">I półrocza 2020 r. 
z I półroczem 2019 r. </t>
  </si>
  <si>
    <t>IV. FUNDUSZ SKŁADKOWY - II KWARTAŁ 2020 R.</t>
  </si>
  <si>
    <t xml:space="preserve"> III. EMERYTURY I RENTY REALIZOWANE PRZEZ 
KASĘ ROLNICZEGO UBEZPIECZENIA SPOŁECZNEGO - II KWARTAŁ 2020 R.</t>
  </si>
  <si>
    <r>
      <t xml:space="preserve">1)  </t>
    </r>
    <r>
      <rPr>
        <sz val="8"/>
        <rFont val="Arial"/>
        <family val="2"/>
        <charset val="238"/>
      </rPr>
      <t xml:space="preserve">Wypłacone na podstawie art. 56, 63, 73 i 180 ustawy o emeryturach i rentach z Funduszu Ubezpieczeń Społecznych z dnia 17 grudnia 1998 r. </t>
    </r>
  </si>
  <si>
    <t>udział odmownych decyzji 
do ogółem wydanych decyzji</t>
  </si>
  <si>
    <t xml:space="preserve">porównanie (wzrost/spadek) </t>
  </si>
  <si>
    <t>udział odmownych decyzji do ogółem wydanych decyzji</t>
  </si>
  <si>
    <t>Renty razem, z tego:</t>
  </si>
  <si>
    <t xml:space="preserve">    w tym wcześniejsze</t>
  </si>
  <si>
    <t xml:space="preserve">    Renty z tytułu niezdolności do pracy razem</t>
  </si>
  <si>
    <t xml:space="preserve">    Renty rodzinne</t>
  </si>
  <si>
    <t xml:space="preserve">        w tym renty z tytułu niezdolności do pracy
        wypadkowe</t>
  </si>
  <si>
    <t xml:space="preserve">Emerytury i renty z art. 9 ustawy z dnia 
24 lutego 1990 r. </t>
  </si>
  <si>
    <t>Liczba spraw załatwionych ogółem</t>
  </si>
  <si>
    <t>UBEZPIECZENIE ZDROWOTNE - II KWARTAŁ 2020 R./CZERWIEC 2020 R.</t>
  </si>
  <si>
    <t>ROLNICY (WSPÓŁMAŁŻONKOWIE), DOMOWNICY, POMOCNICY ROLNIKA, EMERYCI I RENCIŚCI PODLEGAJĄCY UBEZPIECZENIU ZDROWOTNEMU ORAZ CZŁONKOWIE ICH RODZIN − W CZERWCU 2020 R.</t>
  </si>
  <si>
    <t xml:space="preserve">SKŁADKI NA UBEZPIECZENIE ZDROWOTNE PRZEKAZANE DO NARODOWEGO FUNDUSZU ZDROWIA ZA II KWARTAŁ 2020 R.
</t>
  </si>
  <si>
    <r>
      <rPr>
        <b/>
        <sz val="10"/>
        <color theme="1"/>
        <rFont val="Arial"/>
        <family val="2"/>
        <charset val="238"/>
      </rPr>
      <t>Dział Świadczenia finansowane z budżetu państwa</t>
    </r>
    <r>
      <rPr>
        <sz val="10"/>
        <color theme="1"/>
        <rFont val="Arial"/>
        <family val="2"/>
        <charset val="238"/>
      </rPr>
      <t xml:space="preserve">
zawiera informacje dotyczące świadczeń finansowanych z budżetu państwa tj. świadczeń pieniężnych inwalidów wojennych, wojskowych i osób represjonowanych, zasiłków pogrzebowych wypłaconych po osobach pobierających wyżej wymienione świadczenia i członkach ich rodzin, ryczałtów energetycznych, dodatków kombatanckich, dodatków pieniężnych dla inwalidów wojennych, świadczeń pieniężnych dla żołnierzy zastępczej służby wojskowej, świadczeń pieniężnych dla osób deportowanych do pracy przymusowej, dodatków kompensacyjnych, dodatków dla weterana poszkodowanego, świadczeń pieniężnych dla cywilnych niewidomych ofiar działań wojennych oraz rodzicielskich świadczeń uzupełniających.</t>
    </r>
  </si>
  <si>
    <r>
      <rPr>
        <b/>
        <u/>
        <sz val="10"/>
        <color theme="1"/>
        <rFont val="Arial"/>
        <family val="2"/>
        <charset val="238"/>
      </rPr>
      <t>Jednorazowe świadczenie pieniężne</t>
    </r>
    <r>
      <rPr>
        <sz val="10"/>
        <color theme="1"/>
        <rFont val="Arial"/>
        <family val="2"/>
        <charset val="238"/>
      </rPr>
      <t xml:space="preserve"> przysługuje osobom, które mają prawo do świadczeń z ubezpieczenia emerytalno-rentowego, o których mowa w ustawie z dnia 20 grudnia 1990 r. o ubezpieczeniu społecznym rolników, okresowej emerytury rolniczej, o której mowa w ustawie z dnia 11 maja 2012 r. o zmianie ustawy o emeryturach i rentach z Funduszu Ubezpieczeń Społecznych oraz niektórych innych ustaw. Jednorazowe świadczenie pieniężne otrzymają również osoby mające prawo do rodzicielskiego świadczenia uzupełniającego. Jednorazowe świadczenie pieniężne przysługuje w 2019 rok.</t>
    </r>
  </si>
  <si>
    <r>
      <rPr>
        <b/>
        <u/>
        <sz val="10"/>
        <color theme="1"/>
        <rFont val="Arial"/>
        <family val="2"/>
        <charset val="238"/>
      </rPr>
      <t>Rentę socjalną</t>
    </r>
    <r>
      <rPr>
        <sz val="10"/>
        <color theme="1"/>
        <rFont val="Arial"/>
        <family val="2"/>
        <charset val="238"/>
      </rPr>
      <t>, przyznawaną na podstawie decyzji Zakładu Ubezpieczeń Społecznych, wypłaca Kasa w zbiegu z rentą rodzinną, w przypadku gdy uprawnienia do renty rodzinnej zostały ustalone przez KRUS.  Środki na finansowanie renty socjalnej, czy zasiłku pogrzebowego po osobach uprawnionych do renty socjalnej przekazywane są Kasie ze środków Funduszu Solidarnościowego, którego dysponentem jest minister właściwy ds. zabezpieczenia społecznego. Kwoty wypłat rent socjalnych wykazane są bez kwoty rent rodzinnych finansowanych z funduszu emerytalno-rentowego.</t>
    </r>
  </si>
  <si>
    <r>
      <rPr>
        <b/>
        <u/>
        <sz val="10"/>
        <color theme="1"/>
        <rFont val="Arial"/>
        <family val="2"/>
        <charset val="238"/>
      </rPr>
      <t>Świadczenie uzupełniające dla osób niezdolnych do samodzielnej egzystencji</t>
    </r>
    <r>
      <rPr>
        <u/>
        <sz val="10"/>
        <color theme="1"/>
        <rFont val="Arial"/>
        <family val="2"/>
        <charset val="238"/>
      </rPr>
      <t xml:space="preserve"> </t>
    </r>
    <r>
      <rPr>
        <sz val="10"/>
        <color theme="1"/>
        <rFont val="Arial"/>
        <family val="2"/>
        <charset val="238"/>
      </rPr>
      <t>- przysługuje osobom, które ukończyły 18 lat i których niezdolność do samodzielnej egzystencji została stwierdzona orzeczeniem o całkowitej niezdolności do pracy i niezdolności do samodzielnej egzystencji albo orzeczeniem o niezdolności do samodzielnej egzystencji, albo orzeczeniem o całkowitej niezdolności do pracy w gospodarstwie rolnym i niezdolności do samodzielnej egzystencji, albo orzeczeniem o całkowitej niezdolności do służby i niezdolności do samodzielnej egzystencji, zwanym dalej "osobami uprawnionymi".
Świadczenie uzupełniające przysługuje osobom uprawnionym, które nie posiadają prawa do świadczeń pieniężnych finansowanych ze środków publicznych albo suma tych świadczeń o charakterze innym niż jednorazowe, wraz z kwotą wypłacaną przez zagraniczne instytucje właściwe do spraw emerytalno-rentowych, z wyłączeniem renty rodzinnej przyznanej osobom, które stały się całkowicie niezdolne do pracy przed ukończeniem 16 lat lub przed ukończeniem nauki w szkole, zasiłku pielęgnacyjnego oraz innych dodatków i świadczeń wypłacanych wraz z tymi świadczeniami na podstawie odrębnych przepisów przed dokonaniem odliczeń, potrąceń i zmniejszeń, nie przekracza miesięcznie kwoty, o której mowa w art. 2 ust. 2 ustawy z dnia 31 lipca 2019 r. o świadczeniu uzupełniającym dla osób niezdolnych do samodzielnej egzystencji. Świadczenie to przysługuje pod warunkiem zamieszkiwania na terytorium Rzeczypospolitej Polskiej.</t>
    </r>
  </si>
  <si>
    <r>
      <rPr>
        <b/>
        <sz val="10"/>
        <rFont val="Arial"/>
        <family val="2"/>
        <charset val="238"/>
      </rPr>
      <t>Dział Ubezpieczenie Społeczne Rolników</t>
    </r>
    <r>
      <rPr>
        <sz val="10"/>
        <rFont val="Arial"/>
        <family val="2"/>
        <charset val="238"/>
      </rPr>
      <t xml:space="preserve">
zawiera informacje dotyczące:
</t>
    </r>
    <r>
      <rPr>
        <b/>
        <sz val="10"/>
        <rFont val="Arial"/>
        <family val="2"/>
        <charset val="238"/>
      </rPr>
      <t>• liczby płatników składek</t>
    </r>
    <r>
      <rPr>
        <sz val="10"/>
        <rFont val="Arial"/>
        <family val="2"/>
        <charset val="238"/>
      </rPr>
      <t xml:space="preserve"> – tj. osób opłacających składki, za co najmniej jednego ubezpieczonego w gospodarstwie rolnym/dziale specjalnym produkcji rolnej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
</t>
    </r>
    <r>
      <rPr>
        <b/>
        <sz val="10"/>
        <rFont val="Arial"/>
        <family val="2"/>
        <charset val="238"/>
      </rPr>
      <t>• liczby ubezpieczonych</t>
    </r>
    <r>
      <rPr>
        <sz val="10"/>
        <rFont val="Arial"/>
        <family val="2"/>
        <charset val="238"/>
      </rPr>
      <t xml:space="preserve"> – tj. rolników/współmałżonków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
</t>
    </r>
    <r>
      <rPr>
        <b/>
        <sz val="10"/>
        <rFont val="Arial"/>
        <family val="2"/>
        <charset val="238"/>
      </rPr>
      <t/>
    </r>
  </si>
  <si>
    <r>
      <rPr>
        <b/>
        <sz val="10"/>
        <rFont val="Arial"/>
        <family val="2"/>
        <charset val="238"/>
      </rPr>
      <t xml:space="preserve">W ubezpieczeniu społecznym rolników występują dwa rodzaje ubezpieczeń:
</t>
    </r>
    <r>
      <rPr>
        <sz val="10"/>
        <rFont val="Arial"/>
        <family val="2"/>
        <charset val="238"/>
      </rPr>
      <t xml:space="preserve">
</t>
    </r>
    <r>
      <rPr>
        <b/>
        <sz val="10"/>
        <rFont val="Arial"/>
        <family val="2"/>
        <charset val="238"/>
      </rPr>
      <t xml:space="preserve">- ubezpieczenie wypadkowe, chorobowe i macierzyńskie </t>
    </r>
    <r>
      <rPr>
        <sz val="10"/>
        <rFont val="Arial"/>
        <family val="2"/>
        <charset val="238"/>
      </rPr>
      <t>(świadczenia z tego ubezpieczenia finansowane są z funduszu składkowego)</t>
    </r>
    <r>
      <rPr>
        <b/>
        <sz val="10"/>
        <rFont val="Arial"/>
        <family val="2"/>
        <charset val="238"/>
      </rPr>
      <t xml:space="preserve">,
</t>
    </r>
    <r>
      <rPr>
        <b/>
        <sz val="10"/>
        <rFont val="Arial"/>
        <family val="2"/>
        <charset val="238"/>
      </rPr>
      <t xml:space="preserve">
- ubezpieczenie emerytalno-rentowe </t>
    </r>
    <r>
      <rPr>
        <sz val="10"/>
        <rFont val="Arial"/>
        <family val="2"/>
        <charset val="238"/>
      </rPr>
      <t>(świadczenia z tego ubezpieczenia finansowane są z funduszu emerytalno-rentowego)</t>
    </r>
    <r>
      <rPr>
        <b/>
        <sz val="10"/>
        <rFont val="Arial"/>
        <family val="2"/>
        <charset val="238"/>
      </rPr>
      <t xml:space="preserve">. </t>
    </r>
    <r>
      <rPr>
        <sz val="10"/>
        <rFont val="Arial"/>
        <family val="2"/>
        <charset val="238"/>
      </rPr>
      <t xml:space="preserve">
W ramach każdego z tych ubezpieczeń występuje ubezpieczenie z mocy ustawy (obowiązkowe) i ubezpieczenie na wniosek (dobrowolne).</t>
    </r>
  </si>
  <si>
    <r>
      <rPr>
        <u/>
        <sz val="10"/>
        <rFont val="Arial"/>
        <family val="2"/>
        <charset val="238"/>
      </rPr>
      <t>Z mocy ustawy (obowiązkowo) obydwoma rodzajami ubezpieczenia obejmowany jest:</t>
    </r>
    <r>
      <rPr>
        <sz val="10"/>
        <rFont val="Arial"/>
        <family val="2"/>
        <charset val="238"/>
      </rPr>
      <t xml:space="preserve">
- </t>
    </r>
    <r>
      <rPr>
        <b/>
        <sz val="10"/>
        <rFont val="Arial"/>
        <family val="2"/>
        <charset val="238"/>
      </rPr>
      <t>rolnik</t>
    </r>
    <r>
      <rPr>
        <sz val="10"/>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</si>
  <si>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u/>
        <sz val="10"/>
        <rFont val="Arial"/>
        <family val="2"/>
        <charset val="238"/>
      </rPr>
      <t xml:space="preserve">Z mocy ustawy (obowiązkowo) wyłącznie ubezpieczeniem emerytalno-rentowym obejmuje się:
</t>
    </r>
    <r>
      <rPr>
        <sz val="10"/>
        <rFont val="Arial"/>
        <family val="2"/>
        <charset val="238"/>
      </rPr>
      <t xml:space="preserve">
-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
</t>
    </r>
    <r>
      <rPr>
        <sz val="10"/>
        <rFont val="Arial"/>
        <family val="2"/>
        <charset val="238"/>
      </rPr>
      <t xml:space="preserve">
-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r>
  </si>
  <si>
    <r>
      <rPr>
        <u/>
        <sz val="10"/>
        <rFont val="Arial"/>
        <family val="2"/>
        <charset val="238"/>
      </rPr>
      <t>Dobrowolnie na wniosek  obydwoma rodzajami ubezpieczenia obejmowane są osoby, które</t>
    </r>
    <r>
      <rPr>
        <sz val="10"/>
        <rFont val="Arial"/>
        <family val="2"/>
        <charset val="238"/>
      </rPr>
      <t>:
-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
- będąc rolnikiem przekazały grunty prowadzonego przez siebie gospodarstwa do zalesienia,
jeżeli nie podlegają innemu ubezpieczeniu społecznemu i nie mają ustalonego prawa do  emerytury lub renty lub prawa do świadczeń z ubezpieczeń społecznych.
Dobrowolnie na wniosek ubezpieczeniem wypadkowym, chorobowym i macierzyńskim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
Dobrowolnie ubezpieczeniem wyłącznie emerytalno-rentowym obejmowane są osoby, które:
-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
- pobierają rentę rolniczą z tytułu niezdolności do pracy jako rentę okresową,
-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
- pobierają rodzicielskie świadczenie uzupełniające, o którym mowa w ustawie z dnia 31 stycznia 2019 r. o rodzicielskim świadczeniu uzupełniającym – do uzyskania 25-letniego okresu ubezpieczenia emerytalno – rentowego.</t>
    </r>
  </si>
  <si>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
- rolnika i domownika podlegającego ubezpieczeniu emerytalno-rentowemu z mocy ustawy (czyli obowiązkowo) albo na wniosek (czyli dobrowolnie),
- rolnika i domownika, który nie podlega ubezpieczeniu społecznemu rolników,
- osobę będącą członkiem rodziny rolnika lub domownika, która nie spełnia warunków do podlegania ubezpieczeniu społecznemu rolników.</t>
  </si>
  <si>
    <t>• liczby wydanych decyzji o podleganiu i ustaniu ubezpieczenia społecznego rolników.</t>
  </si>
  <si>
    <r>
      <rPr>
        <b/>
        <sz val="10"/>
        <rFont val="Arial"/>
        <family val="2"/>
        <charset val="238"/>
      </rPr>
      <t>• przypisu, wpływów należności z tytułu składek oraz wskaźnika ściągalności:</t>
    </r>
    <r>
      <rPr>
        <sz val="10"/>
        <rFont val="Arial"/>
        <family val="2"/>
        <charset val="238"/>
      </rPr>
      <t xml:space="preserve">
- przypis należności z tytułu składek obejmuje składki, należne od składek odsetki za zwłokę i koszty upomnienia, 
- wpływy należności z tytułu składek obejmują opłacone składki, odsetki za zwłokę, koszty upomnienia, przeniesienia nadpłat przedawnionych na różne dochody, uznanie wypłat, zwrot świadczeń nienależnie pobranych, którymi pokryto należności. 
</t>
    </r>
    <r>
      <rPr>
        <sz val="7"/>
        <rFont val="Arial"/>
        <family val="2"/>
        <charset val="238"/>
      </rPr>
      <t xml:space="preserve">                                                                                                                                                                                                                                                                                                                                                                                                                                                                                                                                                          </t>
    </r>
    <r>
      <rPr>
        <sz val="10"/>
        <rFont val="Arial"/>
        <family val="2"/>
        <charset val="238"/>
      </rPr>
      <t xml:space="preserve">           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
- wskaźnik ściągalności jest to stosunek procentowy wpływów należności ogółem do przypisu należności ogółem, </t>
    </r>
  </si>
  <si>
    <t>Składka na ubezpieczenie zdrowotne za domowników opłacana jest w zależności od zakresu prowadzonej przez rolnika działalności rolniczej:
• w przypadku prowadzenia działów specjalnych łącznie z gospodarstwem rolnym o powierzchni użytków rolnych 6 i więcej hektarów przeliczeniowych rolnik opłaca składkę na ubezpieczenie zdrowotne od użytków rolnych (1 zł za 1 hektar przeliczeniowy),
•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
• w przypadku prowadzenia działów specjalnych łącznie z gospodarstwem rolnym o powierzchni użytków rolnych poniżej 6 ha przeliczeniowych składka na ubezpieczenie zdrowotne opłacana jest z budżetu państwa.
Składka na ubezpieczenie zdrowotne za pomocników rolnika wynosi 9 % podstawy wymiaru, który stanowi 33,4 % przeciętnego miesięcznego wynagrodzenia w sektorze przedsiębiorstw w czwartym kwartale roku poprzedniego, włącznie z wypłatami z zysku.
Składka na ubezpieczenie zdrowotne jest miesięczna i niepodzielna. Opłacana jest tylko z jednego tytułu, np.:
•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
•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
W przypadku rolników lub domowników, którzy, podlegając ubezpieczeniu społecznemu rolników w pełnym zakresie z mocy ustawy, zostali objęci innym ubezpieczeniem społecznym z tytułu wykonywania umowy zlecenia lub powołania do rady nadzorczej, składka zdrowotna jest opłacana z każdego należnego tytułu, z wyjątkiem składek finansowanych z budżetu państwa. Wówczas składka ta nie jest opłacana przez KRUS.                                                                                                                                                                                                                                                                                                                        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
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</si>
  <si>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r>
      <t xml:space="preserve">- </t>
    </r>
    <r>
      <rPr>
        <b/>
        <sz val="10"/>
        <rFont val="Arial"/>
        <family val="2"/>
        <charset val="238"/>
      </rPr>
      <t>małżonek rolnika</t>
    </r>
    <r>
      <rPr>
        <sz val="10"/>
        <rFont val="Arial"/>
        <family val="2"/>
        <charset val="238"/>
      </rPr>
      <t xml:space="preserve">, jeśli pracuje w gospodarstwie rolnym lub w gospodarstwie domowym bezpośrednio związanym z tym gospodarstwem rolnym,
- </t>
    </r>
    <r>
      <rPr>
        <b/>
        <sz val="10"/>
        <rFont val="Arial"/>
        <family val="2"/>
        <charset val="238"/>
      </rPr>
      <t>domownik</t>
    </r>
    <r>
      <rPr>
        <sz val="10"/>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i nie mają ustalonego prawa do emerytury lub renty albo nie mają ustalonego prawa do świadczeń z ubezpieczeń społecznych.</t>
    </r>
  </si>
  <si>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  
1) podlegali ubezpieczeniu społecznemu rolników w pełnym zakresie z mocy ustawy bezpośrednio przed dniem rozpoczęcia wykonywania wymienionych umów lub pełnienia funkcji w radzie nadzorczej,
2) nie przekroczyli w rozliczeniu miesięcznym kwoty przychodu (limitu przychodu) osiąganego z tych tytułów, odpowiadającemu minimalnemu wynagrodzeniu za pracę, obowiązującego za dany okres.
Osoby, które spełniają warunki do jednoczesnego podlegania ubezpieczeniu społecznemu rolników i ubezpieczeniom emerytalnemu i rentowemu w ZUS z tytułu powyższych umów lub pełnienia funkcji w radzie nadzorczej, mają możliwość odstąpienia od ubezpieczenia społecznego rolników po  złożeniu oświadczenia w tej sprawie, nie wcześniej jednak niż od dnia, w którym takie oświadczenie zostało złożone w Kasie.</t>
  </si>
  <si>
    <t>Informacja kwartalna zawiera podstawowe informacje statystyczne związane z realizacją przez KRUS zadań wynikających z ustawy z dnia                                20 grudnia 1990 r. o ubezpieczeniu społecznym rolników (Dz. U. z 2020 r. poz. 174, z późn. zm.) oraz zadań zleconych.
W niektórych przypadkach suma prezentowanych danych może nieznacznie różnić się od podanej wielkości "Ogółem" ze względu na zastosowanie zaokrągleń liczb.</t>
  </si>
  <si>
    <r>
      <rPr>
        <b/>
        <sz val="10"/>
        <color theme="1"/>
        <rFont val="Arial"/>
        <family val="2"/>
        <charset val="238"/>
      </rPr>
      <t xml:space="preserve">Dział Fundusz Emerytalno-Rentowy
</t>
    </r>
    <r>
      <rPr>
        <sz val="10"/>
        <color theme="1"/>
        <rFont val="Arial"/>
        <family val="2"/>
        <charset val="238"/>
      </rPr>
      <t xml:space="preserve">zawiera informacje dotyczące świadczeń pieniężnych z ubezpieczenia emerytalno-rentowego, finansowanych z funduszu emerytalno-rentowego, tj.:
• </t>
    </r>
    <r>
      <rPr>
        <b/>
        <u/>
        <sz val="10"/>
        <color theme="1"/>
        <rFont val="Arial"/>
        <family val="2"/>
        <charset val="238"/>
      </rPr>
      <t>emerytura rolnicza</t>
    </r>
    <r>
      <rPr>
        <sz val="10"/>
        <color theme="1"/>
        <rFont val="Arial"/>
        <family val="2"/>
        <charset val="238"/>
      </rPr>
      <t xml:space="preserve"> przysługuje ubezpieczonemu (rolnikowi, domownikowi), który spełnia łącznie następujące warunki:
- osiągnął wiek emerytalny - który wynosi 60 lat dla kobiety i 65 lat dla mężczyzny,
- podlegał ubezpieczeniu emerytalno-rentowemu przez okres co najmniej 25 lat.
• </t>
    </r>
    <r>
      <rPr>
        <b/>
        <u/>
        <sz val="10"/>
        <color theme="1"/>
        <rFont val="Arial"/>
        <family val="2"/>
        <charset val="238"/>
      </rPr>
      <t>renta rolnicza z tytułu niezdolności do pracy</t>
    </r>
    <r>
      <rPr>
        <sz val="10"/>
        <color theme="1"/>
        <rFont val="Arial"/>
        <family val="2"/>
        <charset val="238"/>
      </rPr>
      <t xml:space="preserve"> przysługuje ubezpieczonemu (rolnikowi, domownikowi), który spełnia łącznie następujące warunki:
- jest trwale lub okresowo całkowicie niezdolny do pracy w gospodarstwie rolnym,
- całkowita niezdolność do pracy w gospodarstwie rolnym powstała w okresie podlegania ubezpieczeniu emerytalno-rentowemu lub nie później niż w ciągu 18 miesięcy od ustania tych okresów,
- podlegał ubezpieczeniu emerytalno-rentowemu przez wymagany okres wynoszący od 1 roku do 5 lat w zależności od wieku, w jakim powstała całkowita niezdolność do pracy.
• </t>
    </r>
    <r>
      <rPr>
        <b/>
        <u/>
        <sz val="10"/>
        <color theme="1"/>
        <rFont val="Arial"/>
        <family val="2"/>
        <charset val="238"/>
      </rPr>
      <t>renta rodzinna</t>
    </r>
    <r>
      <rPr>
        <sz val="10"/>
        <color theme="1"/>
        <rFont val="Arial"/>
        <family val="2"/>
        <charset val="238"/>
      </rPr>
      <t xml:space="preserve"> przysługuje uprawnionym członkom rodziny zmarłego emeryta/rencisty oraz ubezpieczonego, który w chwili śmierci spełniał warunki do uzyskania emerytury lub renty rolniczej.
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 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r>
  </si>
  <si>
    <r>
      <t xml:space="preserve">• dodatek pielęgnacyjny </t>
    </r>
    <r>
      <rPr>
        <sz val="10"/>
        <color theme="1"/>
        <rFont val="Arial"/>
        <family val="2"/>
        <charset val="238"/>
      </rPr>
      <t>przysługuje osobie uprawnionej do emerytury lub renty, jeżeli osoba ta została uznana za całkowicie niezdolną do pracy oraz do samodzielnej egzystencji albo ukończyła 75 lat.</t>
    </r>
    <r>
      <rPr>
        <b/>
        <sz val="10"/>
        <color theme="1"/>
        <rFont val="Arial"/>
        <family val="2"/>
        <charset val="238"/>
      </rPr>
      <t xml:space="preserve">
• dodatek dla sieroty zupełnej </t>
    </r>
    <r>
      <rPr>
        <sz val="10"/>
        <color theme="1"/>
        <rFont val="Arial"/>
        <family val="2"/>
        <charset val="238"/>
      </rPr>
      <t>przysługuje osobie uprawnionej do renty rodzinnej, której oboje rodzice nie żyją.</t>
    </r>
    <r>
      <rPr>
        <b/>
        <sz val="10"/>
        <color theme="1"/>
        <rFont val="Arial"/>
        <family val="2"/>
        <charset val="238"/>
      </rPr>
      <t xml:space="preserve">
• pozostałe dodatki do emerytur i rent, </t>
    </r>
    <r>
      <rPr>
        <sz val="10"/>
        <color theme="1"/>
        <rFont val="Arial"/>
        <family val="2"/>
        <charset val="238"/>
      </rPr>
      <t>świadczenia pieniężne, ryczałt energetyczny przyznaje się z tytułu działalności kombatanckiej oraz osobom poszkodowanym w trakcie działań wojennych i represji okresu powojennego.</t>
    </r>
    <r>
      <rPr>
        <b/>
        <sz val="10"/>
        <color theme="1"/>
        <rFont val="Arial"/>
        <family val="2"/>
        <charset val="238"/>
      </rPr>
      <t xml:space="preserve">
• zasiłek macierzyński </t>
    </r>
    <r>
      <rPr>
        <sz val="10"/>
        <color theme="1"/>
        <rFont val="Arial"/>
        <family val="2"/>
        <charset val="238"/>
      </rPr>
      <t>przysługuje ubezpieczonej matce lub ojcu dziecka. Świadczenie to przyznawane jest z tytułu urodzenia dziecka, a także z tytułu przysposobienia lub przyjęcia na wychowanie dziecka w wieku do 7 roku życia, a w przypadku dziecka, wobec którego podjęto decyzję o odroczeniu obowiązku szkolnego, do 10 roku życia. Zasiłek macierzyński od 1 stycznia 2016 r. jest świadczeniem z ubezpieczenia emerytalno-rentowego. Zasiłek macierzyński przysługuje osobie objętej ubezpieczeniem emerytalno-rentowym z mocy ustawy lub na wniosek.</t>
    </r>
    <r>
      <rPr>
        <b/>
        <sz val="10"/>
        <color theme="1"/>
        <rFont val="Arial"/>
        <family val="2"/>
        <charset val="238"/>
      </rPr>
      <t xml:space="preserve">
• zasiłek pogrzebowy </t>
    </r>
    <r>
      <rPr>
        <sz val="10"/>
        <color theme="1"/>
        <rFont val="Arial"/>
        <family val="2"/>
        <charset val="238"/>
      </rPr>
      <t xml:space="preserve">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
</t>
    </r>
    <r>
      <rPr>
        <b/>
        <sz val="10"/>
        <color theme="1"/>
        <rFont val="Arial"/>
        <family val="2"/>
        <charset val="238"/>
      </rPr>
      <t xml:space="preserve">
</t>
    </r>
    <r>
      <rPr>
        <sz val="10"/>
        <color theme="1"/>
        <rFont val="Arial"/>
        <family val="2"/>
        <charset val="238"/>
      </rPr>
      <t>Kwota wypłat świadczeń emerytalno-rentowych prezentowana jest łącznie z zaliczką na podatek dochodowy, składką na ubezpieczenie zdrowotne oraz z dodatkami pielęgnacyjnymi, dla sierot zupełnych, za tajne nauczanie, z tytułu pracy przymusowej po 1 września 1939 r., a także obejmuje wypłaty wyrównawcze za okresy wsteczne. Kwota nie obejmuje należnych świadczeń z innych systemów ubezpieczeniowych, wypłacanych w tzw. zbiegu z emeryturą lub rentą rolną.</t>
    </r>
  </si>
  <si>
    <r>
      <rPr>
        <b/>
        <sz val="10"/>
        <color theme="1"/>
        <rFont val="Arial"/>
        <family val="2"/>
        <charset val="238"/>
      </rPr>
      <t>Dział</t>
    </r>
    <r>
      <rPr>
        <sz val="10"/>
        <color theme="1"/>
        <rFont val="Arial"/>
        <family val="2"/>
        <charset val="238"/>
      </rPr>
      <t xml:space="preserve"> </t>
    </r>
    <r>
      <rPr>
        <b/>
        <sz val="10"/>
        <color theme="1"/>
        <rFont val="Arial"/>
        <family val="2"/>
        <charset val="238"/>
      </rPr>
      <t xml:space="preserve">Emerytury i Renty realizowane przez Kasę Rolniczego Ubezpieczenia Społecznego
</t>
    </r>
    <r>
      <rPr>
        <sz val="10"/>
        <color theme="1"/>
        <rFont val="Arial"/>
        <family val="2"/>
        <charset val="238"/>
      </rPr>
      <t xml:space="preserve">zawiera informacje dotyczące m.in. przyznawania i wypłat świadczeń emerytalno-rentowych. Kwoty wypłat wykazywane są łącznie z wypłatami z innych systemów ubezpieczeniowych w przypadku zbiegu uprawnień do świadczeń z tych systemów z uprawnieniami do świadczeń z funduszu emerytalno-rentowego. Świadczenia pracownicze wypłacane przy świadczeniach rolniczych, finansowane są z Funduszu Ubezpieczeń Społecznych, którym dysponuje Zakład Ubezpieczeń Społecznych. </t>
    </r>
    <r>
      <rPr>
        <b/>
        <sz val="10"/>
        <color theme="1"/>
        <rFont val="Arial"/>
        <family val="2"/>
        <charset val="238"/>
      </rPr>
      <t xml:space="preserve"> 
</t>
    </r>
    <r>
      <rPr>
        <sz val="10"/>
        <color theme="1"/>
        <rFont val="Arial"/>
        <family val="2"/>
        <charset val="238"/>
      </rPr>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OR KRUS w Krakowie  – Wydział Świadczeń Zagranicznych w Nowym Sączu oraz PT KRUS w Ostrowie Wielkopolskim.
Ponadto Kasa realizuje zadania wynikające z zawartych umów dwustronnych o zabezpieczeniu społecznym. Zadania te realizuje Centrala KRUS, jako instytucja łącznikowa oraz OR KRUS w Krakowie - Wydział Świadczeń Zagranicznych w Nowym Sączu, pełniący funkcje instytucji właściwej w postępowaniu międzynarodowym.</t>
    </r>
  </si>
  <si>
    <t xml:space="preserve">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
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  
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
3) nie jest pracownikiem i nie pozostaje w stosunku służbowym; 
4) nie ma ustalonego prawa do emerytury lub renty albo do świadczeń z ubezpieczeń społecznych. </t>
  </si>
  <si>
    <t>ZASIŁKI POGRZEBOWE PO INWALIDACH WOJENNYCH, WOJSKOWYCH, OSOBACH REPRESJONOWANYCH I CZŁONKACH ICH RODZIN</t>
  </si>
  <si>
    <t xml:space="preserve"> III. EMERYTURY I RENTY REALIZOWANE PRZEZ KASĘ ROLNICZEGO UBEZPIECZENIA SPOŁECZNEGO - II KWARTAŁ 2020 R.</t>
  </si>
  <si>
    <t>III. EMERYTURY I RENTY REALIZOWANE PRZEZ 
KASĘ ROLNICZEGO UBEZPIECZENIA SPOŁECZNEGO - II KWARTAŁ 2020 R.</t>
  </si>
  <si>
    <t>świadczenia "zbiegowe"</t>
  </si>
  <si>
    <t>do państw UE/EFTA i Wielkiej Brytanii razem</t>
  </si>
  <si>
    <t>do państw objętych umowami dwustronnymi  razem</t>
  </si>
  <si>
    <t xml:space="preserve">II kwartału 2020 r.            z 
II kwartałem 2019 r. </t>
  </si>
  <si>
    <t xml:space="preserve">II kwartału 2020 r.  
z II kwartałem 2019 r. </t>
  </si>
  <si>
    <r>
      <rPr>
        <vertAlign val="superscript"/>
        <sz val="8"/>
        <rFont val="Arial"/>
        <family val="2"/>
        <charset val="238"/>
      </rPr>
      <t xml:space="preserve">1) </t>
    </r>
    <r>
      <rPr>
        <sz val="8"/>
        <rFont val="Arial"/>
        <family val="2"/>
        <charset val="238"/>
      </rPr>
      <t>Dane od miesiąca marca 2019 r. - ze względu na niepełne okresy dane są nieporównywalne.</t>
    </r>
  </si>
  <si>
    <t xml:space="preserve">II kwartału 2020 r.
z II kwartałem 2019 r. </t>
  </si>
  <si>
    <t xml:space="preserve">    w tym zasiłki chorobowe o
    przedłużonym okresie zasiłku                                                                                </t>
  </si>
  <si>
    <t xml:space="preserve">   w tym zasiłki chorobowe o 
   przedłużonym okresie zasiłku                                                                                </t>
  </si>
  <si>
    <t>KASA  ROLNICZEGO UBEZPIECZENIA SPOŁECZNEGO</t>
  </si>
  <si>
    <t>WARSZAWA 2020 R.</t>
  </si>
  <si>
    <t>KWARTALNA 
INFORMACJA STATYSTYCZNA</t>
  </si>
  <si>
    <t>II KWARTAŁ 2020 R.</t>
  </si>
  <si>
    <t>TABLICA 1. PRZECIĘTNA MIESIĘCZNA LICZBA EMERYTUR I RENT WEDŁUG RODZAJÓW ŚWIADCZEŃ</t>
  </si>
  <si>
    <t>EMERYTURY I RENTY z tego:</t>
  </si>
  <si>
    <r>
      <t>Emerytury</t>
    </r>
    <r>
      <rPr>
        <vertAlign val="superscript"/>
        <sz val="9"/>
        <rFont val="Arial"/>
        <family val="2"/>
        <charset val="238"/>
      </rPr>
      <t xml:space="preserve"> 1) </t>
    </r>
  </si>
  <si>
    <t>Renty</t>
  </si>
  <si>
    <r>
      <t xml:space="preserve">EMERYTURY </t>
    </r>
    <r>
      <rPr>
        <b/>
        <vertAlign val="superscript"/>
        <sz val="9"/>
        <rFont val="Arial"/>
        <family val="2"/>
        <charset val="238"/>
      </rPr>
      <t>1)</t>
    </r>
  </si>
  <si>
    <r>
      <t>EMERYTURY RAZEM</t>
    </r>
    <r>
      <rPr>
        <b/>
        <vertAlign val="superscript"/>
        <sz val="9"/>
        <rFont val="Arial"/>
        <family val="2"/>
        <charset val="238"/>
      </rPr>
      <t xml:space="preserve"> </t>
    </r>
  </si>
  <si>
    <t>Emerytury rolnicze</t>
  </si>
  <si>
    <t>RENTY</t>
  </si>
  <si>
    <t>RENTY RAZEM z tego:</t>
  </si>
  <si>
    <t xml:space="preserve">RENTY Z TYTUŁU NIEZDOLNOŚCI 
DO PRACY RAZEM </t>
  </si>
  <si>
    <t>Renty rolnicze z tytułu niezdolności 
do pracy</t>
  </si>
  <si>
    <t>RENTY RODZINNE RAZEM</t>
  </si>
  <si>
    <t>Renty rodzinne rolnicze</t>
  </si>
  <si>
    <t>Renty rodzinne za przekazane gospodarstwo rolne Państwu</t>
  </si>
  <si>
    <t>Renty rodzinne za przekazane gospodarstwo rolne następcy</t>
  </si>
  <si>
    <t>Renty rodzinne nie związane 
z przekazaniem gospodarstwa rolnego</t>
  </si>
  <si>
    <r>
      <t>1)</t>
    </r>
    <r>
      <rPr>
        <sz val="8"/>
        <rFont val="Arial"/>
        <family val="2"/>
        <charset val="238"/>
      </rPr>
      <t xml:space="preserve"> Bez rodzicielskich świadczeń uzupełniających, lecz z emeryturami finansowanymi z funduszu emerytalno-rentowego, a wypłaconymi przez MON, MSWiA, MS oraz ze świadczeniami rolnymi w wysokości 50% ze względu na uprawnienia do świadczeń pracowniczych zbiegających się ze świadczeniami zagranicznymi.</t>
    </r>
  </si>
  <si>
    <r>
      <t xml:space="preserve">emerytury </t>
    </r>
    <r>
      <rPr>
        <vertAlign val="superscript"/>
        <sz val="9"/>
        <rFont val="Arial"/>
        <family val="2"/>
        <charset val="238"/>
      </rPr>
      <t>1)</t>
    </r>
  </si>
  <si>
    <t>renty razem</t>
  </si>
  <si>
    <t>z tytułu niezdolności 
do pracy</t>
  </si>
  <si>
    <t>rodzinne</t>
  </si>
  <si>
    <t xml:space="preserve"> w tym wypadkowe</t>
  </si>
  <si>
    <t xml:space="preserve">ogółem   </t>
  </si>
  <si>
    <r>
      <t>OGÓŁEM</t>
    </r>
    <r>
      <rPr>
        <b/>
        <vertAlign val="superscript"/>
        <sz val="9"/>
        <rFont val="Arial"/>
        <family val="2"/>
        <charset val="238"/>
      </rPr>
      <t xml:space="preserve"> </t>
    </r>
  </si>
  <si>
    <t>MON</t>
  </si>
  <si>
    <t>MSWiA</t>
  </si>
  <si>
    <t>MS</t>
  </si>
  <si>
    <r>
      <t xml:space="preserve">1)  </t>
    </r>
    <r>
      <rPr>
        <sz val="8"/>
        <rFont val="Arial"/>
        <family val="2"/>
        <charset val="238"/>
      </rPr>
      <t>Bez rodzicielskich świadczeń uzupełniających, lecz ze świadczeniami rolnymi w wysokości 50% ze względu na uprawnienia do świadczeń pracowniczych zbiegających się ze świadczeniami zagranicznymi.</t>
    </r>
  </si>
  <si>
    <t xml:space="preserve">TABLICA 3. WYDATKI NA ŚWIADCZENIA EMERYTALNO-RENTOWE WEDŁUG RODZAJÓW ŚWIADCZEŃ W KWOTACH BRUTTO W ZŁOTYCH  </t>
  </si>
  <si>
    <t xml:space="preserve">      </t>
  </si>
  <si>
    <r>
      <t xml:space="preserve">OGÓŁEM </t>
    </r>
    <r>
      <rPr>
        <b/>
        <vertAlign val="superscript"/>
        <sz val="9"/>
        <rFont val="Arial"/>
        <family val="2"/>
        <charset val="238"/>
      </rPr>
      <t>1) 2)</t>
    </r>
  </si>
  <si>
    <r>
      <t>Emerytury</t>
    </r>
    <r>
      <rPr>
        <vertAlign val="superscript"/>
        <sz val="9"/>
        <rFont val="Arial"/>
        <family val="2"/>
        <charset val="238"/>
      </rPr>
      <t xml:space="preserve"> 2)</t>
    </r>
  </si>
  <si>
    <r>
      <t xml:space="preserve">EMERYTURY </t>
    </r>
    <r>
      <rPr>
        <b/>
        <vertAlign val="superscript"/>
        <sz val="9"/>
        <rFont val="Arial"/>
        <family val="2"/>
        <charset val="238"/>
      </rPr>
      <t>2)</t>
    </r>
  </si>
  <si>
    <t xml:space="preserve">EMERYTURY RAZEM </t>
  </si>
  <si>
    <t>Emerytury za przekazane gospodarstwo rolne Państwu</t>
  </si>
  <si>
    <t>Emerytury za przekazane gospodarstwo rolne następcy</t>
  </si>
  <si>
    <t xml:space="preserve">RENTY </t>
  </si>
  <si>
    <t xml:space="preserve">    </t>
  </si>
  <si>
    <r>
      <t>1)</t>
    </r>
    <r>
      <rPr>
        <sz val="8"/>
        <rFont val="Arial"/>
        <family val="2"/>
        <charset val="238"/>
      </rPr>
      <t xml:space="preserve"> Bez wypłat z innych systemów ubezpieczeniowych w przypadku zbiegu uprawnień do świadczeń z tych systemów z uprawnieniami do świadczeń z funduszu emerytalno-rentowego, lecz z wypłatami dokonywanymi w związku z zatrudnieniem poza rolnictwem, czynną służbą wojskową i działalnością kombatancką (art. 25 ust. 2a ustawy o ubezpieczeniu społecznym rolników) oraz z jednorazowymi świadczeniami pieniężnymi.</t>
    </r>
  </si>
  <si>
    <r>
      <t>2)</t>
    </r>
    <r>
      <rPr>
        <sz val="8"/>
        <rFont val="Arial"/>
        <family val="2"/>
        <charset val="238"/>
      </rPr>
      <t xml:space="preserve"> Bez rodzicielskich świadczeń uzupełniajacych, lecz z emeryturami finansowanymi z funduszu emerytalno-rentowego, a wypłaconymi przez MON, MSWiA, MS oraz ze świadczeniami rolnymi w wysokości 50% ze względu na uprawnienia do świadczeń pracowniczych zbiegających się ze świadczeniami zagranicznymi.</t>
    </r>
  </si>
  <si>
    <r>
      <t xml:space="preserve">Ogółem </t>
    </r>
    <r>
      <rPr>
        <vertAlign val="superscript"/>
        <sz val="9"/>
        <rFont val="Arial"/>
        <family val="2"/>
        <charset val="238"/>
      </rPr>
      <t>1) 2)</t>
    </r>
  </si>
  <si>
    <r>
      <t xml:space="preserve">emerytury </t>
    </r>
    <r>
      <rPr>
        <vertAlign val="superscript"/>
        <sz val="9"/>
        <rFont val="Arial"/>
        <family val="2"/>
        <charset val="238"/>
      </rPr>
      <t>2)</t>
    </r>
  </si>
  <si>
    <r>
      <t xml:space="preserve">1) </t>
    </r>
    <r>
      <rPr>
        <sz val="8"/>
        <rFont val="Arial"/>
        <family val="2"/>
        <charset val="238"/>
      </rPr>
      <t>Bez wypłat z innych systemów ubezpieczeniowych w przypadku zbiegu uprawnień do świadczeń z tych systemów z uprawnieniami do świadczeń z funduszu emerytalno-rentowego, lecz z wypłatami dokonywanymi w związku z zatrudnieniem poza rolnictwem, czynną służbą wojskową i działalnością kombatancką (art. 25 ust. 2a ustawy o ubezpieczeniu społecznym rolników) oraz z jednorazowymi świadczeniami pieniężnymi.</t>
    </r>
  </si>
  <si>
    <r>
      <t xml:space="preserve">2) </t>
    </r>
    <r>
      <rPr>
        <sz val="8"/>
        <rFont val="Arial"/>
        <family val="2"/>
        <charset val="238"/>
      </rPr>
      <t>Bez rodzicielskich świadczeń uzupełniajacych, lecz ze świadczeniami rolnymi w wysokości 50% ze względu na uprawnienia do świadczeń pracowniczych zbiegających się ze świadczeniami zagranicznymi.</t>
    </r>
  </si>
  <si>
    <t>TABLICA 5. PRZECIĘTNE MIESIĘCZNE ŚWIADCZENIE EMERYTALNO-RENTOWE WEDŁUG RODZAJÓW ŚWIADCZEŃ W KWOTACH BRUTTO
W ZŁOTYCH</t>
  </si>
  <si>
    <r>
      <t xml:space="preserve">Emerytury </t>
    </r>
    <r>
      <rPr>
        <vertAlign val="superscript"/>
        <sz val="9"/>
        <rFont val="Arial"/>
        <family val="2"/>
        <charset val="238"/>
      </rPr>
      <t>2)</t>
    </r>
  </si>
  <si>
    <t>Emerytury nie związane z przekazaniem gospodarstwa rolnego</t>
  </si>
  <si>
    <t xml:space="preserve">  w tym renty z tytułu niezdolności 
do pracy wypadkowe</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</si>
  <si>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</si>
  <si>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</si>
  <si>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</si>
  <si>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nie związane z przekazaniem gospodarstwa rolnego</t>
  </si>
  <si>
    <r>
      <t xml:space="preserve">1) </t>
    </r>
    <r>
      <rPr>
        <sz val="8"/>
        <rFont val="Arial"/>
        <family val="2"/>
        <charset val="238"/>
      </rPr>
      <t xml:space="preserve">Bez wypłat z innych systemów ubezpieczeniowych w przypadku zbiegu uprawnień do świadczeń z tych systemów z uprawnieniami do świadczeń z funduszu emerytalno-rentowego, lecz  z wypłatami dokonywanymi w związku z zatrudnieniem poza rolnictwem, czynną służbą wojskową i działalnością kombatancką (art. 25 ust. 2a ustawy o ubezpieczeniu społecznym rolników) oraz z jednorazowymi świadczeniami pieniężnymi. </t>
    </r>
  </si>
  <si>
    <r>
      <t xml:space="preserve">2) </t>
    </r>
    <r>
      <rPr>
        <sz val="8"/>
        <rFont val="Arial"/>
        <family val="2"/>
        <charset val="238"/>
      </rPr>
      <t>Bez rodzicielskich świadczeń uzupełniajacych, lecz z emeryturami finansowanymi z funduszu emerytalno-rentowego, a wypłaconymi przez MON, MSWiA, MS oraz ze świadczeniami rolnymi w wysokości 50% ze względu na uprawnienia do świadczeń pracowniczych zbiegających się ze świadczeniami zagranicznymi.</t>
    </r>
  </si>
  <si>
    <t>z tytułu niezdolności do pracy</t>
  </si>
  <si>
    <r>
      <t>rodzinne</t>
    </r>
    <r>
      <rPr>
        <vertAlign val="superscript"/>
        <sz val="9"/>
        <rFont val="Arial"/>
        <family val="2"/>
        <charset val="238"/>
      </rPr>
      <t xml:space="preserve"> </t>
    </r>
  </si>
  <si>
    <t xml:space="preserve">OGÓŁEM </t>
  </si>
  <si>
    <t>Emerytury finansowane
z funduszu emerytalno-rentowego, wypłacane przez MON, MSWiA, MS 
z tego:</t>
  </si>
  <si>
    <r>
      <t xml:space="preserve">1) </t>
    </r>
    <r>
      <rPr>
        <sz val="8"/>
        <rFont val="Arial"/>
        <family val="2"/>
        <charset val="238"/>
      </rPr>
      <t xml:space="preserve">Bez wypłat z innych systemów ubezpieczeniowych w przypadku zbiegu uprawnień do świadczeń z tych systemów z uprawnieniami do świadczeń z funduszu emerytalno-rentowego, lecz z wypłatami dokonywanymi w związku z zatrudnieniem poza rolnictwem, czynną służbą wojskową i działalnością kombatancką (art. 25 ust. 2a ustawy o ubezpieczeniu społecznym rolników) oraz z jednorazowymi świadczeniami pieniężnymi. </t>
    </r>
  </si>
  <si>
    <t xml:space="preserve">Kwota wypłat
</t>
  </si>
  <si>
    <r>
      <t xml:space="preserve">EMERYTURY i RENTY RAZEM </t>
    </r>
    <r>
      <rPr>
        <b/>
        <vertAlign val="superscript"/>
        <sz val="9"/>
        <rFont val="Arial"/>
        <family val="2"/>
        <charset val="238"/>
      </rPr>
      <t>1) 2)</t>
    </r>
  </si>
  <si>
    <t>RENTY z tego:</t>
  </si>
  <si>
    <t>RENTY Z TYTUŁU NIEZDOLNOŚCI DO PRACY</t>
  </si>
  <si>
    <t>RENTY RODZINNE</t>
  </si>
  <si>
    <r>
      <rPr>
        <vertAlign val="superscript"/>
        <sz val="8"/>
        <rFont val="Arial"/>
        <family val="2"/>
        <charset val="238"/>
      </rPr>
      <t>1)</t>
    </r>
    <r>
      <rPr>
        <sz val="8"/>
        <rFont val="Arial"/>
        <family val="2"/>
        <charset val="238"/>
      </rPr>
      <t xml:space="preserve"> Łącznie z wypłatami dokonywanymi w związku z zatrudnieniem poza rolnictwem, czynną służbą wojskową i działalnością kombatancką (art. 25 ust. 2a ustawy o ubezpieczeniu społecznym rolników), bez jednorazowych świadczeń pieniężnych.</t>
    </r>
  </si>
  <si>
    <r>
      <t xml:space="preserve">2) </t>
    </r>
    <r>
      <rPr>
        <sz val="8"/>
        <rFont val="Arial"/>
        <family val="2"/>
        <charset val="238"/>
      </rPr>
      <t>Bez rodzicielskich świadczeń uzupełniających, lecz ze świadczeniami rolnymi w wysokości 50% ze względu na uprawnienia do świadczeń pracowniczych zbiegających się ze świadczeniami zagranicznymi.</t>
    </r>
  </si>
  <si>
    <t xml:space="preserve">II kwartału 2020 r. 
z II kwartałem 2019 r. </t>
  </si>
  <si>
    <t>Renty rolnicze z tytułu niezdolności do pracy</t>
  </si>
  <si>
    <t xml:space="preserve">II kwartału    2020 r. 
z I kwartałem 2020 r. </t>
  </si>
  <si>
    <t xml:space="preserve">II kwartału     2020 r. 
z II kwartałem 2019 r. </t>
  </si>
  <si>
    <t xml:space="preserve">I półrocza     2020 r. 
z I półroczem 2019 r. </t>
  </si>
  <si>
    <t>PRZECIĘTNA MIESIĘCZNA LICZBA EMERYTUR I RENT WEDŁUG WOJEWÓDZTW ORAZ ŚWIADCZEŃ EMERYTALNYCH WYPŁACONYCH 
PRZEZ MON, MSWiA, MS (dane przedstawione narastająco)</t>
  </si>
  <si>
    <t>TABLICA 2. PRZECIĘTNA MIESIĘCZNA LICZBA EMERYTUR I RENT WEDŁUG WOJEWÓDZTW ORAZ ŚWIADCZEŃ EMERYTALNYCH WYPŁACONYCH PRZEZ MON, MSWiA, MS (dane przedstawione narastająco)</t>
  </si>
  <si>
    <t xml:space="preserve">    w tym emerytury wcześniejsze</t>
  </si>
  <si>
    <t xml:space="preserve">    w tym renty z tytułu niezdolności do pracy
    wypadkowe</t>
  </si>
  <si>
    <t xml:space="preserve">    w tym renty rodzinne wypadkowe</t>
  </si>
  <si>
    <t>Emerytury finansowane z funduszu emerytalno-rentowego, wypłacane przez MON, MSWiA, MS z tego:</t>
  </si>
  <si>
    <t xml:space="preserve">      w tym emerytury wcześniejsze</t>
  </si>
  <si>
    <t xml:space="preserve">     w tym renty z tytułu niezdolności do
     pracy wypadkowe</t>
  </si>
  <si>
    <t xml:space="preserve">     w tym renty rodzinne wypadkowe</t>
  </si>
  <si>
    <t xml:space="preserve">TABLICA 4. WYDATKI NA ŚWIADCZENIA EMERYTALNO-RENTOWE WEDŁUG WOJEWÓDZTW ORAZ NA ŚWIADCZENIA EMERYTALNE WYPŁACONE PRZEZ MON, MSWiA, MS W KWOTACH BRUTTO W ZŁOTYCH (dane przedstawione narastająco)
</t>
  </si>
  <si>
    <t>WYDATKI NA ŚWIADCZENIA EMERYTALNO-RENTOWE WEDŁUG WOJEWÓDZTW ORAZ NA ŚWIADCZENIA EMERYTALNE WYPŁACONE PRZEZ MON, MSWiA, MS W KWOTACH BRUTTO W  ZŁOTYCH (dane przedstawione narastająco)</t>
  </si>
  <si>
    <t xml:space="preserve">I półrocza    2020 r. 
z I półroczem 2019 r. </t>
  </si>
  <si>
    <t>TABLICA 6. PRZECIĘTNE MIESIĘCZNE ŚWIADCZENIE EMERYTALNO-RENTOWE WEDŁUG WOJEWÓDZTW ORAZ PRZECIĘTNE MIESIĘCZNE ŚWIADCZENIE EMERYTALNE WYPŁACONE PRZEZ MON, MSWiA, MS W KWOTACH BRUTTO W ZŁOTYCH (dane przedstawione narastająco)</t>
  </si>
  <si>
    <r>
      <t>TABLICA 7. ŚWIADCZENIA WYPŁACANE Z FUNDUSZU EMERYTALNO-RENTOWEGO WEDŁUG RODZAJÓW ŚWIADCZEŃ W KWOTACH BRUTTO W ZŁOTYCH</t>
    </r>
    <r>
      <rPr>
        <b/>
        <sz val="10"/>
        <color rgb="FFFF0000"/>
        <rFont val="Arial"/>
        <family val="2"/>
        <charset val="238"/>
      </rPr>
      <t xml:space="preserve"> </t>
    </r>
  </si>
  <si>
    <r>
      <t xml:space="preserve">EMERYTURY </t>
    </r>
    <r>
      <rPr>
        <vertAlign val="superscript"/>
        <sz val="9"/>
        <rFont val="Arial"/>
        <family val="2"/>
        <charset val="238"/>
      </rPr>
      <t>2)</t>
    </r>
  </si>
  <si>
    <t>Przeciętne świadczenie</t>
  </si>
  <si>
    <t xml:space="preserve">TABLICA 1.(13). EMERYTURY I RENTY W KWOTACH BRUTTO </t>
  </si>
  <si>
    <t xml:space="preserve">II kwartału 2020 r. 
z II kwartałem 
2019 r. </t>
  </si>
  <si>
    <t xml:space="preserve">I półrocze 2020 r. 
z I półroczem 2019 r. </t>
  </si>
  <si>
    <r>
      <t xml:space="preserve">OGÓŁEM </t>
    </r>
    <r>
      <rPr>
        <b/>
        <vertAlign val="superscript"/>
        <sz val="9"/>
        <rFont val="Arial"/>
        <family val="2"/>
        <charset val="238"/>
      </rPr>
      <t>1) 2) 3)</t>
    </r>
  </si>
  <si>
    <r>
      <t xml:space="preserve">Przeciętna miesięczna liczba świadczeniobiorców </t>
    </r>
    <r>
      <rPr>
        <vertAlign val="superscript"/>
        <sz val="9"/>
        <rFont val="Arial"/>
        <family val="2"/>
        <charset val="238"/>
      </rPr>
      <t xml:space="preserve"> </t>
    </r>
  </si>
  <si>
    <r>
      <t xml:space="preserve">Kwota wypłat w zł </t>
    </r>
    <r>
      <rPr>
        <vertAlign val="superscript"/>
        <sz val="9"/>
        <rFont val="Arial"/>
        <family val="2"/>
        <charset val="238"/>
      </rPr>
      <t>2)</t>
    </r>
  </si>
  <si>
    <r>
      <t xml:space="preserve">Przeciętne świadczenie w zł </t>
    </r>
    <r>
      <rPr>
        <vertAlign val="superscript"/>
        <sz val="9"/>
        <rFont val="Arial"/>
        <family val="2"/>
        <charset val="238"/>
      </rPr>
      <t xml:space="preserve"> </t>
    </r>
  </si>
  <si>
    <t xml:space="preserve">Kwota wypłat w zł  </t>
  </si>
  <si>
    <t xml:space="preserve">Przeciętne świadczenie w zł  </t>
  </si>
  <si>
    <t>Przeciętne świadczenie w zł</t>
  </si>
  <si>
    <r>
      <t xml:space="preserve">RENTY RODZINNE </t>
    </r>
    <r>
      <rPr>
        <b/>
        <vertAlign val="superscript"/>
        <sz val="9"/>
        <rFont val="Arial"/>
        <family val="2"/>
        <charset val="238"/>
      </rPr>
      <t xml:space="preserve">3) </t>
    </r>
  </si>
  <si>
    <r>
      <t>1)</t>
    </r>
    <r>
      <rPr>
        <sz val="8"/>
        <color theme="1"/>
        <rFont val="Arial"/>
        <family val="2"/>
        <charset val="238"/>
      </rPr>
      <t xml:space="preserve"> Łącznie z wypłatami z innych systemów ubezpieczeniowych w przypadku zbiegów uprawnień do świadczeń z tych systemów z uprawnieniami do świadczeń z funduszu emerytalno-rentowego, z wypłatami dokonywanymi w związku z zatrudnieniem poza rolnictwem, czynną służbą wojskową i działalnością kombatancką (art. 25 ust. 2a ustawy o ubezpieczeniu społecznym rolników) oraz z jednorazowymi świadczeniami pieniężnymi.</t>
    </r>
  </si>
  <si>
    <r>
      <t xml:space="preserve">2) </t>
    </r>
    <r>
      <rPr>
        <sz val="8"/>
        <rFont val="Arial"/>
        <family val="2"/>
        <charset val="238"/>
      </rPr>
      <t>Łącznie z rodzicielskimi świadczeniami uzupełniającymi, z emeryturami finansowanymi z funduszu emerytalno-rentowego, a wypłaconymi przez MON, MSWiA, MS oraz ze świadczeniami rolnymi w wysokości 50% ze względu na uprawnienia do świadczeń pracowniczych zbiegających się ze świadczeniami zagranicznymi.</t>
    </r>
  </si>
  <si>
    <r>
      <t xml:space="preserve">3) </t>
    </r>
    <r>
      <rPr>
        <sz val="8"/>
        <rFont val="Arial"/>
        <family val="2"/>
        <charset val="238"/>
      </rPr>
      <t>Łącznie z rentami socjalnymi.</t>
    </r>
  </si>
  <si>
    <t xml:space="preserve">   w tym świadczenia zbiegowe
   pracownicze</t>
  </si>
  <si>
    <t xml:space="preserve">   w tym renty z tytułu niezdolności do
   pracy wypadkowe</t>
  </si>
  <si>
    <t xml:space="preserve">   w tym renty z tytułu niezdolności do 
   pracy wypadkowe</t>
  </si>
  <si>
    <t xml:space="preserve">        w tym świadczenia pieniężne dla 
        cywilnych niewidomych ofiar
        działań wojennych</t>
  </si>
  <si>
    <t>V. UBEZPIECZENIE SPOŁECZNE ROLNIKÓW - II KWARTAŁ 2020 R./STAN NA 30 CZERWCA 2020 R.</t>
  </si>
  <si>
    <t>TABLICA 1.(27). LICZBA PŁATNIKÓW SKŁADEK WEDŁUG WOJEWÓDZTW</t>
  </si>
  <si>
    <r>
      <t>Liczba płatników ogółem</t>
    </r>
    <r>
      <rPr>
        <vertAlign val="superscript"/>
        <sz val="9"/>
        <rFont val="Arial CE"/>
        <charset val="238"/>
      </rPr>
      <t xml:space="preserve"> 1) 2)</t>
    </r>
  </si>
  <si>
    <t xml:space="preserve">
liczba płatników czynnych</t>
  </si>
  <si>
    <t>w tym płatników czynnych, którzy zawarli
 z pomocnikami umowy o pomocy przy zbiorach</t>
  </si>
  <si>
    <t>w Funduszu Składkowym 
i Emerytalno-Rentowym (łącznie ubezpieczenie wypadkowe, chorobowe i macierzyńskie oraz emerytalno-rentowe)</t>
  </si>
  <si>
    <t>w tym 
czynnych</t>
  </si>
  <si>
    <t xml:space="preserve">ogółem </t>
  </si>
  <si>
    <t xml:space="preserve">w tym 
czynnych </t>
  </si>
  <si>
    <r>
      <t xml:space="preserve"> w tym czynnych pobierających renty 
strukturalne </t>
    </r>
    <r>
      <rPr>
        <vertAlign val="superscript"/>
        <sz val="9"/>
        <rFont val="Arial CE"/>
        <charset val="238"/>
      </rPr>
      <t>2)</t>
    </r>
  </si>
  <si>
    <r>
      <rPr>
        <vertAlign val="superscript"/>
        <sz val="8"/>
        <rFont val="Arial"/>
        <family val="2"/>
        <charset val="238"/>
      </rPr>
      <t>1)</t>
    </r>
    <r>
      <rPr>
        <sz val="8"/>
        <rFont val="Arial"/>
        <family val="2"/>
        <charset val="238"/>
      </rPr>
      <t xml:space="preserve">  Liczba osób opłacających składki (płatnicy czynni), za co najmniej jednego ubezpieczonego w gospodarstwie rolnym/dziale specjalnym produkcji rolnej lub na koncie których, za co najmniej jedną osobę składka na ubezpieczenie emerytalno-rentowe jest finansowana  z dotacji budżetu państwa z tytułu sprawowania osobistej opieki nad dzieckiem oraz podmiotów – wójtów, burmistrzów, prezydentów  miast opłacających składki na ubezpieczenie emerytalno-rentowe za osoby sprawujące opiekę nad osobami niepełnosprawnymi oraz liczbę osób lub podmiotów nie będącąch aktualnie płatnikiem czynnym, ale posiadających zadłużenie z tytułu nieopłaconych składek na ubezpieczenie.</t>
    </r>
  </si>
  <si>
    <r>
      <rPr>
        <vertAlign val="superscript"/>
        <sz val="8"/>
        <rFont val="Arial"/>
        <family val="2"/>
        <charset val="238"/>
      </rPr>
      <t>2)</t>
    </r>
    <r>
      <rPr>
        <sz val="8"/>
        <rFont val="Arial"/>
        <family val="2"/>
        <charset val="238"/>
      </rPr>
      <t xml:space="preserve"> Renty strukturalne przyznane i wypłacane przez Agencję Restrukturyzacji i Modernizacji Rolnictwa zgodnie z ustawą z dnia 28 listopada 2003 r. o wspieraniu rozwoju obszarów wiejskich ze środków pochodzących z Sekcji Gwarancji Europejskiego Funduszu Orientacji i Gwarancji Rolnej.</t>
    </r>
  </si>
  <si>
    <t>w Funduszu Emerytalno-Rentowym
(wyłącznie ubezpieczenie emerytalno-rentowe)</t>
  </si>
  <si>
    <t>w  Funduszu Składkowym
(wyłącznie  ubezpieczenie wypadkowe, chorobowe i macierzyńskie)</t>
  </si>
  <si>
    <t>TABLICA 2.(28). LICZBA UBEZPIECZONYCH WEDŁUG WOJEWÓDZTW</t>
  </si>
  <si>
    <r>
      <t>Ogółem</t>
    </r>
    <r>
      <rPr>
        <vertAlign val="superscript"/>
        <sz val="9"/>
        <rFont val="Arial"/>
        <family val="2"/>
        <charset val="238"/>
      </rPr>
      <t xml:space="preserve"> 1) 2)</t>
    </r>
  </si>
  <si>
    <t xml:space="preserve">Fundusz Składkowy 
(ubezpieczenie wypadkowe, chorobowe 
i macierzyńskie na wniosek) </t>
  </si>
  <si>
    <r>
      <t xml:space="preserve">Fundusz Składkowy (ubezpieczenie wypadkowe, chorobowe 
i macierzyńskie z mocy ustawy w zakresie ograniczonym) </t>
    </r>
    <r>
      <rPr>
        <vertAlign val="superscript"/>
        <sz val="9"/>
        <rFont val="Arial"/>
        <family val="2"/>
        <charset val="238"/>
      </rPr>
      <t>1)</t>
    </r>
  </si>
  <si>
    <t xml:space="preserve">Fundusz Emerytalno-Rentowy 
(ubezpieczenie emerytalno-rentowe 
na wniosek) </t>
  </si>
  <si>
    <r>
      <t>Fundusz Emerytalno-Rentowy 
(ubezpieczenie emerytalno-rentowe 
z mocy ustawy)</t>
    </r>
    <r>
      <rPr>
        <vertAlign val="superscript"/>
        <sz val="9"/>
        <rFont val="Arial"/>
        <family val="2"/>
        <charset val="238"/>
      </rPr>
      <t>2)</t>
    </r>
  </si>
  <si>
    <t>Fundusz Składkowy
i Emerytalno-Rentowy (łącznie objętych ubezpieczeniem wypadkowym, chorobowym i macierzyńskim oraz ubezpieczeniem emerytalno-rentowym)</t>
  </si>
  <si>
    <t>w tym ubezpieczeni 
na wniosek</t>
  </si>
  <si>
    <r>
      <rPr>
        <vertAlign val="superscript"/>
        <sz val="8"/>
        <rFont val="Arial"/>
        <family val="2"/>
        <charset val="238"/>
      </rPr>
      <t>1)</t>
    </r>
    <r>
      <rPr>
        <sz val="8"/>
        <rFont val="Arial"/>
        <family val="2"/>
        <charset val="238"/>
      </rPr>
      <t xml:space="preserve"> Liczba pomocników rolników świadczących pomoc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</si>
  <si>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</si>
  <si>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III. EMERYTURY I RENTY REALIZOWANE PRZEZ KASĘ ROLNICZEGO UBEZPIECZENIA SPOŁECZNEGO - II KWARTAŁ 2020 R.</t>
  </si>
  <si>
    <t xml:space="preserve">w tym: zasiłki chorobowe o przedłużonym okresie zasiłku                                                                                 </t>
  </si>
  <si>
    <t>TABLICA 3.(29). LICZBA UBEZPIECZONYCH WEDŁUG STATUSU UBEZPIECZONEGO</t>
  </si>
  <si>
    <r>
      <t>Ogółem</t>
    </r>
    <r>
      <rPr>
        <vertAlign val="superscript"/>
        <sz val="9"/>
        <rFont val="Arial"/>
        <family val="2"/>
        <charset val="238"/>
      </rPr>
      <t xml:space="preserve"> 1) 2) 3)</t>
    </r>
  </si>
  <si>
    <t>w tego:</t>
  </si>
  <si>
    <t xml:space="preserve">Fundusz Składkowy 
(ubezpieczenie wypadkowe, chorobowe
i macierzyńskie na wniosek) </t>
  </si>
  <si>
    <r>
      <t xml:space="preserve">Fundusz Składkowy (ubezpieczenie wypadkowe, chorobowe
i macierzyńskie
z mocy ustawy
 w zakresie ograniczonym) </t>
    </r>
    <r>
      <rPr>
        <vertAlign val="superscript"/>
        <sz val="9"/>
        <rFont val="Arial"/>
        <family val="2"/>
        <charset val="238"/>
      </rPr>
      <t>1)</t>
    </r>
  </si>
  <si>
    <r>
      <t xml:space="preserve">Fundusz Emerytalno-Rentowy 
(ubezpieczenie emerytalno-rentowe
z mocy ustawy) </t>
    </r>
    <r>
      <rPr>
        <vertAlign val="superscript"/>
        <sz val="9"/>
        <rFont val="Arial"/>
        <family val="2"/>
        <charset val="238"/>
      </rPr>
      <t>2)</t>
    </r>
  </si>
  <si>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</si>
  <si>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</si>
  <si>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</si>
  <si>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</si>
  <si>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</si>
  <si>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</si>
  <si>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</si>
  <si>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t xml:space="preserve">Liczba członków rodzin sprawujących opiekę nad dzieckiem </t>
    </r>
    <r>
      <rPr>
        <vertAlign val="superscript"/>
        <sz val="9"/>
        <rFont val="Arial"/>
        <family val="2"/>
        <charset val="238"/>
      </rPr>
      <t>3)</t>
    </r>
  </si>
  <si>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 owoców warzyw, tytoniu, ziół i roślin zielarskich.</t>
    </r>
  </si>
  <si>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</si>
  <si>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 xml:space="preserve">TABLICA 4.(30). LICZBA UBEZPIECZONYCH I PŁATNIKÓW SKŁADEK </t>
  </si>
  <si>
    <r>
      <t xml:space="preserve">I półrocze </t>
    </r>
    <r>
      <rPr>
        <vertAlign val="superscript"/>
        <sz val="9"/>
        <rFont val="Arial"/>
        <family val="2"/>
        <charset val="238"/>
      </rPr>
      <t>1)</t>
    </r>
  </si>
  <si>
    <t>LICZBA PŁATNIKÓW</t>
  </si>
  <si>
    <r>
      <t xml:space="preserve">OGÓŁEM </t>
    </r>
    <r>
      <rPr>
        <b/>
        <vertAlign val="superscript"/>
        <sz val="9"/>
        <rFont val="Arial"/>
        <family val="2"/>
        <charset val="238"/>
      </rPr>
      <t>2)</t>
    </r>
  </si>
  <si>
    <t>Fundusz Składkowy</t>
  </si>
  <si>
    <t>Fundusz Emerytalno-Rentowy</t>
  </si>
  <si>
    <t>LICZBA UBEZPIECZONYCH</t>
  </si>
  <si>
    <r>
      <t xml:space="preserve">OGÓŁEM </t>
    </r>
    <r>
      <rPr>
        <b/>
        <vertAlign val="superscript"/>
        <sz val="9"/>
        <rFont val="Arial"/>
        <family val="2"/>
        <charset val="238"/>
      </rPr>
      <t>3)</t>
    </r>
  </si>
  <si>
    <t xml:space="preserve">Fundusz Składkowy </t>
  </si>
  <si>
    <r>
      <t>Fundusz Emerytalno-Rentowy</t>
    </r>
    <r>
      <rPr>
        <vertAlign val="superscript"/>
        <sz val="9"/>
        <rFont val="Arial"/>
        <family val="2"/>
        <charset val="238"/>
      </rPr>
      <t xml:space="preserve"> </t>
    </r>
  </si>
  <si>
    <r>
      <rPr>
        <vertAlign val="superscript"/>
        <sz val="8"/>
        <rFont val="Arial"/>
        <family val="2"/>
        <charset val="238"/>
      </rPr>
      <t>1)</t>
    </r>
    <r>
      <rPr>
        <sz val="8"/>
        <rFont val="Arial"/>
        <family val="2"/>
        <charset val="238"/>
      </rPr>
      <t xml:space="preserve"> Przeciętna z dwóch kwartałów.</t>
    </r>
  </si>
  <si>
    <t>Fundusz Emerytalno-Rentowy (ubezpieczenie emerytalno-rentowe na wniosek)</t>
  </si>
  <si>
    <t xml:space="preserve">II kwartału
2020 r. 
z I kwartałem 2020 r. </t>
  </si>
  <si>
    <t xml:space="preserve">II kwartału 
2020 r. 
z II kwartałem 2019 r. </t>
  </si>
  <si>
    <t xml:space="preserve">I półrocza 
2020 r. 
z I półroczem 2019 r. </t>
  </si>
  <si>
    <t xml:space="preserve">TABLICA 5.(31). LICZBA OSÓB UBEZPIECZONYCH W KRUS Z TYTUŁU PROWADZENIA JEDNOCZEŚNIE DZIAŁALNOŚCI ROLNICZEJ I POZAROLNICZEJ DZIAŁALNOŚCI GOSPODARCZEJ WEDŁUG WOJEWÓDZTW </t>
  </si>
  <si>
    <r>
      <t>Ogółem</t>
    </r>
    <r>
      <rPr>
        <vertAlign val="superscript"/>
        <sz val="9"/>
        <rFont val="Arial"/>
        <family val="2"/>
        <charset val="238"/>
      </rPr>
      <t xml:space="preserve"> </t>
    </r>
  </si>
  <si>
    <t>rolnicy/współmałżonkowie</t>
  </si>
  <si>
    <t>domownicy</t>
  </si>
  <si>
    <t xml:space="preserve">TABLICA 6.(32). LICZBA OSÓB UBEZPIECZONYCH W KRUS PRZY JEDNOCZESNYM OBJĘCIU UBEZPIECZENIEM SPOŁECZNYM W ZUS Z TYTUŁU UMOWY ZLECENIA ORAZ PEŁNIENIA FUNKCJI W RADZIE NADZORCZEJ WEDŁUG WOJEWÓDZTW </t>
  </si>
  <si>
    <t>V. UBEZPIECZENIE SPOŁECZNE ROLNIKÓW - II KWARTAŁ 2020 R.</t>
  </si>
  <si>
    <t>Przypis należności z tytułu składek</t>
  </si>
  <si>
    <t>Wpływy z tytułu należności składkowych</t>
  </si>
  <si>
    <t>Wskaźnik ściągalności (wpływy ogółem/przypis ogółem)</t>
  </si>
  <si>
    <r>
      <t xml:space="preserve">Składki finansowane 
z budżetu państwa na ubezpieczenie emerytalno-rentowe za osoby sprawujące opiekę nad dzieckiem </t>
    </r>
    <r>
      <rPr>
        <vertAlign val="superscript"/>
        <sz val="9"/>
        <rFont val="Arial"/>
        <family val="2"/>
        <charset val="238"/>
      </rPr>
      <t>1)</t>
    </r>
  </si>
  <si>
    <r>
      <t>1)</t>
    </r>
    <r>
      <rPr>
        <sz val="8"/>
        <rFont val="Arial"/>
        <family val="2"/>
        <charset val="238"/>
      </rPr>
      <t xml:space="preserve"> 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</si>
  <si>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t>TABLICA 8.(34). LICZBA WYDANYCH DECYZJI O PODLEGANIU I USTANIU UBEZPIECZENIA SPOŁECZNEGO ROLNIKÓW WEDŁUG WOJEWÓDZTW</t>
  </si>
  <si>
    <t>TABLICA 7.(33). PRZYPIS I WPŁYWY NALEŻNOŚCI Z TYTUŁU SKŁADEK NA UBEZPIECZENIE SPOŁECZNE ROLNIKÓW WEDŁUG WOJEWÓDZTW W KWOTACH W ZŁOTYCH</t>
  </si>
  <si>
    <t>VI. UBEZPIECZENIA ZDROWOTNE - II KWARTAŁ 2020 R./CZERWIECC 2020 R.</t>
  </si>
  <si>
    <t>TABLICA 1.(35). ROLNICY (WSPÓŁMAŁŻONKOWIE), DOMOWNICY, POMOCNICY ROLNIKA, EMERYCI I RENCIŚCI PODLEGAJĄCY UBEZPIECZENIU ZDROWOTNEMU ORAZ CZŁONKOWIE ICH RODZIN − W CZERWCU 2020 R.</t>
  </si>
  <si>
    <t xml:space="preserve">Ogółem                 </t>
  </si>
  <si>
    <r>
      <t xml:space="preserve">rolnicy prowadzący wyłącznie działy specjalne produkcji rolnej </t>
    </r>
    <r>
      <rPr>
        <vertAlign val="superscript"/>
        <sz val="9"/>
        <rFont val="Arial"/>
        <family val="2"/>
        <charset val="238"/>
      </rPr>
      <t>2)</t>
    </r>
  </si>
  <si>
    <r>
      <t xml:space="preserve">pomocnicy rolników </t>
    </r>
    <r>
      <rPr>
        <vertAlign val="superscript"/>
        <sz val="9"/>
        <rFont val="Arial"/>
        <family val="2"/>
        <charset val="238"/>
      </rPr>
      <t>3)</t>
    </r>
  </si>
  <si>
    <t>emeryci 
i renciści</t>
  </si>
  <si>
    <r>
      <t>1)</t>
    </r>
    <r>
      <rPr>
        <sz val="8"/>
        <rFont val="Arial"/>
        <family val="2"/>
        <charset val="238"/>
      </rPr>
      <t xml:space="preserve"> Za rolników i domowników prowadzących działalność rolniczą w gospodarstwach rolnych poniżej 6 ha przeliczeniowych składka na ubezpieczenie zdrowotne finansowana jest z dotacji  budżetowej.</t>
    </r>
  </si>
  <si>
    <r>
      <t xml:space="preserve">2) </t>
    </r>
    <r>
      <rPr>
        <sz val="8"/>
        <rFont val="Arial"/>
        <family val="2"/>
        <charset val="238"/>
      </rPr>
      <t>Dział specjalny produkcji rolnej w rozumieniu ustawy o ubezpieczeniu społecznym rolników, o którym mowa w załączniku do ustawy.</t>
    </r>
  </si>
  <si>
    <r>
      <rPr>
        <vertAlign val="superscript"/>
        <sz val="8"/>
        <rFont val="Arial"/>
        <family val="2"/>
        <charset val="238"/>
      </rPr>
      <t>3)</t>
    </r>
    <r>
      <rPr>
        <sz val="8"/>
        <rFont val="Arial"/>
        <family val="2"/>
        <charset val="238"/>
      </rPr>
      <t xml:space="preserve"> Obowiązek ubezpieczenia zdrowotnego pomocników rolnika powstaje od dnia zgłoszenia do tego ubezpieczenia w trybie ustawy o ubezpieczeniu społecznym rolników, a ustaje z dniem rozwiązania lub wygaśnięcia umowy o pomocy przy zbiorach.</t>
    </r>
  </si>
  <si>
    <r>
      <t>4)</t>
    </r>
    <r>
      <rPr>
        <sz val="8"/>
        <rFont val="Arial"/>
        <family val="2"/>
        <charset val="238"/>
      </rPr>
      <t xml:space="preserve"> Za członków rodzin rolników, domowników i świadczeniobiorców nie jest odprowadzana składka na ubezpieczenie zdrowotne.</t>
    </r>
  </si>
  <si>
    <t>TABL. 2.(36). SKŁADKI NA UBEZPIECZENIE ZDROWOTNE PRZEKAZANE DO NARODOWEGO FUNDUSZU ZDROWIA ZA I PÓŁROCZE 2020 R.</t>
  </si>
  <si>
    <t>Kwota w złotych</t>
  </si>
  <si>
    <t>Ogółem z tego:</t>
  </si>
  <si>
    <r>
      <t>1)</t>
    </r>
    <r>
      <rPr>
        <sz val="8"/>
        <rFont val="Arial"/>
        <family val="2"/>
        <charset val="238"/>
      </rPr>
      <t xml:space="preserve"> Dane w ujęciu kasowym (składki potrącone ze świadczeń oraz składki opłacone w danym okresie).</t>
    </r>
  </si>
  <si>
    <r>
      <t>2)</t>
    </r>
    <r>
      <rPr>
        <sz val="8"/>
        <rFont val="Arial"/>
        <family val="2"/>
        <charset val="238"/>
      </rPr>
      <t xml:space="preserve"> Dane w ujęciu memoriałowym (składki należne za dany okres, niezależnie od terminu ich zapłaty).</t>
    </r>
  </si>
  <si>
    <r>
      <t xml:space="preserve">3) </t>
    </r>
    <r>
      <rPr>
        <sz val="8"/>
        <rFont val="Arial"/>
        <family val="2"/>
        <charset val="238"/>
      </rPr>
      <t>Dział specjalny produkcji rolnej w rozumieniu ustawy o ubezpieczeniu społecznym rolników, o którym mowa w załączniku do ustawy o ubezpieczeniu społecznym rolników.</t>
    </r>
  </si>
  <si>
    <r>
      <t>rolnicy prowadzący działalność rolniczą w gospodarstwach rolnych poniżej 6 ha przelicz.</t>
    </r>
    <r>
      <rPr>
        <vertAlign val="superscript"/>
        <sz val="9"/>
        <rFont val="Arial"/>
        <family val="2"/>
        <charset val="238"/>
      </rPr>
      <t>1)</t>
    </r>
  </si>
  <si>
    <r>
      <t>domownicy rolników pracujący w gospodarstwach rolnych poniżej 6 ha przelicz.</t>
    </r>
    <r>
      <rPr>
        <vertAlign val="superscript"/>
        <sz val="9"/>
        <rFont val="Arial"/>
        <family val="2"/>
        <charset val="238"/>
      </rPr>
      <t>1)</t>
    </r>
  </si>
  <si>
    <t>rolnicy prowadzący działalność rolniczą w gospodarstwach rolnych 6 ha przelicz. i więcej</t>
  </si>
  <si>
    <r>
      <t xml:space="preserve">rolnicy prowadzący gospodarstwo rolne i dział specjalny produkcji rolnej </t>
    </r>
    <r>
      <rPr>
        <vertAlign val="superscript"/>
        <sz val="9"/>
        <rFont val="Arial"/>
        <family val="2"/>
        <charset val="238"/>
      </rPr>
      <t>2)</t>
    </r>
  </si>
  <si>
    <r>
      <t xml:space="preserve">domownicy rolników pracujący wyłącznie w działach specjalnych produkcji rolnej </t>
    </r>
    <r>
      <rPr>
        <vertAlign val="superscript"/>
        <sz val="9"/>
        <rFont val="Arial"/>
        <family val="2"/>
        <charset val="238"/>
      </rPr>
      <t>2)</t>
    </r>
  </si>
  <si>
    <r>
      <t xml:space="preserve">członkowie rodzin rolników i domowników </t>
    </r>
    <r>
      <rPr>
        <vertAlign val="superscript"/>
        <sz val="9"/>
        <rFont val="Arial"/>
        <family val="2"/>
        <charset val="238"/>
      </rPr>
      <t>4)</t>
    </r>
  </si>
  <si>
    <r>
      <t xml:space="preserve">członkowie rodzin emerytów i rencistów </t>
    </r>
    <r>
      <rPr>
        <vertAlign val="superscript"/>
        <sz val="9"/>
        <rFont val="Arial"/>
        <family val="2"/>
        <charset val="238"/>
      </rPr>
      <t>4)</t>
    </r>
  </si>
  <si>
    <r>
      <t xml:space="preserve">składka od emerytów i rencistów </t>
    </r>
    <r>
      <rPr>
        <vertAlign val="superscript"/>
        <sz val="9"/>
        <rFont val="Arial"/>
        <family val="2"/>
        <charset val="238"/>
      </rPr>
      <t>1)</t>
    </r>
  </si>
  <si>
    <r>
      <t>składka za rolników i domowników</t>
    </r>
    <r>
      <rPr>
        <vertAlign val="superscript"/>
        <sz val="9"/>
        <rFont val="Arial"/>
        <family val="2"/>
        <charset val="238"/>
      </rPr>
      <t xml:space="preserve"> 1)</t>
    </r>
  </si>
  <si>
    <r>
      <t xml:space="preserve">składka za pomocników rolnika </t>
    </r>
    <r>
      <rPr>
        <vertAlign val="superscript"/>
        <sz val="9"/>
        <rFont val="Arial"/>
        <family val="2"/>
        <charset val="238"/>
      </rPr>
      <t>2)</t>
    </r>
  </si>
  <si>
    <r>
      <t>działy specjalne</t>
    </r>
    <r>
      <rPr>
        <vertAlign val="superscript"/>
        <sz val="9"/>
        <rFont val="Arial"/>
        <family val="2"/>
        <charset val="238"/>
      </rPr>
      <t xml:space="preserve"> 2)3)</t>
    </r>
  </si>
  <si>
    <t>Dane do wykresu nr 1 - Przeciętna miesięczna liczba świadczeniobiorców na tle ubezpieczonych
w II kwartale 2020 r.</t>
  </si>
  <si>
    <t>Województwo</t>
  </si>
  <si>
    <t>Przeciętna miesięczna
liczba świadczeniobiorców</t>
  </si>
  <si>
    <t>Liczba ubezpieczonych</t>
  </si>
  <si>
    <t>Dane do wykresu nr 2 - Przeciętne miesięczne świadczenia emerytalno-rentowe wypłacone
w II kwartale 2020 r.</t>
  </si>
  <si>
    <t>Świadczenia ogółem</t>
  </si>
  <si>
    <t>Świadczenia rolne</t>
  </si>
  <si>
    <t>Dane do wykresu nr 3 - Wypadki przy pracy rolniczej
w I półroczu 2020 r.</t>
  </si>
  <si>
    <t>Upadek osób</t>
  </si>
  <si>
    <t>Upadek przedmiotów</t>
  </si>
  <si>
    <t>Pochwycenie, uderzenie przez części ruchome maszyn i urządzeń</t>
  </si>
  <si>
    <t>Pozostałe</t>
  </si>
  <si>
    <t>Liczba</t>
  </si>
  <si>
    <t>%</t>
  </si>
  <si>
    <t>Dane do wykresu nr 4 - Struktura wydatków na świadczenia finansowane z Funduszu Emerytalno-Rentowego
w II kwartale 2020 r.</t>
  </si>
  <si>
    <t>Renty z tytułu niezdolności do pracy</t>
  </si>
  <si>
    <t>Renty rodzinne</t>
  </si>
  <si>
    <t>Emerytury finansowane 
z funduszu emerytalno-rentowego, wypłacane przez MON, MSWiA, MS</t>
  </si>
  <si>
    <t>Kwota w zł</t>
  </si>
  <si>
    <t>Dane do wykresu nr 5 - Struktura wydatków na świadczenia finansowane z Funduszu Składkowego w II kwartale 2020 r.</t>
  </si>
  <si>
    <t>TABLICA 3.(25). WYPADKI PRZY PRACY ROLNICZEJ I CHOROBY ZAWODOWE ROLNIKÓW</t>
  </si>
  <si>
    <t>w tym śmiertelnych</t>
  </si>
  <si>
    <t>CHOROBY ZAWODOWE</t>
  </si>
  <si>
    <t xml:space="preserve">Liczba decyzji przyznających świadczenia </t>
  </si>
  <si>
    <t>−</t>
  </si>
  <si>
    <t>x</t>
  </si>
  <si>
    <t>TABLICA 4.(26). WYPADKI I CHOROBY ZAWODOWE, Z TYTUŁU KTÓRYCH PRZYZNANO JEDNORAZOWE ODSZKODOWANIA WEDŁUG WOJEWÓDZTW</t>
  </si>
  <si>
    <t>Liczba wypadków</t>
  </si>
  <si>
    <t>z tego według rodzajów zdarzeń:</t>
  </si>
  <si>
    <t>Liczba chorób zawodowych</t>
  </si>
  <si>
    <t>upadek osób</t>
  </si>
  <si>
    <t>upadek przedmiotów</t>
  </si>
  <si>
    <t>pochwycenie, uderzenie przez części ruchome maszyn
i urządzeń</t>
  </si>
  <si>
    <t>pozostałe</t>
  </si>
  <si>
    <t>kujawsko pomorskie</t>
  </si>
  <si>
    <t>PRZECIĘTNE MIESIĘCZNE ŚWIADCZENIE EMERYTALNO-RENTOWE WEDŁUG WOJEWÓDZTW ORAZ PRZECIĘTNE MIESIĘCZNE ŚWIADCZENIE EMERYTALNE WYPŁACONE PRZEZ MON, MSWiA, MS W KWOTACH BRUTTO W ZŁOTYCH (dane przedstawione narastająco)</t>
  </si>
  <si>
    <r>
      <t>2)</t>
    </r>
    <r>
      <rPr>
        <sz val="8"/>
        <rFont val="Arial"/>
        <family val="2"/>
        <charset val="238"/>
      </rPr>
      <t xml:space="preserve"> Bez rodzicielskich świadczeń uzupełniających, lecz ze świadczeniami rolnymi w wysokości 50% ze względu na uprawnienia do świadczeń pracowniczych zbiegających się ze świadczeniami zagranicznymi.</t>
    </r>
  </si>
  <si>
    <t xml:space="preserve">uderzenie, przygniecenie, pogryzienie przez zwierzęta </t>
  </si>
  <si>
    <r>
      <rPr>
        <vertAlign val="superscript"/>
        <sz val="8"/>
        <rFont val="Arial"/>
        <family val="2"/>
        <charset val="238"/>
      </rPr>
      <t xml:space="preserve">2) </t>
    </r>
    <r>
      <rPr>
        <sz val="8"/>
        <rFont val="Arial"/>
        <family val="2"/>
        <charset val="238"/>
      </rPr>
      <t xml:space="preserve"> Liczba osób opłacających składki (płatnicy czynni), za co najmniej jednego ubezpieczonego w gospodarstwie rolnym/dziale specjalnym produkcji rolnej lub na koncie, których, za co najmniej jedną osobę składka na ubezpieczenie emerytalno-rentowe jest finansowana  z dotacji budżetu państwa z tytułu sprawowania osobistej opieki nad dzieckiem oraz podmiotów – wójtów, burmistrzów, prezydentów  miast opłacających składki na ubezpieczenie emerytalno-rentowe za osoby sprawujące opiekę nad osobami niepełnosprawnymi oraz liczbę osób lub podmiotów nie będących aktualnie płatnikiem czynnym, ale posiadających zadłużenie z tytułu nieopłaconych składek na ubezpieczenie.</t>
    </r>
  </si>
  <si>
    <r>
      <rPr>
        <vertAlign val="superscript"/>
        <sz val="8"/>
        <rFont val="Arial"/>
        <family val="2"/>
        <charset val="238"/>
      </rPr>
      <t>3)</t>
    </r>
    <r>
      <rPr>
        <sz val="8"/>
        <rFont val="Arial"/>
        <family val="2"/>
        <charset val="238"/>
      </rPr>
      <t xml:space="preserve"> Liczba rolników/współmałżonków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</si>
  <si>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</si>
  <si>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domownicy pracujący w gospodarstwach rolnych 6 ha przelicz. i więcej</t>
  </si>
  <si>
    <t xml:space="preserve">Uderzenie, przygniecenie, pogryzienie przez zwierzęta </t>
  </si>
  <si>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</si>
  <si>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</si>
  <si>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</si>
  <si>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</si>
  <si>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</si>
  <si>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r>
      <t>2)</t>
    </r>
    <r>
      <rPr>
        <sz val="8"/>
        <rFont val="Arial"/>
        <family val="2"/>
        <charset val="238"/>
      </rPr>
      <t xml:space="preserve"> W związku z postanowieniami przyjętymi w Tarczy Antykryzysowej wszystkie osoby ubezpieczone w KRUS zostały zwolnione z opłacania składek emerytalno-rentowych na KRUS przez okres 3 miesięcy (kwiecień, maj, czerwiec). Jednocześnie wszyscy ubezpieczeni nie utracili uprawnień, jakie nabyli w KRUS, gdyż ich składki pokrywało państwo.</t>
    </r>
  </si>
  <si>
    <r>
      <t xml:space="preserve">Składki sfinansowane z budżetu państwa na ubezpieczenie emerytalno-rentowe </t>
    </r>
    <r>
      <rPr>
        <vertAlign val="superscript"/>
        <sz val="9"/>
        <rFont val="Arial"/>
        <family val="2"/>
        <charset val="238"/>
      </rPr>
      <t>2)</t>
    </r>
  </si>
  <si>
    <t>Liczba zdarzeń zgłoszonych jako wypadki przy pracy rolniczej</t>
  </si>
  <si>
    <t>Liczba zdarzeń uznanych za wypadki przy pracy rolniczej</t>
  </si>
  <si>
    <t>Liczba decyzji odmawiających świadczenia</t>
  </si>
  <si>
    <t xml:space="preserve">II kwartału 2020 r. 
z 
I kwartałem 2020 r. </t>
  </si>
  <si>
    <t xml:space="preserve">II kwartału 2020 r. 
z 
II kwartałem 2019 r. </t>
  </si>
  <si>
    <t xml:space="preserve">I półrocza 2020 r. 
z 
I półroczem 2019 r. </t>
  </si>
  <si>
    <t>na 1000 ubezpieczonych 
(wg decyzji przyznających jednorazowe odszkodowania)</t>
  </si>
  <si>
    <t>Liczba zarejestrowanych wniosków o jednorazowe odszkodowanie zakończonych wydaniem decyzji</t>
  </si>
  <si>
    <t xml:space="preserve">     w tym śmiertelnych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</si>
</sst>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 _z_ł_-;\-* #,##0\ _z_ł_-;_-* &quot;-&quot;\ _z_ł_-;_-@_-"/>
    <numFmt numFmtId="43" formatCode="_-* #,##0.00\ _z_ł_-;\-* #,##0.00\ _z_ł_-;_-* &quot;-&quot;??\ _z_ł_-;_-@_-"/>
    <numFmt numFmtId="164" formatCode="0.0"/>
    <numFmt numFmtId="165" formatCode="#,##0.0"/>
    <numFmt numFmtId="166" formatCode="#,##0\ _z_ł"/>
    <numFmt numFmtId="167" formatCode="0.0%"/>
    <numFmt numFmtId="168" formatCode="0.000%"/>
    <numFmt numFmtId="169" formatCode="_-* #,##0.0\ _z_ł_-;\-* #,##0.0\ _z_ł_-;_-* &quot;-&quot;?\ _z_ł_-;_-@_-"/>
    <numFmt numFmtId="170" formatCode="#,##0.00_ ;\-#,##0.00\ "/>
    <numFmt numFmtId="171" formatCode="0.000"/>
  </numFmts>
  <fonts count="82">
    <font>
      <sz val="11"/>
      <color theme="1"/>
      <name val="Calibri"/>
      <family val="2"/>
      <charset val="238"/>
      <scheme val="minor"/>
    </font>
    <font>
      <sz val="11"/>
      <name val="Calibri"/>
      <family val="2"/>
      <charset val="238"/>
    </font>
    <font>
      <sz val="11"/>
      <color rgb="FFFF0000"/>
      <name val="Calibri"/>
      <family val="2"/>
      <charset val="238"/>
      <scheme val="minor"/>
    </font>
    <font>
      <sz val="10"/>
      <name val="Arial"/>
      <family val="2"/>
      <charset val="238"/>
    </font>
    <font>
      <b/>
      <sz val="10"/>
      <name val="Arial"/>
      <family val="2"/>
      <charset val="238"/>
    </font>
    <font>
      <sz val="11"/>
      <name val="Calibri"/>
      <family val="2"/>
      <charset val="238"/>
      <scheme val="minor"/>
    </font>
    <font>
      <sz val="11"/>
      <color theme="1"/>
      <name val="Czcionka tekstu podstawowego"/>
      <family val="2"/>
      <charset val="238"/>
    </font>
    <font>
      <sz val="10"/>
      <color indexed="8"/>
      <name val="Arial"/>
      <family val="2"/>
      <charset val="238"/>
    </font>
    <font>
      <sz val="12"/>
      <color rgb="FF000000"/>
      <name val="Times New Roman"/>
      <family val="1"/>
      <charset val="238"/>
    </font>
    <font>
      <sz val="12"/>
      <color rgb="FF000000"/>
      <name val="Symbol"/>
      <family val="1"/>
      <charset val="2"/>
    </font>
    <font>
      <sz val="12"/>
      <color theme="1"/>
      <name val="Times New Roman"/>
      <family val="1"/>
      <charset val="238"/>
    </font>
    <font>
      <sz val="12"/>
      <color theme="1"/>
      <name val="Symbol"/>
      <family val="1"/>
      <charset val="2"/>
    </font>
    <font>
      <sz val="10"/>
      <color theme="1"/>
      <name val="Symbol"/>
      <family val="1"/>
      <charset val="2"/>
    </font>
    <font>
      <sz val="10"/>
      <name val="Arial"/>
      <family val="2"/>
      <charset val="238"/>
    </font>
    <font>
      <b/>
      <sz val="11"/>
      <name val="Arial"/>
      <family val="2"/>
      <charset val="238"/>
    </font>
    <font>
      <b/>
      <sz val="10"/>
      <color indexed="10"/>
      <name val="Arial"/>
      <family val="2"/>
      <charset val="238"/>
    </font>
    <font>
      <sz val="11"/>
      <name val="Arial"/>
      <family val="2"/>
      <charset val="238"/>
    </font>
    <font>
      <sz val="9"/>
      <name val="Arial"/>
      <family val="2"/>
      <charset val="238"/>
    </font>
    <font>
      <b/>
      <sz val="9"/>
      <name val="Arial"/>
      <family val="2"/>
      <charset val="238"/>
    </font>
    <font>
      <b/>
      <vertAlign val="superscript"/>
      <sz val="9"/>
      <name val="Arial"/>
      <family val="2"/>
      <charset val="238"/>
    </font>
    <font>
      <vertAlign val="superscript"/>
      <sz val="9"/>
      <name val="Arial"/>
      <family val="2"/>
      <charset val="238"/>
    </font>
    <font>
      <i/>
      <sz val="9"/>
      <name val="Arial"/>
      <family val="2"/>
      <charset val="238"/>
    </font>
    <font>
      <vertAlign val="superscript"/>
      <sz val="8"/>
      <name val="Arial"/>
      <family val="2"/>
      <charset val="238"/>
    </font>
    <font>
      <sz val="8"/>
      <name val="Arial"/>
      <family val="2"/>
      <charset val="238"/>
    </font>
    <font>
      <sz val="10"/>
      <name val="Arial CE"/>
      <charset val="238"/>
    </font>
    <font>
      <sz val="9"/>
      <name val="Arial CE"/>
      <family val="2"/>
      <charset val="238"/>
    </font>
    <font>
      <sz val="11"/>
      <color indexed="8"/>
      <name val="Calibri"/>
      <family val="2"/>
      <charset val="238"/>
    </font>
    <font>
      <sz val="12"/>
      <name val="Arial"/>
      <family val="2"/>
      <charset val="238"/>
    </font>
    <font>
      <sz val="8"/>
      <color indexed="10"/>
      <name val="Arial"/>
      <family val="2"/>
      <charset val="238"/>
    </font>
    <font>
      <b/>
      <sz val="12"/>
      <name val="Arial"/>
      <family val="2"/>
      <charset val="238"/>
    </font>
    <font>
      <b/>
      <sz val="13"/>
      <name val="Arial"/>
      <family val="2"/>
      <charset val="238"/>
    </font>
    <font>
      <sz val="11"/>
      <color theme="1"/>
      <name val="Calibri"/>
      <family val="2"/>
      <charset val="238"/>
      <scheme val="minor"/>
    </font>
    <font>
      <sz val="9"/>
      <name val="Calibri"/>
      <family val="2"/>
      <charset val="238"/>
      <scheme val="minor"/>
    </font>
    <font>
      <b/>
      <sz val="9"/>
      <name val="Arial Narrow"/>
      <family val="2"/>
      <charset val="238"/>
    </font>
    <font>
      <sz val="9"/>
      <color theme="1"/>
      <name val="Arial"/>
      <family val="2"/>
      <charset val="238"/>
    </font>
    <font>
      <sz val="16"/>
      <color rgb="FFFF0000"/>
      <name val="Calibri"/>
      <family val="2"/>
      <charset val="238"/>
      <scheme val="minor"/>
    </font>
    <font>
      <sz val="18"/>
      <color rgb="FFFF0000"/>
      <name val="Calibri"/>
      <family val="2"/>
      <charset val="238"/>
      <scheme val="minor"/>
    </font>
    <font>
      <sz val="10"/>
      <color indexed="8"/>
      <name val="Calibri"/>
      <family val="2"/>
      <charset val="238"/>
    </font>
    <font>
      <strike/>
      <sz val="11"/>
      <color theme="1"/>
      <name val="Calibri"/>
      <family val="2"/>
      <charset val="238"/>
      <scheme val="minor"/>
    </font>
    <font>
      <sz val="11"/>
      <color rgb="FFFF0000"/>
      <name val="Arial"/>
      <family val="2"/>
      <charset val="238"/>
    </font>
    <font>
      <b/>
      <sz val="10"/>
      <color theme="1"/>
      <name val="Arial"/>
      <family val="2"/>
      <charset val="238"/>
    </font>
    <font>
      <sz val="11"/>
      <color theme="1"/>
      <name val="Arial"/>
      <family val="2"/>
      <charset val="238"/>
    </font>
    <font>
      <sz val="10"/>
      <color theme="1"/>
      <name val="Arial"/>
      <family val="2"/>
      <charset val="238"/>
    </font>
    <font>
      <b/>
      <u/>
      <sz val="10"/>
      <color theme="1"/>
      <name val="Arial"/>
      <family val="2"/>
      <charset val="238"/>
    </font>
    <font>
      <u/>
      <sz val="10"/>
      <color theme="1"/>
      <name val="Arial"/>
      <family val="2"/>
      <charset val="238"/>
    </font>
    <font>
      <b/>
      <sz val="9"/>
      <color theme="1"/>
      <name val="Arial"/>
      <family val="2"/>
      <charset val="238"/>
    </font>
    <font>
      <b/>
      <sz val="9"/>
      <color theme="1"/>
      <name val="Calibri"/>
      <family val="2"/>
      <charset val="238"/>
      <scheme val="minor"/>
    </font>
    <font>
      <sz val="9"/>
      <color theme="1"/>
      <name val="Calibri"/>
      <family val="2"/>
      <charset val="238"/>
      <scheme val="minor"/>
    </font>
    <font>
      <sz val="18"/>
      <color theme="1"/>
      <name val="Calibri"/>
      <family val="2"/>
      <charset val="238"/>
      <scheme val="minor"/>
    </font>
    <font>
      <u/>
      <sz val="10"/>
      <name val="Arial"/>
      <family val="2"/>
      <charset val="238"/>
    </font>
    <font>
      <sz val="7"/>
      <name val="Arial"/>
      <family val="2"/>
      <charset val="238"/>
    </font>
    <font>
      <b/>
      <sz val="14"/>
      <color rgb="FF339966"/>
      <name val="Arial"/>
      <family val="2"/>
      <charset val="238"/>
    </font>
    <font>
      <b/>
      <sz val="26"/>
      <color theme="1"/>
      <name val="Arial"/>
      <family val="2"/>
      <charset val="238"/>
    </font>
    <font>
      <b/>
      <sz val="16"/>
      <color theme="1"/>
      <name val="Arial"/>
      <family val="2"/>
      <charset val="238"/>
    </font>
    <font>
      <b/>
      <sz val="11"/>
      <color indexed="10"/>
      <name val="Arial"/>
      <family val="2"/>
      <charset val="238"/>
    </font>
    <font>
      <sz val="10"/>
      <color rgb="FFFF0000"/>
      <name val="Arial"/>
      <family val="2"/>
      <charset val="238"/>
    </font>
    <font>
      <b/>
      <sz val="10"/>
      <color rgb="FFFF0000"/>
      <name val="Arial"/>
      <family val="2"/>
      <charset val="238"/>
    </font>
    <font>
      <b/>
      <sz val="9"/>
      <name val="Arial CE"/>
      <charset val="238"/>
    </font>
    <font>
      <sz val="9"/>
      <name val="Arial CE"/>
      <charset val="238"/>
    </font>
    <font>
      <sz val="9"/>
      <color rgb="FFFF0000"/>
      <name val="Arial"/>
      <family val="2"/>
      <charset val="238"/>
    </font>
    <font>
      <b/>
      <sz val="10"/>
      <color indexed="14"/>
      <name val="Arial"/>
      <family val="2"/>
      <charset val="238"/>
    </font>
    <font>
      <sz val="10"/>
      <color indexed="12"/>
      <name val="Arial"/>
      <family val="2"/>
      <charset val="238"/>
    </font>
    <font>
      <sz val="12"/>
      <name val="Arial CE"/>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vertAlign val="superscript"/>
      <sz val="9"/>
      <name val="Arial CE"/>
      <charset val="238"/>
    </font>
    <font>
      <i/>
      <sz val="9"/>
      <name val="Arial CE"/>
      <charset val="238"/>
    </font>
    <font>
      <b/>
      <i/>
      <sz val="10"/>
      <name val="Arial"/>
      <family val="2"/>
      <charset val="238"/>
    </font>
    <font>
      <sz val="9"/>
      <color indexed="8"/>
      <name val="Arial"/>
      <family val="2"/>
      <charset val="238"/>
    </font>
    <font>
      <sz val="8"/>
      <name val="Arial CE"/>
      <charset val="238"/>
    </font>
    <font>
      <vertAlign val="superscript"/>
      <sz val="8"/>
      <name val="Arial CE"/>
      <charset val="238"/>
    </font>
    <font>
      <sz val="6"/>
      <color indexed="8"/>
      <name val="SansSerif"/>
    </font>
    <font>
      <b/>
      <sz val="9"/>
      <name val="sansserif"/>
      <charset val="238"/>
    </font>
    <font>
      <sz val="9"/>
      <name val="sansserif"/>
      <charset val="238"/>
    </font>
    <font>
      <b/>
      <sz val="9"/>
      <color indexed="8"/>
      <name val="Arial"/>
      <family val="2"/>
      <charset val="238"/>
    </font>
    <font>
      <sz val="12"/>
      <name val="Times New Roman CE"/>
      <family val="1"/>
      <charset val="238"/>
    </font>
    <font>
      <sz val="10"/>
      <name val="Times New Roman CE"/>
      <family val="1"/>
      <charset val="238"/>
    </font>
    <font>
      <b/>
      <sz val="12"/>
      <name val="Times New Roman CE"/>
      <family val="1"/>
      <charset val="238"/>
    </font>
    <font>
      <sz val="9"/>
      <name val="Times New Roman CE"/>
      <family val="1"/>
      <charset val="238"/>
    </font>
    <font>
      <sz val="12"/>
      <color rgb="FFFF0000"/>
      <name val="Times New Roman CE"/>
      <family val="1"/>
      <charset val="238"/>
    </font>
    <font>
      <b/>
      <sz val="10"/>
      <color rgb="FF000000"/>
      <name val="Helvetica-Bold"/>
    </font>
  </fonts>
  <fills count="11">
    <fill>
      <patternFill patternType="none"/>
    </fill>
    <fill>
      <patternFill patternType="gray125"/>
    </fill>
    <fill>
      <patternFill patternType="solid">
        <fgColor indexed="50"/>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theme="0"/>
        <bgColor indexed="64"/>
      </patternFill>
    </fill>
    <fill>
      <patternFill patternType="solid">
        <fgColor indexed="41"/>
        <bgColor indexed="64"/>
      </patternFill>
    </fill>
    <fill>
      <patternFill patternType="solid">
        <fgColor indexed="52"/>
        <bgColor indexed="64"/>
      </patternFill>
    </fill>
    <fill>
      <patternFill patternType="solid">
        <fgColor theme="0" tint="-0.14999847407452621"/>
        <bgColor indexed="64"/>
      </patternFill>
    </fill>
    <fill>
      <patternFill patternType="solid">
        <fgColor indexed="9"/>
        <bgColor indexed="64"/>
      </patternFill>
    </fill>
  </fills>
  <borders count="20">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8"/>
      </right>
      <top style="thin">
        <color indexed="64"/>
      </top>
      <bottom/>
      <diagonal/>
    </border>
    <border>
      <left/>
      <right style="thin">
        <color indexed="8"/>
      </right>
      <top style="thin">
        <color indexed="64"/>
      </top>
      <bottom/>
      <diagonal/>
    </border>
  </borders>
  <cellStyleXfs count="17">
    <xf numFmtId="0" fontId="0" fillId="0" borderId="0"/>
    <xf numFmtId="0" fontId="3" fillId="0" borderId="0"/>
    <xf numFmtId="0" fontId="6" fillId="0" borderId="0"/>
    <xf numFmtId="0" fontId="13" fillId="0" borderId="0"/>
    <xf numFmtId="0" fontId="24" fillId="0" borderId="0"/>
    <xf numFmtId="0" fontId="26" fillId="0" borderId="0"/>
    <xf numFmtId="43" fontId="26" fillId="0" borderId="0" applyFont="0" applyFill="0" applyBorder="0" applyAlignment="0" applyProtection="0"/>
    <xf numFmtId="0" fontId="13" fillId="0" borderId="0"/>
    <xf numFmtId="0" fontId="13" fillId="0" borderId="0"/>
    <xf numFmtId="0" fontId="26" fillId="0" borderId="0"/>
    <xf numFmtId="0" fontId="26" fillId="0" borderId="0"/>
    <xf numFmtId="0" fontId="26" fillId="0" borderId="0"/>
    <xf numFmtId="0" fontId="3" fillId="0" borderId="0"/>
    <xf numFmtId="9" fontId="26" fillId="0" borderId="0" applyFont="0" applyFill="0" applyBorder="0" applyAlignment="0" applyProtection="0"/>
    <xf numFmtId="9" fontId="31" fillId="0" borderId="0" applyFont="0" applyFill="0" applyBorder="0" applyAlignment="0" applyProtection="0"/>
    <xf numFmtId="0" fontId="3" fillId="0" borderId="0"/>
    <xf numFmtId="0" fontId="24" fillId="0" borderId="0"/>
  </cellStyleXfs>
  <cellXfs count="1040">
    <xf numFmtId="0" fontId="0" fillId="0" borderId="0" xfId="0"/>
    <xf numFmtId="0" fontId="0" fillId="0" borderId="0" xfId="0" applyAlignment="1">
      <alignment horizontal="left"/>
    </xf>
    <xf numFmtId="0" fontId="5" fillId="0" borderId="0" xfId="0" applyFont="1" applyAlignment="1">
      <alignment wrapText="1"/>
    </xf>
    <xf numFmtId="0" fontId="3" fillId="0" borderId="0" xfId="1"/>
    <xf numFmtId="0" fontId="2" fillId="0" borderId="0" xfId="0" applyFont="1"/>
    <xf numFmtId="0" fontId="7" fillId="0" borderId="0" xfId="2" applyFont="1"/>
    <xf numFmtId="0" fontId="9" fillId="0" borderId="0" xfId="0" applyFont="1" applyAlignment="1">
      <alignment horizontal="justify" vertical="center"/>
    </xf>
    <xf numFmtId="0" fontId="10" fillId="0" borderId="0" xfId="0" applyFont="1" applyAlignment="1">
      <alignment horizontal="justify" vertical="center"/>
    </xf>
    <xf numFmtId="0" fontId="11" fillId="0" borderId="0" xfId="0" applyFont="1" applyAlignment="1">
      <alignment horizontal="justify" vertical="center"/>
    </xf>
    <xf numFmtId="0" fontId="12" fillId="0" borderId="0" xfId="0" applyFont="1" applyAlignment="1">
      <alignment horizontal="justify" vertical="center"/>
    </xf>
    <xf numFmtId="0" fontId="8" fillId="0" borderId="0" xfId="0" applyFont="1" applyAlignment="1">
      <alignment horizontal="justify" vertical="center"/>
    </xf>
    <xf numFmtId="0" fontId="13" fillId="0" borderId="0" xfId="3"/>
    <xf numFmtId="0" fontId="16" fillId="0" borderId="0" xfId="3" applyFont="1"/>
    <xf numFmtId="3" fontId="18" fillId="0" borderId="9" xfId="3" applyNumberFormat="1" applyFont="1" applyBorder="1" applyAlignment="1">
      <alignment horizontal="right" vertical="center"/>
    </xf>
    <xf numFmtId="165" fontId="13" fillId="0" borderId="0" xfId="3" applyNumberFormat="1"/>
    <xf numFmtId="3" fontId="13" fillId="0" borderId="0" xfId="3" applyNumberFormat="1"/>
    <xf numFmtId="0" fontId="4" fillId="0" borderId="0" xfId="3" applyFont="1"/>
    <xf numFmtId="0" fontId="3" fillId="0" borderId="0" xfId="3" applyFont="1"/>
    <xf numFmtId="3" fontId="3" fillId="0" borderId="0" xfId="3" applyNumberFormat="1" applyFont="1"/>
    <xf numFmtId="3" fontId="4" fillId="0" borderId="0" xfId="3" applyNumberFormat="1" applyFont="1"/>
    <xf numFmtId="0" fontId="27" fillId="0" borderId="0" xfId="3" applyFont="1"/>
    <xf numFmtId="166" fontId="13" fillId="0" borderId="0" xfId="3" applyNumberFormat="1"/>
    <xf numFmtId="3" fontId="17" fillId="0" borderId="0" xfId="3" applyNumberFormat="1" applyFont="1"/>
    <xf numFmtId="0" fontId="26" fillId="0" borderId="0" xfId="5"/>
    <xf numFmtId="0" fontId="3" fillId="0" borderId="0" xfId="5" applyFont="1"/>
    <xf numFmtId="0" fontId="17" fillId="0" borderId="0" xfId="5" applyFont="1"/>
    <xf numFmtId="165" fontId="26" fillId="0" borderId="0" xfId="5" applyNumberFormat="1"/>
    <xf numFmtId="2" fontId="17" fillId="0" borderId="0" xfId="5" applyNumberFormat="1" applyFont="1"/>
    <xf numFmtId="4" fontId="26" fillId="0" borderId="0" xfId="5" applyNumberFormat="1"/>
    <xf numFmtId="0" fontId="22" fillId="0" borderId="0" xfId="5" applyFont="1" applyAlignment="1">
      <alignment wrapText="1"/>
    </xf>
    <xf numFmtId="165" fontId="17" fillId="0" borderId="0" xfId="5" applyNumberFormat="1" applyFont="1" applyAlignment="1">
      <alignment horizontal="center"/>
    </xf>
    <xf numFmtId="0" fontId="4" fillId="0" borderId="0" xfId="5" applyFont="1"/>
    <xf numFmtId="0" fontId="4" fillId="0" borderId="0" xfId="5" applyFont="1" applyAlignment="1">
      <alignment vertical="top" wrapText="1"/>
    </xf>
    <xf numFmtId="3" fontId="26" fillId="0" borderId="0" xfId="5" applyNumberFormat="1"/>
    <xf numFmtId="0" fontId="15" fillId="0" borderId="0" xfId="5" applyFont="1"/>
    <xf numFmtId="0" fontId="23" fillId="0" borderId="0" xfId="5" applyFont="1"/>
    <xf numFmtId="0" fontId="27" fillId="0" borderId="0" xfId="5" applyFont="1"/>
    <xf numFmtId="0" fontId="21" fillId="0" borderId="5" xfId="5" applyFont="1" applyBorder="1" applyAlignment="1">
      <alignment horizontal="center" vertical="center" wrapText="1"/>
    </xf>
    <xf numFmtId="3" fontId="17" fillId="0" borderId="9" xfId="5" applyNumberFormat="1" applyFont="1" applyBorder="1" applyAlignment="1">
      <alignment horizontal="right" vertical="center"/>
    </xf>
    <xf numFmtId="0" fontId="29" fillId="0" borderId="0" xfId="3" applyFont="1"/>
    <xf numFmtId="3" fontId="18" fillId="0" borderId="9" xfId="3" applyNumberFormat="1" applyFont="1" applyBorder="1" applyAlignment="1" applyProtection="1">
      <alignment horizontal="right" vertical="center"/>
      <protection locked="0"/>
    </xf>
    <xf numFmtId="3" fontId="17" fillId="0" borderId="9" xfId="3" applyNumberFormat="1" applyFont="1" applyBorder="1" applyAlignment="1">
      <alignment horizontal="right" vertical="center"/>
    </xf>
    <xf numFmtId="3" fontId="17" fillId="0" borderId="9" xfId="3" applyNumberFormat="1" applyFont="1" applyBorder="1" applyAlignment="1" applyProtection="1">
      <alignment horizontal="right" vertical="center"/>
      <protection locked="0"/>
    </xf>
    <xf numFmtId="164" fontId="13" fillId="0" borderId="0" xfId="3" applyNumberFormat="1"/>
    <xf numFmtId="0" fontId="30" fillId="0" borderId="0" xfId="3" applyFont="1" applyAlignment="1">
      <alignment horizontal="left" vertical="center" wrapText="1"/>
    </xf>
    <xf numFmtId="0" fontId="17" fillId="0" borderId="0" xfId="3" applyFont="1" applyAlignment="1">
      <alignment horizontal="left" vertical="center" wrapText="1"/>
    </xf>
    <xf numFmtId="3" fontId="17" fillId="0" borderId="9" xfId="3" applyNumberFormat="1" applyFont="1" applyBorder="1" applyAlignment="1">
      <alignment horizontal="right" vertical="center" wrapText="1"/>
    </xf>
    <xf numFmtId="3" fontId="17" fillId="0" borderId="0" xfId="3" applyNumberFormat="1" applyFont="1" applyAlignment="1">
      <alignment horizontal="right" vertical="center" wrapText="1"/>
    </xf>
    <xf numFmtId="0" fontId="29" fillId="0" borderId="0" xfId="3" applyFont="1" applyAlignment="1">
      <alignment horizontal="justify"/>
    </xf>
    <xf numFmtId="0" fontId="17" fillId="0" borderId="9" xfId="3" applyFont="1" applyBorder="1" applyAlignment="1">
      <alignment horizontal="right" vertical="center"/>
    </xf>
    <xf numFmtId="3" fontId="18" fillId="0" borderId="9" xfId="7" applyNumberFormat="1" applyFont="1" applyBorder="1" applyAlignment="1">
      <alignment horizontal="right" vertical="center"/>
    </xf>
    <xf numFmtId="3" fontId="17" fillId="0" borderId="9" xfId="3" quotePrefix="1" applyNumberFormat="1" applyFont="1" applyBorder="1" applyAlignment="1">
      <alignment horizontal="right" vertical="center"/>
    </xf>
    <xf numFmtId="0" fontId="3" fillId="0" borderId="0" xfId="3" applyFont="1" applyAlignment="1">
      <alignment horizontal="right"/>
    </xf>
    <xf numFmtId="3" fontId="17" fillId="0" borderId="9" xfId="7" applyNumberFormat="1" applyFont="1" applyBorder="1" applyAlignment="1">
      <alignment horizontal="right" vertical="center"/>
    </xf>
    <xf numFmtId="3" fontId="17" fillId="0" borderId="0" xfId="7" applyNumberFormat="1" applyFont="1" applyAlignment="1">
      <alignment horizontal="right" vertical="center"/>
    </xf>
    <xf numFmtId="3" fontId="17" fillId="0" borderId="4" xfId="3" quotePrefix="1" applyNumberFormat="1" applyFont="1" applyBorder="1" applyAlignment="1">
      <alignment horizontal="right" vertical="center"/>
    </xf>
    <xf numFmtId="3" fontId="17" fillId="0" borderId="0" xfId="3" applyNumberFormat="1" applyFont="1" applyAlignment="1">
      <alignment horizontal="right" vertical="center"/>
    </xf>
    <xf numFmtId="0" fontId="16" fillId="0" borderId="0" xfId="7" applyFont="1" applyAlignment="1">
      <alignment vertical="center" wrapText="1"/>
    </xf>
    <xf numFmtId="3" fontId="23" fillId="0" borderId="0" xfId="7" applyNumberFormat="1" applyFont="1"/>
    <xf numFmtId="0" fontId="22" fillId="0" borderId="0" xfId="3" applyFont="1"/>
    <xf numFmtId="0" fontId="17" fillId="0" borderId="0" xfId="1" applyFont="1"/>
    <xf numFmtId="167" fontId="13" fillId="0" borderId="0" xfId="3" applyNumberFormat="1"/>
    <xf numFmtId="0" fontId="17" fillId="0" borderId="0" xfId="2" applyFont="1" applyAlignment="1">
      <alignment vertical="top"/>
    </xf>
    <xf numFmtId="0" fontId="5" fillId="0" borderId="0" xfId="0" applyFont="1"/>
    <xf numFmtId="0" fontId="13" fillId="0" borderId="3" xfId="3" applyBorder="1"/>
    <xf numFmtId="0" fontId="18" fillId="0" borderId="12" xfId="3" applyFont="1" applyBorder="1" applyAlignment="1">
      <alignment horizontal="left" vertical="center" wrapText="1"/>
    </xf>
    <xf numFmtId="3" fontId="18" fillId="0" borderId="0" xfId="3" applyNumberFormat="1" applyFont="1" applyAlignment="1" applyProtection="1">
      <alignment horizontal="right" vertical="center"/>
      <protection locked="0"/>
    </xf>
    <xf numFmtId="0" fontId="17" fillId="0" borderId="12" xfId="3" applyFont="1" applyBorder="1" applyAlignment="1">
      <alignment vertical="center" wrapText="1"/>
    </xf>
    <xf numFmtId="3" fontId="17" fillId="0" borderId="11" xfId="3" applyNumberFormat="1" applyFont="1" applyBorder="1" applyAlignment="1">
      <alignment horizontal="right" vertical="center"/>
    </xf>
    <xf numFmtId="0" fontId="18" fillId="0" borderId="12" xfId="4" applyFont="1" applyBorder="1" applyAlignment="1">
      <alignment vertical="center"/>
    </xf>
    <xf numFmtId="0" fontId="17" fillId="0" borderId="12" xfId="4" applyFont="1" applyBorder="1" applyAlignment="1">
      <alignment vertical="center"/>
    </xf>
    <xf numFmtId="0" fontId="17" fillId="0" borderId="15" xfId="4" applyFont="1" applyBorder="1" applyAlignment="1">
      <alignment vertical="center"/>
    </xf>
    <xf numFmtId="3" fontId="17" fillId="0" borderId="11" xfId="3" applyNumberFormat="1" applyFont="1" applyBorder="1" applyAlignment="1" applyProtection="1">
      <alignment horizontal="right" vertical="center"/>
      <protection locked="0"/>
    </xf>
    <xf numFmtId="3" fontId="17" fillId="0" borderId="14" xfId="3" applyNumberFormat="1" applyFont="1" applyBorder="1" applyAlignment="1" applyProtection="1">
      <alignment horizontal="right" vertical="center"/>
      <protection locked="0"/>
    </xf>
    <xf numFmtId="167" fontId="13" fillId="0" borderId="0" xfId="14" applyNumberFormat="1" applyFont="1" applyBorder="1"/>
    <xf numFmtId="3" fontId="17" fillId="0" borderId="11" xfId="3" applyNumberFormat="1" applyFont="1" applyBorder="1" applyAlignment="1">
      <alignment horizontal="right" vertical="center" wrapText="1"/>
    </xf>
    <xf numFmtId="0" fontId="17" fillId="0" borderId="11" xfId="3" applyFont="1" applyBorder="1" applyAlignment="1">
      <alignment horizontal="right" vertical="center"/>
    </xf>
    <xf numFmtId="0" fontId="17" fillId="0" borderId="0" xfId="3" applyFont="1" applyAlignment="1">
      <alignment horizontal="right" vertical="center"/>
    </xf>
    <xf numFmtId="0" fontId="17" fillId="0" borderId="14" xfId="3" applyFont="1" applyBorder="1" applyAlignment="1">
      <alignment horizontal="right" vertical="center"/>
    </xf>
    <xf numFmtId="0" fontId="17" fillId="0" borderId="7" xfId="3" applyFont="1" applyBorder="1" applyAlignment="1">
      <alignment horizontal="right" vertical="center"/>
    </xf>
    <xf numFmtId="0" fontId="17" fillId="0" borderId="9" xfId="7" applyFont="1" applyBorder="1" applyAlignment="1">
      <alignment horizontal="center" vertical="center" wrapText="1"/>
    </xf>
    <xf numFmtId="0" fontId="18" fillId="0" borderId="9" xfId="7" applyFont="1" applyBorder="1" applyAlignment="1">
      <alignment horizontal="left" vertical="center"/>
    </xf>
    <xf numFmtId="0" fontId="17" fillId="0" borderId="9" xfId="7" applyFont="1" applyBorder="1" applyAlignment="1">
      <alignment horizontal="left" vertical="center"/>
    </xf>
    <xf numFmtId="0" fontId="17" fillId="0" borderId="9" xfId="7" applyFont="1" applyBorder="1" applyAlignment="1">
      <alignment vertical="center" wrapText="1"/>
    </xf>
    <xf numFmtId="0" fontId="17" fillId="0" borderId="9" xfId="7" applyFont="1" applyBorder="1" applyAlignment="1">
      <alignment vertical="center"/>
    </xf>
    <xf numFmtId="3" fontId="17" fillId="0" borderId="9" xfId="7" applyNumberFormat="1" applyFont="1" applyBorder="1" applyAlignment="1">
      <alignment vertical="center"/>
    </xf>
    <xf numFmtId="4" fontId="17" fillId="0" borderId="9" xfId="7" applyNumberFormat="1" applyFont="1" applyBorder="1" applyAlignment="1">
      <alignment horizontal="right" vertical="center"/>
    </xf>
    <xf numFmtId="4" fontId="18" fillId="0" borderId="9" xfId="7" applyNumberFormat="1" applyFont="1" applyBorder="1" applyAlignment="1">
      <alignment horizontal="right" vertical="center"/>
    </xf>
    <xf numFmtId="4" fontId="17" fillId="0" borderId="9" xfId="3" applyNumberFormat="1" applyFont="1" applyBorder="1" applyAlignment="1">
      <alignment horizontal="right" vertical="center"/>
    </xf>
    <xf numFmtId="4" fontId="17" fillId="0" borderId="11" xfId="3" applyNumberFormat="1" applyFont="1" applyBorder="1" applyAlignment="1">
      <alignment horizontal="right" vertical="center"/>
    </xf>
    <xf numFmtId="4" fontId="17" fillId="0" borderId="9" xfId="3" quotePrefix="1" applyNumberFormat="1" applyFont="1" applyBorder="1" applyAlignment="1">
      <alignment horizontal="right" vertical="center"/>
    </xf>
    <xf numFmtId="4" fontId="17" fillId="0" borderId="11" xfId="7" applyNumberFormat="1" applyFont="1" applyBorder="1" applyAlignment="1">
      <alignment horizontal="right" vertical="center"/>
    </xf>
    <xf numFmtId="4" fontId="17" fillId="0" borderId="4" xfId="3" applyNumberFormat="1" applyFont="1" applyBorder="1" applyAlignment="1">
      <alignment horizontal="right" vertical="center"/>
    </xf>
    <xf numFmtId="3" fontId="17" fillId="0" borderId="9" xfId="5" applyNumberFormat="1" applyFont="1" applyBorder="1" applyAlignment="1" applyProtection="1">
      <alignment vertical="center"/>
      <protection locked="0"/>
    </xf>
    <xf numFmtId="0" fontId="17" fillId="0" borderId="10" xfId="3" applyFont="1" applyBorder="1" applyAlignment="1">
      <alignment horizontal="center" vertical="center" wrapText="1"/>
    </xf>
    <xf numFmtId="3" fontId="17" fillId="0" borderId="4" xfId="3" applyNumberFormat="1" applyFont="1" applyBorder="1" applyAlignment="1">
      <alignment horizontal="right" vertical="center" wrapText="1"/>
    </xf>
    <xf numFmtId="3" fontId="17" fillId="0" borderId="14" xfId="3" applyNumberFormat="1" applyFont="1" applyBorder="1" applyAlignment="1">
      <alignment horizontal="right" vertical="center" wrapText="1"/>
    </xf>
    <xf numFmtId="3" fontId="18" fillId="0" borderId="10" xfId="3" applyNumberFormat="1" applyFont="1" applyBorder="1" applyAlignment="1">
      <alignment horizontal="right" vertical="center" wrapText="1"/>
    </xf>
    <xf numFmtId="0" fontId="17" fillId="0" borderId="4" xfId="3" applyFont="1" applyBorder="1" applyAlignment="1">
      <alignment horizontal="right" vertical="center"/>
    </xf>
    <xf numFmtId="0" fontId="17" fillId="0" borderId="15" xfId="3" applyFont="1" applyBorder="1" applyAlignment="1">
      <alignment vertical="center" wrapText="1"/>
    </xf>
    <xf numFmtId="167" fontId="17" fillId="0" borderId="7" xfId="14" applyNumberFormat="1" applyFont="1" applyBorder="1" applyAlignment="1">
      <alignment horizontal="center" vertical="center"/>
    </xf>
    <xf numFmtId="167" fontId="17" fillId="0" borderId="11" xfId="14" applyNumberFormat="1" applyFont="1" applyBorder="1" applyAlignment="1">
      <alignment horizontal="center" vertical="center"/>
    </xf>
    <xf numFmtId="167" fontId="17" fillId="0" borderId="4" xfId="14" applyNumberFormat="1" applyFont="1" applyBorder="1" applyAlignment="1">
      <alignment horizontal="center" vertical="center"/>
    </xf>
    <xf numFmtId="167" fontId="17" fillId="0" borderId="9" xfId="14" applyNumberFormat="1" applyFont="1" applyBorder="1" applyAlignment="1">
      <alignment horizontal="center" vertical="center"/>
    </xf>
    <xf numFmtId="3" fontId="17" fillId="0" borderId="9" xfId="1" applyNumberFormat="1" applyFont="1" applyBorder="1" applyAlignment="1">
      <alignment vertical="center"/>
    </xf>
    <xf numFmtId="4" fontId="4" fillId="0" borderId="0" xfId="3" applyNumberFormat="1" applyFont="1"/>
    <xf numFmtId="3" fontId="17" fillId="0" borderId="9" xfId="3" applyNumberFormat="1" applyFont="1" applyBorder="1" applyAlignment="1">
      <alignment vertical="center"/>
    </xf>
    <xf numFmtId="3" fontId="33" fillId="0" borderId="10" xfId="7" applyNumberFormat="1" applyFont="1" applyBorder="1" applyAlignment="1">
      <alignment horizontal="right" vertical="center" wrapText="1"/>
    </xf>
    <xf numFmtId="3" fontId="33" fillId="0" borderId="4" xfId="7" applyNumberFormat="1" applyFont="1" applyBorder="1" applyAlignment="1">
      <alignment horizontal="right" vertical="center" wrapText="1"/>
    </xf>
    <xf numFmtId="4" fontId="18" fillId="0" borderId="4" xfId="3" applyNumberFormat="1" applyFont="1" applyBorder="1" applyAlignment="1">
      <alignment horizontal="right" vertical="center"/>
    </xf>
    <xf numFmtId="3" fontId="18" fillId="0" borderId="4" xfId="7" applyNumberFormat="1" applyFont="1" applyBorder="1" applyAlignment="1">
      <alignment horizontal="right" vertical="center"/>
    </xf>
    <xf numFmtId="0" fontId="18" fillId="0" borderId="9" xfId="7" applyFont="1" applyBorder="1" applyAlignment="1">
      <alignment horizontal="left" vertical="center" wrapText="1"/>
    </xf>
    <xf numFmtId="0" fontId="18" fillId="0" borderId="9" xfId="7" applyFont="1" applyBorder="1" applyAlignment="1">
      <alignment vertical="center" wrapText="1"/>
    </xf>
    <xf numFmtId="167" fontId="17" fillId="0" borderId="10" xfId="14" applyNumberFormat="1" applyFont="1" applyBorder="1" applyAlignment="1">
      <alignment horizontal="center" vertical="center"/>
    </xf>
    <xf numFmtId="167" fontId="17" fillId="0" borderId="1" xfId="14" applyNumberFormat="1" applyFont="1" applyBorder="1" applyAlignment="1">
      <alignment horizontal="center" vertical="center"/>
    </xf>
    <xf numFmtId="4" fontId="4" fillId="0" borderId="0" xfId="5" applyNumberFormat="1" applyFont="1"/>
    <xf numFmtId="3" fontId="18" fillId="0" borderId="0" xfId="4" applyNumberFormat="1" applyFont="1"/>
    <xf numFmtId="3" fontId="1" fillId="0" borderId="0" xfId="5" applyNumberFormat="1" applyFont="1"/>
    <xf numFmtId="4" fontId="13" fillId="0" borderId="0" xfId="3" applyNumberFormat="1"/>
    <xf numFmtId="3" fontId="17" fillId="0" borderId="0" xfId="3" applyNumberFormat="1" applyFont="1" applyAlignment="1" applyProtection="1">
      <alignment horizontal="right" vertical="center"/>
      <protection locked="0"/>
    </xf>
    <xf numFmtId="0" fontId="17" fillId="0" borderId="9" xfId="3" applyFont="1" applyBorder="1" applyAlignment="1">
      <alignment vertical="center"/>
    </xf>
    <xf numFmtId="0" fontId="17" fillId="0" borderId="0" xfId="3" applyFont="1" applyAlignment="1">
      <alignment vertical="center"/>
    </xf>
    <xf numFmtId="0" fontId="35" fillId="0" borderId="0" xfId="0" applyFont="1"/>
    <xf numFmtId="0" fontId="4" fillId="0" borderId="0" xfId="3" applyFont="1" applyAlignment="1">
      <alignment horizontal="left" wrapText="1"/>
    </xf>
    <xf numFmtId="3" fontId="18" fillId="0" borderId="9" xfId="5" applyNumberFormat="1" applyFont="1" applyBorder="1" applyAlignment="1" applyProtection="1">
      <alignment vertical="center"/>
      <protection locked="0"/>
    </xf>
    <xf numFmtId="4" fontId="1" fillId="0" borderId="0" xfId="5" applyNumberFormat="1" applyFont="1"/>
    <xf numFmtId="0" fontId="4" fillId="0" borderId="14" xfId="5" applyFont="1" applyBorder="1" applyAlignment="1">
      <alignment vertical="top" wrapText="1"/>
    </xf>
    <xf numFmtId="0" fontId="4" fillId="0" borderId="0" xfId="7" applyFont="1" applyAlignment="1">
      <alignment vertical="center" wrapText="1"/>
    </xf>
    <xf numFmtId="0" fontId="37" fillId="0" borderId="0" xfId="5" applyFont="1"/>
    <xf numFmtId="0" fontId="4" fillId="0" borderId="0" xfId="3" applyFont="1" applyAlignment="1">
      <alignment horizontal="center" vertical="center"/>
    </xf>
    <xf numFmtId="10" fontId="17" fillId="0" borderId="9" xfId="14" applyNumberFormat="1" applyFont="1" applyBorder="1" applyAlignment="1">
      <alignment horizontal="center" vertical="center"/>
    </xf>
    <xf numFmtId="10" fontId="17" fillId="0" borderId="4" xfId="14" applyNumberFormat="1" applyFont="1" applyBorder="1" applyAlignment="1">
      <alignment horizontal="center" vertical="center"/>
    </xf>
    <xf numFmtId="10" fontId="17" fillId="0" borderId="7" xfId="14" applyNumberFormat="1" applyFont="1" applyBorder="1" applyAlignment="1">
      <alignment horizontal="center" vertical="center"/>
    </xf>
    <xf numFmtId="0" fontId="17" fillId="0" borderId="5"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13"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12" xfId="3" applyFont="1" applyBorder="1" applyAlignment="1">
      <alignment horizontal="center" vertical="center" wrapText="1"/>
    </xf>
    <xf numFmtId="0" fontId="17" fillId="0" borderId="0" xfId="3" applyFont="1" applyAlignment="1">
      <alignment horizontal="center" vertical="center" wrapText="1"/>
    </xf>
    <xf numFmtId="0" fontId="17" fillId="0" borderId="5" xfId="5" applyFont="1" applyBorder="1" applyAlignment="1">
      <alignment horizontal="center" vertical="center" wrapText="1"/>
    </xf>
    <xf numFmtId="0" fontId="17" fillId="0" borderId="5" xfId="1" applyFont="1" applyBorder="1" applyAlignment="1">
      <alignment horizontal="center" vertical="center" wrapText="1"/>
    </xf>
    <xf numFmtId="0" fontId="17" fillId="0" borderId="9" xfId="3" applyFont="1" applyBorder="1" applyAlignment="1">
      <alignment horizontal="center" vertical="center" wrapText="1"/>
    </xf>
    <xf numFmtId="0" fontId="17" fillId="0" borderId="5" xfId="7" applyFont="1" applyBorder="1" applyAlignment="1">
      <alignment horizontal="center" vertical="center" wrapText="1"/>
    </xf>
    <xf numFmtId="4" fontId="17" fillId="0" borderId="9" xfId="5" applyNumberFormat="1" applyFont="1" applyBorder="1" applyAlignment="1">
      <alignment horizontal="right" vertical="center"/>
    </xf>
    <xf numFmtId="4" fontId="18" fillId="0" borderId="9" xfId="3" applyNumberFormat="1" applyFont="1" applyBorder="1" applyAlignment="1">
      <alignment vertical="center"/>
    </xf>
    <xf numFmtId="4" fontId="17" fillId="0" borderId="9" xfId="3" applyNumberFormat="1" applyFont="1" applyBorder="1" applyAlignment="1">
      <alignment vertical="center"/>
    </xf>
    <xf numFmtId="4" fontId="17" fillId="0" borderId="11" xfId="3" applyNumberFormat="1" applyFont="1" applyBorder="1" applyAlignment="1">
      <alignment vertical="center"/>
    </xf>
    <xf numFmtId="3" fontId="17" fillId="0" borderId="12" xfId="3" applyNumberFormat="1" applyFont="1" applyBorder="1" applyAlignment="1">
      <alignment vertical="center"/>
    </xf>
    <xf numFmtId="49" fontId="17" fillId="0" borderId="12" xfId="5" applyNumberFormat="1" applyFont="1" applyBorder="1" applyAlignment="1">
      <alignment horizontal="right" vertical="center"/>
    </xf>
    <xf numFmtId="49" fontId="17" fillId="0" borderId="15" xfId="5" applyNumberFormat="1" applyFont="1" applyBorder="1" applyAlignment="1">
      <alignment horizontal="right" vertical="center"/>
    </xf>
    <xf numFmtId="0" fontId="17" fillId="0" borderId="13" xfId="3" applyFont="1" applyBorder="1" applyAlignment="1">
      <alignment vertical="center" wrapText="1"/>
    </xf>
    <xf numFmtId="3" fontId="17" fillId="0" borderId="10" xfId="3" applyNumberFormat="1" applyFont="1" applyBorder="1" applyAlignment="1">
      <alignment horizontal="right" vertical="center"/>
    </xf>
    <xf numFmtId="3" fontId="17" fillId="0" borderId="10" xfId="3" applyNumberFormat="1" applyFont="1" applyBorder="1" applyAlignment="1">
      <alignment vertical="center"/>
    </xf>
    <xf numFmtId="0" fontId="17" fillId="0" borderId="9" xfId="3" applyFont="1" applyBorder="1" applyAlignment="1">
      <alignment vertical="center" wrapText="1"/>
    </xf>
    <xf numFmtId="3" fontId="18" fillId="0" borderId="9" xfId="4" applyNumberFormat="1" applyFont="1" applyBorder="1" applyAlignment="1">
      <alignment vertical="center"/>
    </xf>
    <xf numFmtId="4" fontId="18" fillId="0" borderId="0" xfId="4" applyNumberFormat="1" applyFont="1" applyAlignment="1">
      <alignment vertical="center"/>
    </xf>
    <xf numFmtId="3" fontId="18" fillId="0" borderId="9" xfId="3" applyNumberFormat="1" applyFont="1" applyBorder="1" applyAlignment="1">
      <alignment vertical="center"/>
    </xf>
    <xf numFmtId="3" fontId="17" fillId="0" borderId="9" xfId="4" applyNumberFormat="1" applyFont="1" applyBorder="1" applyAlignment="1">
      <alignment vertical="center"/>
    </xf>
    <xf numFmtId="4" fontId="17" fillId="0" borderId="0" xfId="4" applyNumberFormat="1" applyFont="1" applyAlignment="1">
      <alignment vertical="center"/>
    </xf>
    <xf numFmtId="3" fontId="17" fillId="0" borderId="4" xfId="3" applyNumberFormat="1" applyFont="1" applyBorder="1" applyAlignment="1">
      <alignment vertical="center"/>
    </xf>
    <xf numFmtId="3" fontId="17" fillId="0" borderId="11" xfId="4" applyNumberFormat="1" applyFont="1" applyBorder="1" applyAlignment="1">
      <alignment vertical="center"/>
    </xf>
    <xf numFmtId="4" fontId="17" fillId="0" borderId="14" xfId="4" applyNumberFormat="1" applyFont="1" applyBorder="1" applyAlignment="1">
      <alignment vertical="center"/>
    </xf>
    <xf numFmtId="3" fontId="17" fillId="0" borderId="11" xfId="3" applyNumberFormat="1" applyFont="1" applyBorder="1" applyAlignment="1">
      <alignment vertical="center"/>
    </xf>
    <xf numFmtId="3" fontId="17" fillId="0" borderId="7" xfId="3" applyNumberFormat="1" applyFont="1" applyBorder="1" applyAlignment="1">
      <alignment vertical="center"/>
    </xf>
    <xf numFmtId="3" fontId="17" fillId="0" borderId="13" xfId="3" applyNumberFormat="1" applyFont="1" applyBorder="1" applyAlignment="1">
      <alignment vertical="center" wrapText="1"/>
    </xf>
    <xf numFmtId="4" fontId="17" fillId="0" borderId="12" xfId="3" applyNumberFormat="1" applyFont="1" applyBorder="1" applyAlignment="1">
      <alignment vertical="center" wrapText="1"/>
    </xf>
    <xf numFmtId="4" fontId="17" fillId="0" borderId="12" xfId="3" applyNumberFormat="1" applyFont="1" applyBorder="1" applyAlignment="1">
      <alignment vertical="center"/>
    </xf>
    <xf numFmtId="4" fontId="17" fillId="0" borderId="15" xfId="3" applyNumberFormat="1" applyFont="1" applyBorder="1" applyAlignment="1">
      <alignment vertical="center" wrapText="1"/>
    </xf>
    <xf numFmtId="4" fontId="17" fillId="0" borderId="15" xfId="3" applyNumberFormat="1" applyFont="1" applyBorder="1" applyAlignment="1">
      <alignment vertical="center"/>
    </xf>
    <xf numFmtId="0" fontId="17" fillId="0" borderId="12" xfId="5" applyFont="1" applyBorder="1" applyAlignment="1">
      <alignment vertical="center" wrapText="1"/>
    </xf>
    <xf numFmtId="3" fontId="17" fillId="0" borderId="9" xfId="5" applyNumberFormat="1" applyFont="1" applyBorder="1" applyAlignment="1">
      <alignment vertical="center"/>
    </xf>
    <xf numFmtId="4" fontId="17" fillId="0" borderId="9" xfId="5" applyNumberFormat="1" applyFont="1" applyBorder="1" applyAlignment="1">
      <alignment vertical="center"/>
    </xf>
    <xf numFmtId="4" fontId="17" fillId="0" borderId="4" xfId="5" applyNumberFormat="1" applyFont="1" applyBorder="1" applyAlignment="1">
      <alignment vertical="center"/>
    </xf>
    <xf numFmtId="0" fontId="17" fillId="0" borderId="9" xfId="5" applyFont="1" applyBorder="1" applyAlignment="1">
      <alignment vertical="center" wrapText="1"/>
    </xf>
    <xf numFmtId="4" fontId="17" fillId="0" borderId="0" xfId="5" applyNumberFormat="1" applyFont="1" applyAlignment="1">
      <alignment vertical="center"/>
    </xf>
    <xf numFmtId="4" fontId="25" fillId="0" borderId="9" xfId="5" applyNumberFormat="1" applyFont="1" applyBorder="1" applyAlignment="1">
      <alignment vertical="center"/>
    </xf>
    <xf numFmtId="2" fontId="25" fillId="0" borderId="9" xfId="5" applyNumberFormat="1" applyFont="1" applyBorder="1" applyAlignment="1">
      <alignment vertical="center"/>
    </xf>
    <xf numFmtId="0" fontId="17" fillId="0" borderId="13" xfId="5" applyFont="1" applyBorder="1" applyAlignment="1">
      <alignment vertical="center" wrapText="1"/>
    </xf>
    <xf numFmtId="49" fontId="17" fillId="0" borderId="13" xfId="5" applyNumberFormat="1" applyFont="1" applyBorder="1" applyAlignment="1">
      <alignment horizontal="right" vertical="center"/>
    </xf>
    <xf numFmtId="3" fontId="17" fillId="0" borderId="13" xfId="5" applyNumberFormat="1" applyFont="1" applyBorder="1" applyAlignment="1">
      <alignment vertical="center"/>
    </xf>
    <xf numFmtId="2" fontId="17" fillId="0" borderId="13" xfId="5" applyNumberFormat="1" applyFont="1" applyBorder="1" applyAlignment="1">
      <alignment horizontal="center" vertical="center"/>
    </xf>
    <xf numFmtId="4" fontId="17" fillId="0" borderId="12" xfId="5" applyNumberFormat="1" applyFont="1" applyBorder="1" applyAlignment="1">
      <alignment vertical="center"/>
    </xf>
    <xf numFmtId="2" fontId="17" fillId="0" borderId="12" xfId="5" applyNumberFormat="1" applyFont="1" applyBorder="1" applyAlignment="1">
      <alignment horizontal="center" vertical="center"/>
    </xf>
    <xf numFmtId="167" fontId="17" fillId="0" borderId="9" xfId="14" applyNumberFormat="1" applyFont="1" applyFill="1" applyBorder="1" applyAlignment="1">
      <alignment horizontal="center" vertical="center"/>
    </xf>
    <xf numFmtId="0" fontId="17" fillId="0" borderId="15" xfId="5" applyFont="1" applyBorder="1" applyAlignment="1">
      <alignment vertical="center" wrapText="1"/>
    </xf>
    <xf numFmtId="4" fontId="17" fillId="0" borderId="15" xfId="5" applyNumberFormat="1" applyFont="1" applyBorder="1" applyAlignment="1">
      <alignment vertical="center"/>
    </xf>
    <xf numFmtId="2" fontId="17" fillId="0" borderId="15" xfId="5" applyNumberFormat="1" applyFont="1" applyBorder="1" applyAlignment="1">
      <alignment horizontal="center" vertical="center"/>
    </xf>
    <xf numFmtId="167" fontId="17" fillId="0" borderId="11" xfId="14" applyNumberFormat="1" applyFont="1" applyFill="1" applyBorder="1" applyAlignment="1">
      <alignment horizontal="center" vertical="center"/>
    </xf>
    <xf numFmtId="2" fontId="17" fillId="0" borderId="9" xfId="5" applyNumberFormat="1" applyFont="1" applyBorder="1" applyAlignment="1">
      <alignment vertical="center"/>
    </xf>
    <xf numFmtId="0" fontId="17" fillId="0" borderId="9" xfId="5" applyFont="1" applyBorder="1" applyAlignment="1">
      <alignment horizontal="right" vertical="center" wrapText="1"/>
    </xf>
    <xf numFmtId="2" fontId="17" fillId="0" borderId="9" xfId="5" applyNumberFormat="1" applyFont="1" applyBorder="1" applyAlignment="1">
      <alignment horizontal="right" vertical="center" wrapText="1"/>
    </xf>
    <xf numFmtId="4" fontId="17" fillId="0" borderId="9" xfId="5" applyNumberFormat="1" applyFont="1" applyBorder="1" applyAlignment="1">
      <alignment horizontal="right" vertical="center" wrapText="1"/>
    </xf>
    <xf numFmtId="4" fontId="17" fillId="0" borderId="11" xfId="5" applyNumberFormat="1" applyFont="1" applyBorder="1" applyAlignment="1">
      <alignment vertical="center"/>
    </xf>
    <xf numFmtId="4" fontId="17" fillId="0" borderId="11" xfId="5" applyNumberFormat="1" applyFont="1" applyBorder="1" applyAlignment="1">
      <alignment horizontal="right" vertical="center"/>
    </xf>
    <xf numFmtId="3" fontId="18" fillId="0" borderId="9" xfId="5" applyNumberFormat="1" applyFont="1" applyBorder="1" applyAlignment="1">
      <alignment vertical="center"/>
    </xf>
    <xf numFmtId="3" fontId="18" fillId="0" borderId="9" xfId="5" applyNumberFormat="1" applyFont="1" applyBorder="1" applyAlignment="1">
      <alignment horizontal="right" vertical="center"/>
    </xf>
    <xf numFmtId="3" fontId="17" fillId="0" borderId="15" xfId="3" applyNumberFormat="1" applyFont="1" applyBorder="1" applyAlignment="1">
      <alignment vertical="center"/>
    </xf>
    <xf numFmtId="4" fontId="17" fillId="0" borderId="7" xfId="3" applyNumberFormat="1" applyFont="1" applyBorder="1" applyAlignment="1">
      <alignment vertical="center"/>
    </xf>
    <xf numFmtId="167" fontId="17" fillId="0" borderId="13" xfId="14" applyNumberFormat="1" applyFont="1" applyBorder="1" applyAlignment="1">
      <alignment horizontal="center" vertical="center"/>
    </xf>
    <xf numFmtId="167" fontId="17" fillId="0" borderId="12" xfId="14" applyNumberFormat="1" applyFont="1" applyBorder="1" applyAlignment="1">
      <alignment horizontal="center" vertical="center"/>
    </xf>
    <xf numFmtId="167" fontId="17" fillId="0" borderId="15" xfId="14" applyNumberFormat="1" applyFont="1" applyBorder="1" applyAlignment="1">
      <alignment horizontal="center" vertical="center"/>
    </xf>
    <xf numFmtId="0" fontId="38" fillId="0" borderId="0" xfId="0" applyFont="1"/>
    <xf numFmtId="0" fontId="3" fillId="0" borderId="0" xfId="3" applyFont="1" applyAlignment="1">
      <alignment horizontal="left"/>
    </xf>
    <xf numFmtId="0" fontId="17" fillId="0" borderId="10" xfId="1" applyFont="1" applyBorder="1" applyAlignment="1">
      <alignment horizontal="center" vertical="center" wrapText="1"/>
    </xf>
    <xf numFmtId="0" fontId="40" fillId="0" borderId="0" xfId="0" applyFont="1" applyAlignment="1">
      <alignment vertical="center"/>
    </xf>
    <xf numFmtId="3" fontId="18" fillId="0" borderId="10" xfId="1" applyNumberFormat="1" applyFont="1" applyBorder="1" applyAlignment="1">
      <alignment horizontal="right" vertical="center" wrapText="1"/>
    </xf>
    <xf numFmtId="3" fontId="17" fillId="0" borderId="9" xfId="1" applyNumberFormat="1" applyFont="1" applyBorder="1" applyAlignment="1">
      <alignment horizontal="right" vertical="center" wrapText="1"/>
    </xf>
    <xf numFmtId="3" fontId="17" fillId="0" borderId="0" xfId="1" applyNumberFormat="1" applyFont="1" applyAlignment="1">
      <alignment horizontal="right" vertical="center" wrapText="1"/>
    </xf>
    <xf numFmtId="0" fontId="17" fillId="0" borderId="9" xfId="1" applyFont="1" applyBorder="1" applyAlignment="1">
      <alignment vertical="center"/>
    </xf>
    <xf numFmtId="0" fontId="17" fillId="0" borderId="9" xfId="1" applyFont="1" applyBorder="1" applyAlignment="1">
      <alignment horizontal="right" vertical="center"/>
    </xf>
    <xf numFmtId="3" fontId="17" fillId="0" borderId="11" xfId="1" applyNumberFormat="1" applyFont="1" applyBorder="1" applyAlignment="1">
      <alignment horizontal="right" vertical="center" wrapText="1"/>
    </xf>
    <xf numFmtId="3" fontId="17" fillId="0" borderId="14" xfId="1" applyNumberFormat="1" applyFont="1" applyBorder="1" applyAlignment="1">
      <alignment horizontal="right" vertical="center" wrapText="1"/>
    </xf>
    <xf numFmtId="0" fontId="29" fillId="0" borderId="0" xfId="1" applyFont="1" applyAlignment="1">
      <alignment horizontal="justify"/>
    </xf>
    <xf numFmtId="0" fontId="27" fillId="0" borderId="0" xfId="1" applyFont="1"/>
    <xf numFmtId="3" fontId="18" fillId="0" borderId="1" xfId="1" applyNumberFormat="1" applyFont="1" applyBorder="1" applyAlignment="1">
      <alignment horizontal="right" vertical="center" wrapText="1"/>
    </xf>
    <xf numFmtId="0" fontId="17" fillId="0" borderId="0" xfId="1" applyFont="1" applyAlignment="1">
      <alignment horizontal="right" vertical="center"/>
    </xf>
    <xf numFmtId="0" fontId="17" fillId="0" borderId="4" xfId="1" applyFont="1" applyBorder="1" applyAlignment="1">
      <alignment horizontal="right" vertical="center"/>
    </xf>
    <xf numFmtId="0" fontId="39" fillId="0" borderId="0" xfId="1" applyFont="1" applyAlignment="1">
      <alignment shrinkToFit="1"/>
    </xf>
    <xf numFmtId="0" fontId="3" fillId="0" borderId="0" xfId="1" applyAlignment="1">
      <alignment horizontal="left"/>
    </xf>
    <xf numFmtId="0" fontId="0" fillId="0" borderId="0" xfId="0" applyAlignment="1">
      <alignment horizontal="left" vertical="center"/>
    </xf>
    <xf numFmtId="0" fontId="36" fillId="0" borderId="0" xfId="0" applyFont="1" applyAlignment="1">
      <alignment horizontal="left" vertical="center"/>
    </xf>
    <xf numFmtId="0" fontId="34" fillId="0" borderId="0" xfId="0" applyFont="1" applyAlignment="1">
      <alignment vertical="center"/>
    </xf>
    <xf numFmtId="0" fontId="34" fillId="6" borderId="0" xfId="0" applyFont="1" applyFill="1" applyAlignment="1">
      <alignment vertical="top"/>
    </xf>
    <xf numFmtId="0" fontId="34" fillId="0" borderId="2" xfId="1" applyFont="1" applyBorder="1" applyAlignment="1">
      <alignment horizontal="center" vertical="center" wrapText="1"/>
    </xf>
    <xf numFmtId="0" fontId="34" fillId="0" borderId="5" xfId="1" applyFont="1" applyBorder="1" applyAlignment="1">
      <alignment horizontal="center" vertical="center" wrapText="1"/>
    </xf>
    <xf numFmtId="0" fontId="34" fillId="0" borderId="5" xfId="1" applyFont="1" applyBorder="1" applyAlignment="1">
      <alignment vertical="center" wrapText="1"/>
    </xf>
    <xf numFmtId="0" fontId="40" fillId="0" borderId="0" xfId="3" applyFont="1"/>
    <xf numFmtId="0" fontId="41" fillId="0" borderId="0" xfId="3" applyFont="1"/>
    <xf numFmtId="0" fontId="0" fillId="0" borderId="0" xfId="0" applyAlignment="1">
      <alignment vertical="center"/>
    </xf>
    <xf numFmtId="0" fontId="42" fillId="0" borderId="0" xfId="1" applyFont="1" applyAlignment="1">
      <alignment horizontal="left" vertical="center"/>
    </xf>
    <xf numFmtId="0" fontId="45" fillId="0" borderId="0" xfId="1" applyFont="1" applyAlignment="1">
      <alignment horizontal="left" vertical="center"/>
    </xf>
    <xf numFmtId="0" fontId="34" fillId="0" borderId="0" xfId="1" applyFont="1" applyAlignment="1">
      <alignment horizontal="left" vertical="center"/>
    </xf>
    <xf numFmtId="0" fontId="34" fillId="0" borderId="0" xfId="1" applyFont="1" applyAlignment="1">
      <alignment horizontal="left" vertical="top"/>
    </xf>
    <xf numFmtId="0" fontId="34" fillId="0" borderId="0" xfId="0" applyFont="1" applyAlignment="1">
      <alignment vertical="top"/>
    </xf>
    <xf numFmtId="0" fontId="34" fillId="6" borderId="0" xfId="1" applyFont="1" applyFill="1" applyAlignment="1">
      <alignment horizontal="left" vertical="top"/>
    </xf>
    <xf numFmtId="0" fontId="34" fillId="0" borderId="0" xfId="1" applyFont="1" applyAlignment="1">
      <alignment vertical="center"/>
    </xf>
    <xf numFmtId="0" fontId="34" fillId="0" borderId="0" xfId="1" applyFont="1" applyAlignment="1">
      <alignment horizontal="left"/>
    </xf>
    <xf numFmtId="0" fontId="48" fillId="0" borderId="0" xfId="0" applyFont="1"/>
    <xf numFmtId="49" fontId="3" fillId="0" borderId="0" xfId="2" applyNumberFormat="1" applyFont="1"/>
    <xf numFmtId="49" fontId="17" fillId="0" borderId="0" xfId="2" applyNumberFormat="1" applyFont="1" applyAlignment="1">
      <alignment vertical="top"/>
    </xf>
    <xf numFmtId="49" fontId="17" fillId="0" borderId="0" xfId="2" applyNumberFormat="1" applyFont="1" applyAlignment="1">
      <alignment horizontal="right" vertical="top"/>
    </xf>
    <xf numFmtId="49" fontId="17" fillId="0" borderId="0" xfId="2" applyNumberFormat="1" applyFont="1" applyAlignment="1">
      <alignment horizontal="center" vertical="top"/>
    </xf>
    <xf numFmtId="49" fontId="7" fillId="0" borderId="0" xfId="2" applyNumberFormat="1" applyFont="1"/>
    <xf numFmtId="49" fontId="0" fillId="0" borderId="0" xfId="0" applyNumberFormat="1"/>
    <xf numFmtId="49" fontId="17" fillId="0" borderId="0" xfId="2" applyNumberFormat="1" applyFont="1" applyAlignment="1">
      <alignment vertical="top" wrapText="1"/>
    </xf>
    <xf numFmtId="49" fontId="3" fillId="0" borderId="0" xfId="2" applyNumberFormat="1" applyFont="1" applyAlignment="1">
      <alignment horizontal="justify" vertical="top"/>
    </xf>
    <xf numFmtId="49" fontId="4" fillId="0" borderId="0" xfId="2" applyNumberFormat="1" applyFont="1" applyAlignment="1">
      <alignment horizontal="justify" vertical="top"/>
    </xf>
    <xf numFmtId="49" fontId="0" fillId="0" borderId="0" xfId="0" applyNumberFormat="1" applyAlignment="1">
      <alignment horizontal="justify"/>
    </xf>
    <xf numFmtId="49" fontId="4" fillId="0" borderId="0" xfId="2" applyNumberFormat="1" applyFont="1" applyAlignment="1">
      <alignment horizontal="right" vertical="top"/>
    </xf>
    <xf numFmtId="4" fontId="17" fillId="0" borderId="4" xfId="3" applyNumberFormat="1" applyFont="1" applyBorder="1" applyAlignment="1">
      <alignment vertical="center"/>
    </xf>
    <xf numFmtId="4" fontId="18" fillId="0" borderId="12" xfId="3" applyNumberFormat="1" applyFont="1" applyBorder="1" applyAlignment="1">
      <alignment vertical="center"/>
    </xf>
    <xf numFmtId="4" fontId="18" fillId="0" borderId="4" xfId="3" applyNumberFormat="1" applyFont="1" applyBorder="1" applyAlignment="1">
      <alignment vertical="center"/>
    </xf>
    <xf numFmtId="10" fontId="17" fillId="0" borderId="11" xfId="14" applyNumberFormat="1" applyFont="1" applyBorder="1" applyAlignment="1">
      <alignment horizontal="center" vertical="center"/>
    </xf>
    <xf numFmtId="168" fontId="17" fillId="0" borderId="9" xfId="14" applyNumberFormat="1" applyFont="1" applyBorder="1" applyAlignment="1">
      <alignment horizontal="center" vertical="center"/>
    </xf>
    <xf numFmtId="168" fontId="17" fillId="0" borderId="4" xfId="14" applyNumberFormat="1" applyFont="1" applyBorder="1" applyAlignment="1">
      <alignment horizontal="center" vertical="center"/>
    </xf>
    <xf numFmtId="3" fontId="17" fillId="0" borderId="13" xfId="5" applyNumberFormat="1" applyFont="1" applyBorder="1" applyAlignment="1">
      <alignment horizontal="right" vertical="center"/>
    </xf>
    <xf numFmtId="4" fontId="17" fillId="0" borderId="12" xfId="5" applyNumberFormat="1" applyFont="1" applyBorder="1" applyAlignment="1">
      <alignment horizontal="right" vertical="center"/>
    </xf>
    <xf numFmtId="4" fontId="17" fillId="0" borderId="15" xfId="5" applyNumberFormat="1" applyFont="1" applyBorder="1" applyAlignment="1">
      <alignment horizontal="right" vertical="center"/>
    </xf>
    <xf numFmtId="41" fontId="18" fillId="0" borderId="11" xfId="5" applyNumberFormat="1" applyFont="1" applyBorder="1" applyAlignment="1">
      <alignment horizontal="right" vertical="center"/>
    </xf>
    <xf numFmtId="41" fontId="18" fillId="0" borderId="9" xfId="5" applyNumberFormat="1" applyFont="1" applyBorder="1" applyAlignment="1">
      <alignment horizontal="right" vertical="center"/>
    </xf>
    <xf numFmtId="41" fontId="17" fillId="0" borderId="11" xfId="3" applyNumberFormat="1" applyFont="1" applyBorder="1" applyAlignment="1">
      <alignment horizontal="right" vertical="center"/>
    </xf>
    <xf numFmtId="167" fontId="18" fillId="0" borderId="12" xfId="3" applyNumberFormat="1" applyFont="1" applyBorder="1" applyAlignment="1">
      <alignment horizontal="right" vertical="center"/>
    </xf>
    <xf numFmtId="167" fontId="17" fillId="0" borderId="12" xfId="3" applyNumberFormat="1" applyFont="1" applyBorder="1" applyAlignment="1">
      <alignment horizontal="right" vertical="center"/>
    </xf>
    <xf numFmtId="167" fontId="18" fillId="0" borderId="9" xfId="3" applyNumberFormat="1" applyFont="1" applyBorder="1" applyAlignment="1">
      <alignment horizontal="right" vertical="center"/>
    </xf>
    <xf numFmtId="167" fontId="17" fillId="0" borderId="9" xfId="3" applyNumberFormat="1" applyFont="1" applyBorder="1" applyAlignment="1">
      <alignment horizontal="right" vertical="center"/>
    </xf>
    <xf numFmtId="167" fontId="17" fillId="0" borderId="11" xfId="3" applyNumberFormat="1" applyFont="1" applyBorder="1" applyAlignment="1">
      <alignment horizontal="right" vertical="center"/>
    </xf>
    <xf numFmtId="167" fontId="27" fillId="0" borderId="0" xfId="3" applyNumberFormat="1" applyFont="1"/>
    <xf numFmtId="0" fontId="17" fillId="0" borderId="15" xfId="5" applyFont="1" applyBorder="1" applyAlignment="1">
      <alignment horizontal="justify" vertical="center" wrapText="1"/>
    </xf>
    <xf numFmtId="0" fontId="17" fillId="0" borderId="11" xfId="3" applyFont="1" applyBorder="1" applyAlignment="1">
      <alignment vertical="center" wrapText="1"/>
    </xf>
    <xf numFmtId="169" fontId="17" fillId="0" borderId="9" xfId="3" applyNumberFormat="1" applyFont="1" applyBorder="1" applyAlignment="1">
      <alignment horizontal="right" vertical="center"/>
    </xf>
    <xf numFmtId="43" fontId="17" fillId="0" borderId="9" xfId="1" applyNumberFormat="1" applyFont="1" applyBorder="1" applyAlignment="1">
      <alignment horizontal="right" vertical="center"/>
    </xf>
    <xf numFmtId="43" fontId="17" fillId="0" borderId="11" xfId="1" applyNumberFormat="1" applyFont="1" applyBorder="1" applyAlignment="1">
      <alignment horizontal="right" vertical="center"/>
    </xf>
    <xf numFmtId="169" fontId="17" fillId="0" borderId="9" xfId="1" applyNumberFormat="1" applyFont="1" applyBorder="1" applyAlignment="1">
      <alignment horizontal="right" vertical="center"/>
    </xf>
    <xf numFmtId="1" fontId="17" fillId="0" borderId="9" xfId="1" applyNumberFormat="1" applyFont="1" applyBorder="1" applyAlignment="1">
      <alignment horizontal="right" vertical="center"/>
    </xf>
    <xf numFmtId="3" fontId="17" fillId="0" borderId="9" xfId="1" applyNumberFormat="1" applyFont="1" applyBorder="1" applyAlignment="1">
      <alignment horizontal="right" vertical="center"/>
    </xf>
    <xf numFmtId="3" fontId="17" fillId="0" borderId="4" xfId="1" applyNumberFormat="1" applyFont="1" applyBorder="1" applyAlignment="1">
      <alignment horizontal="right" vertical="center"/>
    </xf>
    <xf numFmtId="43" fontId="17" fillId="0" borderId="9" xfId="3" quotePrefix="1" applyNumberFormat="1" applyFont="1" applyBorder="1" applyAlignment="1">
      <alignment horizontal="right" vertical="center"/>
    </xf>
    <xf numFmtId="43" fontId="17" fillId="0" borderId="9" xfId="3" quotePrefix="1" applyNumberFormat="1" applyFont="1" applyBorder="1" applyAlignment="1">
      <alignment vertical="center"/>
    </xf>
    <xf numFmtId="43" fontId="17" fillId="0" borderId="9" xfId="3" applyNumberFormat="1" applyFont="1" applyBorder="1" applyAlignment="1">
      <alignment vertical="center"/>
    </xf>
    <xf numFmtId="43" fontId="17" fillId="0" borderId="4" xfId="3" quotePrefix="1" applyNumberFormat="1" applyFont="1" applyBorder="1" applyAlignment="1">
      <alignment vertical="center"/>
    </xf>
    <xf numFmtId="43" fontId="17" fillId="0" borderId="0" xfId="3" quotePrefix="1" applyNumberFormat="1" applyFont="1" applyAlignment="1">
      <alignment vertical="center"/>
    </xf>
    <xf numFmtId="4" fontId="17" fillId="0" borderId="9" xfId="7" applyNumberFormat="1" applyFont="1" applyBorder="1" applyAlignment="1">
      <alignment vertical="center"/>
    </xf>
    <xf numFmtId="1" fontId="17" fillId="0" borderId="9" xfId="7" applyNumberFormat="1" applyFont="1" applyBorder="1" applyAlignment="1">
      <alignment vertical="center"/>
    </xf>
    <xf numFmtId="169" fontId="17" fillId="0" borderId="9" xfId="3" quotePrefix="1" applyNumberFormat="1" applyFont="1" applyBorder="1" applyAlignment="1">
      <alignment horizontal="right" vertical="center"/>
    </xf>
    <xf numFmtId="169" fontId="17" fillId="0" borderId="0" xfId="3" quotePrefix="1" applyNumberFormat="1" applyFont="1" applyAlignment="1">
      <alignment horizontal="right" vertical="center"/>
    </xf>
    <xf numFmtId="43" fontId="17" fillId="0" borderId="4" xfId="3" quotePrefix="1" applyNumberFormat="1" applyFont="1" applyBorder="1" applyAlignment="1">
      <alignment horizontal="right" vertical="center"/>
    </xf>
    <xf numFmtId="43" fontId="17" fillId="0" borderId="11" xfId="3" quotePrefix="1" applyNumberFormat="1" applyFont="1" applyBorder="1" applyAlignment="1">
      <alignment horizontal="right" vertical="center"/>
    </xf>
    <xf numFmtId="49" fontId="4" fillId="0" borderId="0" xfId="2" applyNumberFormat="1" applyFont="1" applyAlignment="1">
      <alignment vertical="top"/>
    </xf>
    <xf numFmtId="3" fontId="17" fillId="0" borderId="10" xfId="5" applyNumberFormat="1" applyFont="1" applyBorder="1" applyAlignment="1">
      <alignment horizontal="right" vertical="center"/>
    </xf>
    <xf numFmtId="0" fontId="17" fillId="0" borderId="9" xfId="7" applyFont="1" applyBorder="1" applyAlignment="1">
      <alignment horizontal="left" vertical="center" wrapText="1"/>
    </xf>
    <xf numFmtId="10" fontId="17" fillId="0" borderId="10" xfId="14" applyNumberFormat="1" applyFont="1" applyBorder="1" applyAlignment="1">
      <alignment horizontal="center" vertical="center"/>
    </xf>
    <xf numFmtId="43" fontId="17" fillId="0" borderId="9" xfId="3" applyNumberFormat="1" applyFont="1" applyBorder="1" applyAlignment="1">
      <alignment horizontal="right" vertical="center"/>
    </xf>
    <xf numFmtId="0" fontId="17" fillId="0" borderId="2" xfId="1" applyFont="1" applyBorder="1" applyAlignment="1">
      <alignment horizontal="center" vertical="center" wrapText="1"/>
    </xf>
    <xf numFmtId="0" fontId="10" fillId="0" borderId="0" xfId="0" applyFont="1" applyAlignment="1">
      <alignment vertical="top" wrapText="1"/>
    </xf>
    <xf numFmtId="0" fontId="51" fillId="0" borderId="0" xfId="0" applyFont="1" applyAlignment="1">
      <alignment horizontal="distributed" vertical="top" wrapText="1"/>
    </xf>
    <xf numFmtId="3" fontId="3" fillId="0" borderId="0" xfId="1" applyNumberFormat="1"/>
    <xf numFmtId="0" fontId="15" fillId="0" borderId="0" xfId="1" applyFont="1"/>
    <xf numFmtId="0" fontId="14" fillId="0" borderId="0" xfId="1" applyFont="1"/>
    <xf numFmtId="0" fontId="54" fillId="0" borderId="0" xfId="1" applyFont="1"/>
    <xf numFmtId="0" fontId="16" fillId="0" borderId="0" xfId="1" applyFont="1"/>
    <xf numFmtId="3" fontId="54" fillId="0" borderId="0" xfId="1" applyNumberFormat="1" applyFont="1"/>
    <xf numFmtId="4" fontId="3" fillId="0" borderId="0" xfId="1" applyNumberFormat="1"/>
    <xf numFmtId="0" fontId="18" fillId="0" borderId="12" xfId="1" applyFont="1" applyBorder="1" applyAlignment="1">
      <alignment horizontal="left"/>
    </xf>
    <xf numFmtId="3" fontId="18" fillId="0" borderId="9" xfId="1" applyNumberFormat="1" applyFont="1" applyBorder="1"/>
    <xf numFmtId="167" fontId="18" fillId="0" borderId="9" xfId="1" applyNumberFormat="1" applyFont="1" applyBorder="1"/>
    <xf numFmtId="167" fontId="18" fillId="0" borderId="9" xfId="14" applyNumberFormat="1" applyFont="1" applyBorder="1" applyAlignment="1">
      <alignment horizontal="center"/>
    </xf>
    <xf numFmtId="167" fontId="18" fillId="0" borderId="4" xfId="14" applyNumberFormat="1" applyFont="1" applyBorder="1" applyAlignment="1">
      <alignment horizontal="center"/>
    </xf>
    <xf numFmtId="10" fontId="3" fillId="0" borderId="0" xfId="1" applyNumberFormat="1"/>
    <xf numFmtId="0" fontId="17" fillId="0" borderId="12" xfId="1" applyFont="1" applyBorder="1"/>
    <xf numFmtId="3" fontId="17" fillId="0" borderId="9" xfId="1" applyNumberFormat="1" applyFont="1" applyBorder="1"/>
    <xf numFmtId="165" fontId="3" fillId="0" borderId="0" xfId="1" applyNumberFormat="1"/>
    <xf numFmtId="0" fontId="18" fillId="0" borderId="13" xfId="1" applyFont="1" applyBorder="1" applyAlignment="1">
      <alignment wrapText="1"/>
    </xf>
    <xf numFmtId="3" fontId="18" fillId="0" borderId="13" xfId="1" applyNumberFormat="1" applyFont="1" applyBorder="1" applyAlignment="1">
      <alignment wrapText="1"/>
    </xf>
    <xf numFmtId="3" fontId="18" fillId="0" borderId="10" xfId="1" applyNumberFormat="1" applyFont="1" applyBorder="1"/>
    <xf numFmtId="0" fontId="4" fillId="0" borderId="0" xfId="1" applyFont="1"/>
    <xf numFmtId="0" fontId="21" fillId="0" borderId="12" xfId="1" applyFont="1" applyBorder="1" applyAlignment="1">
      <alignment wrapText="1"/>
    </xf>
    <xf numFmtId="3" fontId="17" fillId="0" borderId="12" xfId="1" applyNumberFormat="1" applyFont="1" applyBorder="1" applyAlignment="1">
      <alignment wrapText="1"/>
    </xf>
    <xf numFmtId="167" fontId="17" fillId="0" borderId="9" xfId="1" applyNumberFormat="1" applyFont="1" applyBorder="1"/>
    <xf numFmtId="167" fontId="17" fillId="0" borderId="9" xfId="14" applyNumberFormat="1" applyFont="1" applyBorder="1" applyAlignment="1">
      <alignment horizontal="center"/>
    </xf>
    <xf numFmtId="167" fontId="17" fillId="0" borderId="4" xfId="14" applyNumberFormat="1" applyFont="1" applyBorder="1" applyAlignment="1">
      <alignment horizontal="center"/>
    </xf>
    <xf numFmtId="0" fontId="17" fillId="0" borderId="12" xfId="1" applyFont="1" applyBorder="1" applyAlignment="1">
      <alignment wrapText="1"/>
    </xf>
    <xf numFmtId="3" fontId="17" fillId="0" borderId="9" xfId="1" applyNumberFormat="1" applyFont="1" applyBorder="1" applyAlignment="1">
      <alignment horizontal="right"/>
    </xf>
    <xf numFmtId="3" fontId="17" fillId="0" borderId="12" xfId="1" applyNumberFormat="1" applyFont="1" applyBorder="1" applyAlignment="1">
      <alignment horizontal="right"/>
    </xf>
    <xf numFmtId="0" fontId="17" fillId="0" borderId="15" xfId="1" applyFont="1" applyBorder="1" applyAlignment="1">
      <alignment wrapText="1"/>
    </xf>
    <xf numFmtId="3" fontId="17" fillId="0" borderId="15" xfId="1" applyNumberFormat="1" applyFont="1" applyBorder="1" applyAlignment="1">
      <alignment wrapText="1"/>
    </xf>
    <xf numFmtId="3" fontId="17" fillId="0" borderId="11" xfId="1" applyNumberFormat="1" applyFont="1" applyBorder="1"/>
    <xf numFmtId="165" fontId="55" fillId="0" borderId="0" xfId="1" applyNumberFormat="1" applyFont="1"/>
    <xf numFmtId="0" fontId="18" fillId="0" borderId="12" xfId="1" applyFont="1" applyBorder="1" applyAlignment="1">
      <alignment wrapText="1"/>
    </xf>
    <xf numFmtId="3" fontId="18" fillId="0" borderId="12" xfId="1" applyNumberFormat="1" applyFont="1" applyBorder="1" applyAlignment="1">
      <alignment wrapText="1"/>
    </xf>
    <xf numFmtId="167" fontId="17" fillId="0" borderId="11" xfId="1" applyNumberFormat="1" applyFont="1" applyBorder="1"/>
    <xf numFmtId="167" fontId="17" fillId="0" borderId="11" xfId="14" applyNumberFormat="1" applyFont="1" applyBorder="1" applyAlignment="1">
      <alignment horizontal="center"/>
    </xf>
    <xf numFmtId="3" fontId="17" fillId="0" borderId="0" xfId="1" applyNumberFormat="1" applyFont="1" applyAlignment="1">
      <alignment vertical="center"/>
    </xf>
    <xf numFmtId="0" fontId="22" fillId="6" borderId="0" xfId="1" applyFont="1" applyFill="1"/>
    <xf numFmtId="0" fontId="23" fillId="6" borderId="0" xfId="1" applyFont="1" applyFill="1"/>
    <xf numFmtId="0" fontId="14" fillId="0" borderId="0" xfId="1" applyFont="1" applyAlignment="1">
      <alignment horizontal="center" vertical="center"/>
    </xf>
    <xf numFmtId="0" fontId="16" fillId="0" borderId="0" xfId="4" applyFont="1"/>
    <xf numFmtId="0" fontId="18" fillId="0" borderId="9" xfId="4" applyFont="1" applyBorder="1"/>
    <xf numFmtId="3" fontId="18" fillId="6" borderId="4" xfId="1" applyNumberFormat="1" applyFont="1" applyFill="1" applyBorder="1"/>
    <xf numFmtId="3" fontId="57" fillId="0" borderId="9" xfId="1" applyNumberFormat="1" applyFont="1" applyBorder="1" applyAlignment="1">
      <alignment horizontal="right"/>
    </xf>
    <xf numFmtId="3" fontId="57" fillId="0" borderId="12" xfId="1" applyNumberFormat="1" applyFont="1" applyBorder="1" applyAlignment="1">
      <alignment horizontal="right"/>
    </xf>
    <xf numFmtId="3" fontId="57" fillId="6" borderId="12" xfId="1" applyNumberFormat="1" applyFont="1" applyFill="1" applyBorder="1"/>
    <xf numFmtId="3" fontId="57" fillId="6" borderId="9" xfId="1" applyNumberFormat="1" applyFont="1" applyFill="1" applyBorder="1"/>
    <xf numFmtId="3" fontId="4" fillId="0" borderId="0" xfId="1" applyNumberFormat="1" applyFont="1"/>
    <xf numFmtId="0" fontId="17" fillId="0" borderId="9" xfId="4" applyFont="1" applyBorder="1"/>
    <xf numFmtId="3" fontId="25" fillId="6" borderId="0" xfId="1" applyNumberFormat="1" applyFont="1" applyFill="1"/>
    <xf numFmtId="3" fontId="58" fillId="0" borderId="9" xfId="1" applyNumberFormat="1" applyFont="1" applyBorder="1"/>
    <xf numFmtId="3" fontId="58" fillId="0" borderId="12" xfId="1" applyNumberFormat="1" applyFont="1" applyBorder="1" applyAlignment="1">
      <alignment horizontal="right"/>
    </xf>
    <xf numFmtId="3" fontId="58" fillId="6" borderId="12" xfId="1" applyNumberFormat="1" applyFont="1" applyFill="1" applyBorder="1"/>
    <xf numFmtId="3" fontId="58" fillId="6" borderId="9" xfId="1" applyNumberFormat="1" applyFont="1" applyFill="1" applyBorder="1"/>
    <xf numFmtId="3" fontId="58" fillId="0" borderId="12" xfId="1" applyNumberFormat="1" applyFont="1" applyBorder="1"/>
    <xf numFmtId="0" fontId="17" fillId="0" borderId="2" xfId="4" applyFont="1" applyBorder="1" applyAlignment="1">
      <alignment wrapText="1"/>
    </xf>
    <xf numFmtId="3" fontId="17" fillId="0" borderId="2" xfId="1" applyNumberFormat="1" applyFont="1" applyBorder="1" applyAlignment="1">
      <alignment vertical="center"/>
    </xf>
    <xf numFmtId="49" fontId="17" fillId="0" borderId="2" xfId="5" applyNumberFormat="1" applyFont="1" applyBorder="1" applyAlignment="1">
      <alignment horizontal="right" vertical="center"/>
    </xf>
    <xf numFmtId="49" fontId="17" fillId="0" borderId="5" xfId="5" applyNumberFormat="1" applyFont="1" applyBorder="1" applyAlignment="1">
      <alignment horizontal="right" vertical="center"/>
    </xf>
    <xf numFmtId="0" fontId="17" fillId="0" borderId="12" xfId="4" applyFont="1" applyBorder="1"/>
    <xf numFmtId="49" fontId="59" fillId="0" borderId="12" xfId="5" applyNumberFormat="1" applyFont="1" applyBorder="1" applyAlignment="1">
      <alignment horizontal="right"/>
    </xf>
    <xf numFmtId="49" fontId="17" fillId="0" borderId="12" xfId="5" applyNumberFormat="1" applyFont="1" applyBorder="1" applyAlignment="1">
      <alignment horizontal="right"/>
    </xf>
    <xf numFmtId="49" fontId="17" fillId="0" borderId="9" xfId="5" applyNumberFormat="1" applyFont="1" applyBorder="1" applyAlignment="1">
      <alignment horizontal="right"/>
    </xf>
    <xf numFmtId="0" fontId="17" fillId="0" borderId="15" xfId="4" applyFont="1" applyBorder="1"/>
    <xf numFmtId="49" fontId="59" fillId="0" borderId="15" xfId="5" applyNumberFormat="1" applyFont="1" applyBorder="1" applyAlignment="1">
      <alignment horizontal="right"/>
    </xf>
    <xf numFmtId="49" fontId="17" fillId="0" borderId="15" xfId="5" applyNumberFormat="1" applyFont="1" applyBorder="1" applyAlignment="1">
      <alignment horizontal="right"/>
    </xf>
    <xf numFmtId="49" fontId="17" fillId="0" borderId="11" xfId="5" applyNumberFormat="1" applyFont="1" applyBorder="1" applyAlignment="1">
      <alignment horizontal="right"/>
    </xf>
    <xf numFmtId="1" fontId="3" fillId="0" borderId="0" xfId="1" applyNumberFormat="1"/>
    <xf numFmtId="165" fontId="14" fillId="0" borderId="0" xfId="1" applyNumberFormat="1" applyFont="1"/>
    <xf numFmtId="0" fontId="18" fillId="0" borderId="12" xfId="1" applyFont="1" applyBorder="1" applyAlignment="1">
      <alignment horizontal="left" vertical="center"/>
    </xf>
    <xf numFmtId="4" fontId="18" fillId="0" borderId="9" xfId="1" applyNumberFormat="1" applyFont="1" applyBorder="1" applyAlignment="1">
      <alignment horizontal="right"/>
    </xf>
    <xf numFmtId="167" fontId="3" fillId="0" borderId="0" xfId="1" applyNumberFormat="1"/>
    <xf numFmtId="164" fontId="4" fillId="0" borderId="0" xfId="1" applyNumberFormat="1" applyFont="1"/>
    <xf numFmtId="4" fontId="4" fillId="0" borderId="0" xfId="1" applyNumberFormat="1" applyFont="1"/>
    <xf numFmtId="4" fontId="17" fillId="0" borderId="9" xfId="1" applyNumberFormat="1" applyFont="1" applyBorder="1"/>
    <xf numFmtId="4" fontId="18" fillId="0" borderId="12" xfId="1" applyNumberFormat="1" applyFont="1" applyBorder="1" applyAlignment="1">
      <alignment wrapText="1"/>
    </xf>
    <xf numFmtId="4" fontId="18" fillId="0" borderId="9" xfId="1" applyNumberFormat="1" applyFont="1" applyBorder="1"/>
    <xf numFmtId="4" fontId="17" fillId="0" borderId="12" xfId="1" applyNumberFormat="1" applyFont="1" applyBorder="1" applyAlignment="1">
      <alignment horizontal="right" wrapText="1"/>
    </xf>
    <xf numFmtId="4" fontId="17" fillId="0" borderId="9" xfId="1" applyNumberFormat="1" applyFont="1" applyBorder="1" applyAlignment="1">
      <alignment horizontal="right"/>
    </xf>
    <xf numFmtId="4" fontId="17" fillId="0" borderId="12" xfId="1" applyNumberFormat="1" applyFont="1" applyBorder="1" applyAlignment="1">
      <alignment wrapText="1"/>
    </xf>
    <xf numFmtId="165" fontId="4" fillId="0" borderId="0" xfId="1" applyNumberFormat="1" applyFont="1"/>
    <xf numFmtId="0" fontId="18" fillId="0" borderId="13" xfId="1" applyFont="1" applyBorder="1" applyAlignment="1">
      <alignment horizontal="left" vertical="center" wrapText="1"/>
    </xf>
    <xf numFmtId="4" fontId="18" fillId="0" borderId="10" xfId="1" applyNumberFormat="1" applyFont="1" applyBorder="1"/>
    <xf numFmtId="167" fontId="18" fillId="0" borderId="10" xfId="1" applyNumberFormat="1" applyFont="1" applyBorder="1"/>
    <xf numFmtId="167" fontId="18" fillId="0" borderId="10" xfId="14" applyNumberFormat="1" applyFont="1" applyBorder="1" applyAlignment="1">
      <alignment horizontal="center"/>
    </xf>
    <xf numFmtId="4" fontId="18" fillId="0" borderId="0" xfId="1" applyNumberFormat="1" applyFont="1"/>
    <xf numFmtId="4" fontId="17" fillId="0" borderId="0" xfId="1" applyNumberFormat="1" applyFont="1"/>
    <xf numFmtId="4" fontId="25" fillId="0" borderId="9" xfId="1" applyNumberFormat="1" applyFont="1" applyBorder="1"/>
    <xf numFmtId="4" fontId="17" fillId="0" borderId="15" xfId="1" applyNumberFormat="1" applyFont="1" applyBorder="1" applyAlignment="1">
      <alignment wrapText="1"/>
    </xf>
    <xf numFmtId="4" fontId="17" fillId="0" borderId="11" xfId="1" applyNumberFormat="1" applyFont="1" applyBorder="1"/>
    <xf numFmtId="4" fontId="17" fillId="0" borderId="14" xfId="1" applyNumberFormat="1" applyFont="1" applyBorder="1"/>
    <xf numFmtId="4" fontId="17" fillId="0" borderId="15" xfId="1" applyNumberFormat="1" applyFont="1" applyBorder="1" applyAlignment="1">
      <alignment horizontal="right"/>
    </xf>
    <xf numFmtId="0" fontId="22" fillId="0" borderId="0" xfId="1" applyFont="1" applyAlignment="1">
      <alignment horizontal="left" wrapText="1"/>
    </xf>
    <xf numFmtId="0" fontId="17" fillId="0" borderId="2" xfId="4" applyFont="1" applyBorder="1" applyAlignment="1">
      <alignment vertical="center" wrapText="1"/>
    </xf>
    <xf numFmtId="0" fontId="17" fillId="0" borderId="3" xfId="4" applyFont="1" applyBorder="1" applyAlignment="1">
      <alignment vertical="center" wrapText="1"/>
    </xf>
    <xf numFmtId="0" fontId="17" fillId="0" borderId="8" xfId="4" applyFont="1" applyBorder="1" applyAlignment="1">
      <alignment vertical="center" wrapText="1"/>
    </xf>
    <xf numFmtId="0" fontId="18" fillId="0" borderId="12" xfId="4" applyFont="1" applyBorder="1"/>
    <xf numFmtId="4" fontId="18" fillId="6" borderId="12" xfId="4" applyNumberFormat="1" applyFont="1" applyFill="1" applyBorder="1" applyAlignment="1">
      <alignment horizontal="right"/>
    </xf>
    <xf numFmtId="4" fontId="18" fillId="6" borderId="9" xfId="4" applyNumberFormat="1" applyFont="1" applyFill="1" applyBorder="1" applyAlignment="1">
      <alignment horizontal="right"/>
    </xf>
    <xf numFmtId="4" fontId="17" fillId="6" borderId="12" xfId="1" applyNumberFormat="1" applyFont="1" applyFill="1" applyBorder="1"/>
    <xf numFmtId="4" fontId="58" fillId="0" borderId="12" xfId="1" applyNumberFormat="1" applyFont="1" applyBorder="1" applyAlignment="1">
      <alignment horizontal="right"/>
    </xf>
    <xf numFmtId="4" fontId="17" fillId="6" borderId="9" xfId="1" applyNumberFormat="1" applyFont="1" applyFill="1" applyBorder="1"/>
    <xf numFmtId="4" fontId="17" fillId="0" borderId="2" xfId="1" applyNumberFormat="1" applyFont="1" applyBorder="1" applyAlignment="1">
      <alignment vertical="center"/>
    </xf>
    <xf numFmtId="4" fontId="17" fillId="0" borderId="2" xfId="5" applyNumberFormat="1" applyFont="1" applyBorder="1" applyAlignment="1">
      <alignment horizontal="right" vertical="center"/>
    </xf>
    <xf numFmtId="4" fontId="17" fillId="0" borderId="5" xfId="5" applyNumberFormat="1" applyFont="1" applyBorder="1" applyAlignment="1">
      <alignment horizontal="right" vertical="center"/>
    </xf>
    <xf numFmtId="0" fontId="17" fillId="0" borderId="12" xfId="4" applyFont="1" applyBorder="1" applyAlignment="1">
      <alignment vertical="top"/>
    </xf>
    <xf numFmtId="4" fontId="17" fillId="0" borderId="12" xfId="1" applyNumberFormat="1" applyFont="1" applyBorder="1"/>
    <xf numFmtId="4" fontId="17" fillId="0" borderId="12" xfId="5" applyNumberFormat="1" applyFont="1" applyBorder="1" applyAlignment="1">
      <alignment horizontal="right"/>
    </xf>
    <xf numFmtId="4" fontId="17" fillId="0" borderId="9" xfId="5" applyNumberFormat="1" applyFont="1" applyBorder="1" applyAlignment="1">
      <alignment horizontal="right"/>
    </xf>
    <xf numFmtId="0" fontId="17" fillId="0" borderId="15" xfId="4" applyFont="1" applyBorder="1" applyAlignment="1">
      <alignment vertical="top"/>
    </xf>
    <xf numFmtId="4" fontId="17" fillId="0" borderId="15" xfId="1" applyNumberFormat="1" applyFont="1" applyBorder="1"/>
    <xf numFmtId="4" fontId="17" fillId="0" borderId="15" xfId="5" applyNumberFormat="1" applyFont="1" applyBorder="1" applyAlignment="1">
      <alignment horizontal="right"/>
    </xf>
    <xf numFmtId="4" fontId="17" fillId="0" borderId="11" xfId="5" applyNumberFormat="1" applyFont="1" applyBorder="1" applyAlignment="1">
      <alignment horizontal="right"/>
    </xf>
    <xf numFmtId="165" fontId="57" fillId="0" borderId="0" xfId="1" applyNumberFormat="1" applyFont="1"/>
    <xf numFmtId="0" fontId="14" fillId="0" borderId="0" xfId="1" applyFont="1" applyAlignment="1">
      <alignment vertical="center"/>
    </xf>
    <xf numFmtId="0" fontId="60" fillId="0" borderId="0" xfId="1" applyFont="1"/>
    <xf numFmtId="4" fontId="18" fillId="0" borderId="12" xfId="1" applyNumberFormat="1" applyFont="1" applyBorder="1" applyAlignment="1">
      <alignment horizontal="right"/>
    </xf>
    <xf numFmtId="4" fontId="18" fillId="0" borderId="0" xfId="1" applyNumberFormat="1" applyFont="1" applyAlignment="1">
      <alignment horizontal="right"/>
    </xf>
    <xf numFmtId="167" fontId="61" fillId="0" borderId="0" xfId="1" applyNumberFormat="1" applyFont="1"/>
    <xf numFmtId="165" fontId="61" fillId="0" borderId="0" xfId="1" applyNumberFormat="1" applyFont="1"/>
    <xf numFmtId="0" fontId="23" fillId="0" borderId="0" xfId="1" applyFont="1"/>
    <xf numFmtId="4" fontId="23" fillId="0" borderId="0" xfId="1" applyNumberFormat="1" applyFont="1"/>
    <xf numFmtId="4" fontId="61" fillId="0" borderId="0" xfId="1" applyNumberFormat="1" applyFont="1"/>
    <xf numFmtId="0" fontId="18" fillId="0" borderId="12" xfId="1" applyFont="1" applyBorder="1" applyAlignment="1">
      <alignment vertical="center"/>
    </xf>
    <xf numFmtId="4" fontId="18" fillId="0" borderId="12" xfId="1" applyNumberFormat="1" applyFont="1" applyBorder="1"/>
    <xf numFmtId="4" fontId="18" fillId="0" borderId="4" xfId="1" applyNumberFormat="1" applyFont="1" applyBorder="1"/>
    <xf numFmtId="170" fontId="18" fillId="0" borderId="0" xfId="1" applyNumberFormat="1" applyFont="1"/>
    <xf numFmtId="167" fontId="17" fillId="0" borderId="7" xfId="14" applyNumberFormat="1" applyFont="1" applyBorder="1" applyAlignment="1">
      <alignment horizontal="center"/>
    </xf>
    <xf numFmtId="4" fontId="18" fillId="0" borderId="9" xfId="4" applyNumberFormat="1" applyFont="1" applyBorder="1"/>
    <xf numFmtId="4" fontId="18" fillId="0" borderId="0" xfId="4" applyNumberFormat="1" applyFont="1" applyAlignment="1">
      <alignment horizontal="right"/>
    </xf>
    <xf numFmtId="4" fontId="57" fillId="0" borderId="12" xfId="1" applyNumberFormat="1" applyFont="1" applyBorder="1" applyAlignment="1">
      <alignment horizontal="right"/>
    </xf>
    <xf numFmtId="4" fontId="18" fillId="0" borderId="0" xfId="4" applyNumberFormat="1" applyFont="1"/>
    <xf numFmtId="4" fontId="18" fillId="0" borderId="4" xfId="4" applyNumberFormat="1" applyFont="1" applyBorder="1" applyAlignment="1">
      <alignment horizontal="right"/>
    </xf>
    <xf numFmtId="4" fontId="25" fillId="0" borderId="0" xfId="1" applyNumberFormat="1" applyFont="1"/>
    <xf numFmtId="4" fontId="25" fillId="0" borderId="4" xfId="1" applyNumberFormat="1" applyFont="1" applyBorder="1"/>
    <xf numFmtId="4" fontId="58" fillId="0" borderId="9" xfId="1" applyNumberFormat="1" applyFont="1" applyBorder="1"/>
    <xf numFmtId="4" fontId="25" fillId="0" borderId="4" xfId="1" applyNumberFormat="1" applyFont="1" applyBorder="1" applyAlignment="1">
      <alignment horizontal="right"/>
    </xf>
    <xf numFmtId="2" fontId="3" fillId="0" borderId="2" xfId="1" applyNumberFormat="1" applyBorder="1" applyAlignment="1">
      <alignment horizontal="center" vertical="center" wrapText="1"/>
    </xf>
    <xf numFmtId="3" fontId="17" fillId="0" borderId="12" xfId="1" applyNumberFormat="1" applyFont="1" applyBorder="1" applyAlignment="1">
      <alignment horizontal="center"/>
    </xf>
    <xf numFmtId="3" fontId="17" fillId="0" borderId="15" xfId="1" applyNumberFormat="1" applyFont="1" applyBorder="1" applyAlignment="1">
      <alignment horizontal="center"/>
    </xf>
    <xf numFmtId="0" fontId="62" fillId="0" borderId="0" xfId="0" applyFont="1"/>
    <xf numFmtId="0" fontId="17" fillId="0" borderId="12" xfId="1" applyFont="1" applyBorder="1" applyAlignment="1">
      <alignment horizontal="left"/>
    </xf>
    <xf numFmtId="0" fontId="17" fillId="0" borderId="12" xfId="1" applyFont="1" applyBorder="1" applyAlignment="1">
      <alignment horizontal="left" wrapText="1"/>
    </xf>
    <xf numFmtId="0" fontId="17" fillId="0" borderId="15" xfId="1" applyFont="1" applyBorder="1" applyAlignment="1">
      <alignment horizontal="left" wrapText="1"/>
    </xf>
    <xf numFmtId="167" fontId="18" fillId="0" borderId="9" xfId="1" applyNumberFormat="1" applyFont="1" applyBorder="1" applyAlignment="1">
      <alignment horizontal="center"/>
    </xf>
    <xf numFmtId="167" fontId="17" fillId="0" borderId="9" xfId="1" applyNumberFormat="1" applyFont="1" applyBorder="1" applyAlignment="1">
      <alignment horizontal="center"/>
    </xf>
    <xf numFmtId="167" fontId="17" fillId="0" borderId="11" xfId="1" applyNumberFormat="1" applyFont="1" applyBorder="1" applyAlignment="1">
      <alignment horizontal="center"/>
    </xf>
    <xf numFmtId="3" fontId="25" fillId="0" borderId="9" xfId="1" applyNumberFormat="1" applyFont="1" applyBorder="1"/>
    <xf numFmtId="3" fontId="25" fillId="0" borderId="12" xfId="1" applyNumberFormat="1" applyFont="1" applyBorder="1" applyAlignment="1">
      <alignment horizontal="right"/>
    </xf>
    <xf numFmtId="3" fontId="25" fillId="6" borderId="12" xfId="1" applyNumberFormat="1" applyFont="1" applyFill="1" applyBorder="1"/>
    <xf numFmtId="3" fontId="25" fillId="6" borderId="9" xfId="1" applyNumberFormat="1" applyFont="1" applyFill="1" applyBorder="1"/>
    <xf numFmtId="167" fontId="18" fillId="0" borderId="10" xfId="1" applyNumberFormat="1" applyFont="1" applyBorder="1" applyAlignment="1">
      <alignment horizontal="center"/>
    </xf>
    <xf numFmtId="0" fontId="3" fillId="0" borderId="0" xfId="1" applyAlignment="1">
      <alignment vertical="center"/>
    </xf>
    <xf numFmtId="4" fontId="58" fillId="0" borderId="0" xfId="1" applyNumberFormat="1" applyFont="1"/>
    <xf numFmtId="4" fontId="58" fillId="0" borderId="4" xfId="1" applyNumberFormat="1" applyFont="1" applyBorder="1"/>
    <xf numFmtId="0" fontId="17" fillId="0" borderId="0" xfId="1" applyFont="1" applyAlignment="1">
      <alignment horizontal="left"/>
    </xf>
    <xf numFmtId="3" fontId="18" fillId="0" borderId="12" xfId="1" applyNumberFormat="1" applyFont="1" applyBorder="1" applyAlignment="1">
      <alignment horizontal="center"/>
    </xf>
    <xf numFmtId="2" fontId="3" fillId="0" borderId="5" xfId="1" applyNumberFormat="1" applyBorder="1" applyAlignment="1">
      <alignment horizontal="center" vertical="center" wrapText="1"/>
    </xf>
    <xf numFmtId="0" fontId="3" fillId="0" borderId="12" xfId="1" applyBorder="1"/>
    <xf numFmtId="0" fontId="4" fillId="0" borderId="0" xfId="5" applyFont="1" applyAlignment="1">
      <alignment horizontal="center" vertical="center" wrapText="1"/>
    </xf>
    <xf numFmtId="3" fontId="17" fillId="0" borderId="10" xfId="5" applyNumberFormat="1" applyFont="1" applyBorder="1" applyAlignment="1">
      <alignment vertical="center"/>
    </xf>
    <xf numFmtId="3" fontId="17" fillId="0" borderId="12" xfId="5" applyNumberFormat="1" applyFont="1" applyBorder="1" applyAlignment="1">
      <alignment vertical="center"/>
    </xf>
    <xf numFmtId="0" fontId="63" fillId="0" borderId="0" xfId="5" applyFont="1"/>
    <xf numFmtId="0" fontId="17" fillId="6" borderId="12" xfId="5" applyFont="1" applyFill="1" applyBorder="1" applyAlignment="1">
      <alignment horizontal="left" vertical="center" wrapText="1"/>
    </xf>
    <xf numFmtId="4" fontId="17" fillId="6" borderId="9" xfId="5" applyNumberFormat="1" applyFont="1" applyFill="1" applyBorder="1" applyAlignment="1">
      <alignment horizontal="right" vertical="center"/>
    </xf>
    <xf numFmtId="4" fontId="17" fillId="6" borderId="12" xfId="5" applyNumberFormat="1" applyFont="1" applyFill="1" applyBorder="1" applyAlignment="1">
      <alignment horizontal="right" vertical="center"/>
    </xf>
    <xf numFmtId="0" fontId="17" fillId="6" borderId="12" xfId="5" applyFont="1" applyFill="1" applyBorder="1" applyAlignment="1">
      <alignment vertical="center" wrapText="1"/>
    </xf>
    <xf numFmtId="4" fontId="17" fillId="6" borderId="9" xfId="5" applyNumberFormat="1" applyFont="1" applyFill="1" applyBorder="1" applyAlignment="1">
      <alignment vertical="center"/>
    </xf>
    <xf numFmtId="3" fontId="17" fillId="6" borderId="12" xfId="5" applyNumberFormat="1" applyFont="1" applyFill="1" applyBorder="1" applyAlignment="1">
      <alignment vertical="center"/>
    </xf>
    <xf numFmtId="3" fontId="17" fillId="6" borderId="9" xfId="5" applyNumberFormat="1" applyFont="1" applyFill="1" applyBorder="1" applyAlignment="1">
      <alignment horizontal="right" vertical="center"/>
    </xf>
    <xf numFmtId="3" fontId="17" fillId="6" borderId="12" xfId="5" applyNumberFormat="1" applyFont="1" applyFill="1" applyBorder="1" applyAlignment="1">
      <alignment horizontal="right" vertical="center"/>
    </xf>
    <xf numFmtId="4" fontId="17" fillId="6" borderId="12" xfId="5" applyNumberFormat="1" applyFont="1" applyFill="1" applyBorder="1" applyAlignment="1">
      <alignment vertical="center"/>
    </xf>
    <xf numFmtId="3" fontId="17" fillId="6" borderId="10" xfId="5" applyNumberFormat="1" applyFont="1" applyFill="1" applyBorder="1" applyAlignment="1">
      <alignment vertical="center"/>
    </xf>
    <xf numFmtId="3" fontId="17" fillId="6" borderId="9" xfId="5" applyNumberFormat="1" applyFont="1" applyFill="1" applyBorder="1" applyAlignment="1">
      <alignment vertical="center"/>
    </xf>
    <xf numFmtId="4" fontId="17" fillId="0" borderId="9" xfId="0" applyNumberFormat="1" applyFont="1" applyBorder="1" applyAlignment="1">
      <alignment vertical="center"/>
    </xf>
    <xf numFmtId="4" fontId="17" fillId="0" borderId="0" xfId="0" applyNumberFormat="1" applyFont="1" applyAlignment="1">
      <alignment vertical="center"/>
    </xf>
    <xf numFmtId="0" fontId="17" fillId="0" borderId="12" xfId="5" applyFont="1" applyBorder="1" applyAlignment="1">
      <alignment horizontal="left" vertical="center" wrapText="1"/>
    </xf>
    <xf numFmtId="0" fontId="17" fillId="0" borderId="9" xfId="1" applyFont="1" applyBorder="1" applyAlignment="1">
      <alignment horizontal="left" vertical="center"/>
    </xf>
    <xf numFmtId="0" fontId="17" fillId="0" borderId="11" xfId="1" applyFont="1" applyBorder="1" applyAlignment="1">
      <alignment horizontal="left" vertical="center"/>
    </xf>
    <xf numFmtId="3" fontId="17" fillId="0" borderId="14" xfId="1" applyNumberFormat="1" applyFont="1" applyBorder="1" applyAlignment="1">
      <alignment vertical="center"/>
    </xf>
    <xf numFmtId="0" fontId="18" fillId="0" borderId="9" xfId="1" applyFont="1" applyBorder="1" applyAlignment="1">
      <alignment horizontal="left" vertical="center"/>
    </xf>
    <xf numFmtId="3" fontId="57" fillId="0" borderId="9" xfId="1" applyNumberFormat="1" applyFont="1" applyBorder="1" applyAlignment="1">
      <alignment vertical="center"/>
    </xf>
    <xf numFmtId="3" fontId="58" fillId="0" borderId="9" xfId="1" applyNumberFormat="1" applyFont="1" applyBorder="1" applyAlignment="1">
      <alignment vertical="center"/>
    </xf>
    <xf numFmtId="3" fontId="25" fillId="0" borderId="9" xfId="1" applyNumberFormat="1" applyFont="1" applyBorder="1" applyAlignment="1">
      <alignment vertical="center"/>
    </xf>
    <xf numFmtId="0" fontId="17" fillId="0" borderId="12" xfId="1" applyFont="1" applyBorder="1" applyAlignment="1">
      <alignment horizontal="left" vertical="center"/>
    </xf>
    <xf numFmtId="3" fontId="58" fillId="0" borderId="12" xfId="1" applyNumberFormat="1" applyFont="1" applyBorder="1" applyAlignment="1">
      <alignment vertical="center"/>
    </xf>
    <xf numFmtId="3" fontId="25" fillId="0" borderId="12" xfId="1" applyNumberFormat="1" applyFont="1" applyBorder="1" applyAlignment="1">
      <alignment vertical="center"/>
    </xf>
    <xf numFmtId="3" fontId="58" fillId="0" borderId="11" xfId="1" applyNumberFormat="1" applyFont="1" applyBorder="1" applyAlignment="1">
      <alignment vertical="center"/>
    </xf>
    <xf numFmtId="3" fontId="25" fillId="0" borderId="11" xfId="1" applyNumberFormat="1" applyFont="1" applyBorder="1" applyAlignment="1">
      <alignment vertical="center"/>
    </xf>
    <xf numFmtId="0" fontId="23" fillId="0" borderId="0" xfId="1" applyFont="1" applyAlignment="1">
      <alignment horizontal="left" wrapText="1"/>
    </xf>
    <xf numFmtId="0" fontId="3" fillId="0" borderId="0" xfId="1" applyAlignment="1">
      <alignment wrapText="1"/>
    </xf>
    <xf numFmtId="0" fontId="4" fillId="0" borderId="0" xfId="1" applyFont="1" applyAlignment="1">
      <alignment horizontal="left"/>
    </xf>
    <xf numFmtId="1" fontId="25" fillId="0" borderId="5" xfId="1" applyNumberFormat="1" applyFont="1" applyBorder="1" applyAlignment="1">
      <alignment horizontal="center" vertical="center" wrapText="1"/>
    </xf>
    <xf numFmtId="1" fontId="67" fillId="0" borderId="5" xfId="1" applyNumberFormat="1" applyFont="1" applyBorder="1" applyAlignment="1">
      <alignment horizontal="center" vertical="center" wrapText="1"/>
    </xf>
    <xf numFmtId="1" fontId="25" fillId="0" borderId="15" xfId="1" applyNumberFormat="1" applyFont="1" applyBorder="1" applyAlignment="1">
      <alignment horizontal="center" vertical="center" wrapText="1"/>
    </xf>
    <xf numFmtId="0" fontId="68" fillId="0" borderId="14" xfId="1" applyFont="1" applyBorder="1"/>
    <xf numFmtId="0" fontId="17" fillId="0" borderId="15" xfId="1" applyFont="1" applyBorder="1" applyAlignment="1">
      <alignment horizontal="center" vertical="center" wrapText="1"/>
    </xf>
    <xf numFmtId="0" fontId="21" fillId="0" borderId="5" xfId="1" applyFont="1" applyBorder="1" applyAlignment="1">
      <alignment horizontal="center" vertical="center" wrapText="1"/>
    </xf>
    <xf numFmtId="0" fontId="18" fillId="0" borderId="10" xfId="1" applyFont="1" applyBorder="1" applyAlignment="1">
      <alignment horizontal="left" vertical="center"/>
    </xf>
    <xf numFmtId="3" fontId="18" fillId="0" borderId="10" xfId="1" applyNumberFormat="1" applyFont="1" applyBorder="1" applyAlignment="1">
      <alignment vertical="center"/>
    </xf>
    <xf numFmtId="3" fontId="17" fillId="0" borderId="12" xfId="1" applyNumberFormat="1" applyFont="1" applyBorder="1" applyAlignment="1">
      <alignment vertical="center"/>
    </xf>
    <xf numFmtId="3" fontId="17" fillId="0" borderId="4" xfId="1" applyNumberFormat="1" applyFont="1" applyBorder="1" applyAlignment="1">
      <alignment vertical="center"/>
    </xf>
    <xf numFmtId="3" fontId="17" fillId="0" borderId="11" xfId="1" applyNumberFormat="1" applyFont="1" applyBorder="1" applyAlignment="1">
      <alignment vertical="center"/>
    </xf>
    <xf numFmtId="3" fontId="58" fillId="0" borderId="15" xfId="1" applyNumberFormat="1" applyFont="1" applyBorder="1" applyAlignment="1">
      <alignment vertical="center"/>
    </xf>
    <xf numFmtId="3" fontId="17" fillId="0" borderId="7" xfId="1" applyNumberFormat="1" applyFont="1" applyBorder="1" applyAlignment="1">
      <alignment vertical="center"/>
    </xf>
    <xf numFmtId="0" fontId="17" fillId="0" borderId="14" xfId="15" applyFont="1" applyBorder="1" applyAlignment="1">
      <alignment horizontal="center" vertical="center" wrapText="1"/>
    </xf>
    <xf numFmtId="0" fontId="17" fillId="0" borderId="15" xfId="15" applyFont="1" applyBorder="1" applyAlignment="1">
      <alignment horizontal="center" vertical="center" wrapText="1"/>
    </xf>
    <xf numFmtId="0" fontId="17" fillId="0" borderId="11" xfId="15" applyFont="1" applyBorder="1" applyAlignment="1">
      <alignment horizontal="center" vertical="center" wrapText="1"/>
    </xf>
    <xf numFmtId="0" fontId="17" fillId="0" borderId="5" xfId="15" applyFont="1" applyBorder="1" applyAlignment="1">
      <alignment horizontal="center" vertical="center" wrapText="1"/>
    </xf>
    <xf numFmtId="0" fontId="21" fillId="0" borderId="12" xfId="15" applyFont="1" applyBorder="1" applyAlignment="1">
      <alignment horizontal="center" vertical="center" wrapText="1"/>
    </xf>
    <xf numFmtId="0" fontId="18" fillId="0" borderId="12" xfId="5" applyFont="1" applyBorder="1" applyAlignment="1">
      <alignment wrapText="1"/>
    </xf>
    <xf numFmtId="3" fontId="18" fillId="0" borderId="9" xfId="1" applyNumberFormat="1" applyFont="1" applyBorder="1" applyAlignment="1">
      <alignment horizontal="right"/>
    </xf>
    <xf numFmtId="3" fontId="18" fillId="0" borderId="12" xfId="1" applyNumberFormat="1" applyFont="1" applyBorder="1" applyAlignment="1">
      <alignment horizontal="right"/>
    </xf>
    <xf numFmtId="3" fontId="18" fillId="0" borderId="10" xfId="1" applyNumberFormat="1" applyFont="1" applyBorder="1" applyAlignment="1">
      <alignment horizontal="right"/>
    </xf>
    <xf numFmtId="0" fontId="17" fillId="0" borderId="12" xfId="5" applyFont="1" applyBorder="1" applyAlignment="1">
      <alignment horizontal="left"/>
    </xf>
    <xf numFmtId="0" fontId="17" fillId="0" borderId="9" xfId="1" applyFont="1" applyBorder="1" applyAlignment="1">
      <alignment horizontal="right"/>
    </xf>
    <xf numFmtId="0" fontId="17" fillId="0" borderId="12" xfId="1" applyFont="1" applyBorder="1" applyAlignment="1">
      <alignment horizontal="right"/>
    </xf>
    <xf numFmtId="3" fontId="17" fillId="0" borderId="9" xfId="1" quotePrefix="1" applyNumberFormat="1" applyFont="1" applyBorder="1" applyAlignment="1">
      <alignment horizontal="right"/>
    </xf>
    <xf numFmtId="3" fontId="69" fillId="0" borderId="12" xfId="1" applyNumberFormat="1" applyFont="1" applyBorder="1" applyAlignment="1">
      <alignment horizontal="right" wrapText="1"/>
    </xf>
    <xf numFmtId="0" fontId="17" fillId="0" borderId="12" xfId="5" applyFont="1" applyBorder="1"/>
    <xf numFmtId="3" fontId="17" fillId="0" borderId="12" xfId="1" quotePrefix="1" applyNumberFormat="1" applyFont="1" applyBorder="1" applyAlignment="1">
      <alignment horizontal="right"/>
    </xf>
    <xf numFmtId="0" fontId="17" fillId="0" borderId="12" xfId="5" applyFont="1" applyBorder="1" applyAlignment="1">
      <alignment wrapText="1"/>
    </xf>
    <xf numFmtId="0" fontId="17" fillId="0" borderId="15" xfId="5" applyFont="1" applyBorder="1" applyAlignment="1">
      <alignment wrapText="1"/>
    </xf>
    <xf numFmtId="3" fontId="17" fillId="0" borderId="11" xfId="1" applyNumberFormat="1" applyFont="1" applyBorder="1" applyAlignment="1">
      <alignment horizontal="right"/>
    </xf>
    <xf numFmtId="3" fontId="17" fillId="0" borderId="11" xfId="1" quotePrefix="1" applyNumberFormat="1" applyFont="1" applyBorder="1" applyAlignment="1">
      <alignment horizontal="right"/>
    </xf>
    <xf numFmtId="0" fontId="70" fillId="0" borderId="0" xfId="1" applyFont="1" applyAlignment="1">
      <alignment horizontal="left" vertical="center" wrapText="1"/>
    </xf>
    <xf numFmtId="0" fontId="22" fillId="0" borderId="0" xfId="15" applyFont="1" applyAlignment="1">
      <alignment horizontal="left" vertical="center" wrapText="1"/>
    </xf>
    <xf numFmtId="0" fontId="70" fillId="0" borderId="0" xfId="1" applyFont="1" applyAlignment="1">
      <alignment horizontal="left" vertical="top" wrapText="1"/>
    </xf>
    <xf numFmtId="0" fontId="72" fillId="0" borderId="0" xfId="1" applyFont="1" applyAlignment="1">
      <alignment vertical="center" wrapText="1"/>
    </xf>
    <xf numFmtId="165" fontId="57" fillId="0" borderId="0" xfId="1" applyNumberFormat="1" applyFont="1" applyAlignment="1">
      <alignment horizontal="right"/>
    </xf>
    <xf numFmtId="0" fontId="18" fillId="0" borderId="10" xfId="1" applyFont="1" applyBorder="1" applyAlignment="1">
      <alignment wrapText="1"/>
    </xf>
    <xf numFmtId="3" fontId="73" fillId="0" borderId="10" xfId="1" applyNumberFormat="1" applyFont="1" applyBorder="1" applyAlignment="1">
      <alignment horizontal="right" wrapText="1"/>
    </xf>
    <xf numFmtId="3" fontId="18" fillId="0" borderId="1" xfId="5" applyNumberFormat="1" applyFont="1" applyBorder="1" applyAlignment="1">
      <alignment horizontal="right"/>
    </xf>
    <xf numFmtId="3" fontId="73" fillId="0" borderId="16" xfId="1" applyNumberFormat="1" applyFont="1" applyBorder="1" applyAlignment="1">
      <alignment horizontal="right" wrapText="1"/>
    </xf>
    <xf numFmtId="3" fontId="18" fillId="0" borderId="13" xfId="14" applyNumberFormat="1" applyFont="1" applyBorder="1" applyAlignment="1">
      <alignment horizontal="right"/>
    </xf>
    <xf numFmtId="167" fontId="17" fillId="0" borderId="10" xfId="1" applyNumberFormat="1" applyFont="1" applyBorder="1"/>
    <xf numFmtId="165" fontId="17" fillId="0" borderId="0" xfId="1" applyNumberFormat="1" applyFont="1" applyAlignment="1">
      <alignment horizontal="right"/>
    </xf>
    <xf numFmtId="0" fontId="17" fillId="0" borderId="9" xfId="1" applyFont="1" applyBorder="1" applyAlignment="1">
      <alignment wrapText="1"/>
    </xf>
    <xf numFmtId="3" fontId="17" fillId="0" borderId="0" xfId="5" applyNumberFormat="1" applyFont="1" applyAlignment="1">
      <alignment horizontal="right"/>
    </xf>
    <xf numFmtId="3" fontId="17" fillId="0" borderId="17" xfId="1" applyNumberFormat="1" applyFont="1" applyBorder="1" applyAlignment="1">
      <alignment horizontal="right"/>
    </xf>
    <xf numFmtId="3" fontId="17" fillId="0" borderId="12" xfId="14" applyNumberFormat="1" applyFont="1" applyBorder="1" applyAlignment="1">
      <alignment horizontal="right"/>
    </xf>
    <xf numFmtId="0" fontId="17" fillId="0" borderId="11" xfId="1" applyFont="1" applyBorder="1" applyAlignment="1">
      <alignment wrapText="1"/>
    </xf>
    <xf numFmtId="3" fontId="17" fillId="0" borderId="14" xfId="5" applyNumberFormat="1" applyFont="1" applyBorder="1" applyAlignment="1">
      <alignment horizontal="right"/>
    </xf>
    <xf numFmtId="3" fontId="17" fillId="0" borderId="15" xfId="14" applyNumberFormat="1" applyFont="1" applyBorder="1" applyAlignment="1">
      <alignment horizontal="right"/>
    </xf>
    <xf numFmtId="3" fontId="17" fillId="0" borderId="7" xfId="5" applyNumberFormat="1" applyFont="1" applyBorder="1" applyAlignment="1">
      <alignment horizontal="right"/>
    </xf>
    <xf numFmtId="2" fontId="22" fillId="0" borderId="0" xfId="5" applyNumberFormat="1" applyFont="1" applyAlignment="1">
      <alignment wrapText="1"/>
    </xf>
    <xf numFmtId="0" fontId="22" fillId="0" borderId="0" xfId="5" applyFont="1" applyAlignment="1">
      <alignment horizontal="left" wrapText="1"/>
    </xf>
    <xf numFmtId="0" fontId="0" fillId="0" borderId="0" xfId="0" applyAlignment="1">
      <alignment horizontal="left" vertical="center" wrapText="1"/>
    </xf>
    <xf numFmtId="3" fontId="3" fillId="0" borderId="12" xfId="15" applyNumberFormat="1" applyBorder="1" applyAlignment="1">
      <alignment horizontal="center" vertical="center"/>
    </xf>
    <xf numFmtId="3" fontId="0" fillId="0" borderId="0" xfId="0" applyNumberFormat="1"/>
    <xf numFmtId="0" fontId="17" fillId="6" borderId="9" xfId="1" applyFont="1" applyFill="1" applyBorder="1" applyAlignment="1">
      <alignment horizontal="left" vertical="center"/>
    </xf>
    <xf numFmtId="0" fontId="17" fillId="6" borderId="11" xfId="1" applyFont="1" applyFill="1" applyBorder="1" applyAlignment="1">
      <alignment horizontal="left" vertical="center"/>
    </xf>
    <xf numFmtId="0" fontId="17" fillId="0" borderId="8" xfId="10" applyFont="1" applyBorder="1" applyAlignment="1">
      <alignment horizontal="center" vertical="center" wrapText="1"/>
    </xf>
    <xf numFmtId="0" fontId="17" fillId="0" borderId="5" xfId="10" applyFont="1" applyBorder="1" applyAlignment="1">
      <alignment horizontal="center" vertical="center" wrapText="1"/>
    </xf>
    <xf numFmtId="0" fontId="18" fillId="0" borderId="10" xfId="10" applyFont="1" applyBorder="1" applyAlignment="1">
      <alignment horizontal="left" vertical="center" wrapText="1"/>
    </xf>
    <xf numFmtId="4" fontId="18" fillId="0" borderId="18" xfId="10" applyNumberFormat="1" applyFont="1" applyBorder="1" applyAlignment="1">
      <alignment horizontal="right" vertical="center" wrapText="1"/>
    </xf>
    <xf numFmtId="10" fontId="18" fillId="0" borderId="18" xfId="10" applyNumberFormat="1" applyFont="1" applyBorder="1" applyAlignment="1">
      <alignment horizontal="right" vertical="center" wrapText="1"/>
    </xf>
    <xf numFmtId="4" fontId="18" fillId="0" borderId="16" xfId="10" applyNumberFormat="1" applyFont="1" applyBorder="1" applyAlignment="1">
      <alignment horizontal="right" vertical="center" wrapText="1"/>
    </xf>
    <xf numFmtId="0" fontId="17" fillId="0" borderId="9" xfId="10" applyFont="1" applyBorder="1" applyAlignment="1">
      <alignment horizontal="left" vertical="center"/>
    </xf>
    <xf numFmtId="4" fontId="58" fillId="0" borderId="9" xfId="10" applyNumberFormat="1" applyFont="1" applyBorder="1" applyAlignment="1">
      <alignment vertical="center"/>
    </xf>
    <xf numFmtId="4" fontId="17" fillId="0" borderId="9" xfId="10" applyNumberFormat="1" applyFont="1" applyBorder="1" applyAlignment="1">
      <alignment horizontal="right" vertical="center"/>
    </xf>
    <xf numFmtId="4" fontId="17" fillId="0" borderId="0" xfId="10" applyNumberFormat="1" applyFont="1" applyAlignment="1">
      <alignment horizontal="right" vertical="center"/>
    </xf>
    <xf numFmtId="4" fontId="17" fillId="0" borderId="12" xfId="10" applyNumberFormat="1" applyFont="1" applyBorder="1" applyAlignment="1">
      <alignment vertical="center"/>
    </xf>
    <xf numFmtId="10" fontId="17" fillId="0" borderId="12" xfId="14" applyNumberFormat="1" applyFont="1" applyBorder="1" applyAlignment="1">
      <alignment vertical="center"/>
    </xf>
    <xf numFmtId="4" fontId="17" fillId="0" borderId="9" xfId="10" applyNumberFormat="1" applyFont="1" applyBorder="1" applyAlignment="1">
      <alignment vertical="center"/>
    </xf>
    <xf numFmtId="0" fontId="17" fillId="0" borderId="11" xfId="10" applyFont="1" applyBorder="1" applyAlignment="1">
      <alignment horizontal="left" vertical="center"/>
    </xf>
    <xf numFmtId="4" fontId="58" fillId="0" borderId="11" xfId="10" applyNumberFormat="1" applyFont="1" applyBorder="1" applyAlignment="1">
      <alignment vertical="center"/>
    </xf>
    <xf numFmtId="4" fontId="17" fillId="0" borderId="11" xfId="10" applyNumberFormat="1" applyFont="1" applyBorder="1" applyAlignment="1">
      <alignment horizontal="right" vertical="center"/>
    </xf>
    <xf numFmtId="4" fontId="17" fillId="0" borderId="14" xfId="10" applyNumberFormat="1" applyFont="1" applyBorder="1" applyAlignment="1">
      <alignment horizontal="right" vertical="center"/>
    </xf>
    <xf numFmtId="4" fontId="17" fillId="0" borderId="15" xfId="10" applyNumberFormat="1" applyFont="1" applyBorder="1" applyAlignment="1">
      <alignment vertical="center"/>
    </xf>
    <xf numFmtId="10" fontId="17" fillId="0" borderId="15" xfId="14" applyNumberFormat="1" applyFont="1" applyBorder="1" applyAlignment="1">
      <alignment vertical="center"/>
    </xf>
    <xf numFmtId="4" fontId="17" fillId="0" borderId="11" xfId="10" applyNumberFormat="1" applyFont="1" applyBorder="1" applyAlignment="1">
      <alignment vertical="center"/>
    </xf>
    <xf numFmtId="2" fontId="69" fillId="0" borderId="5" xfId="12" applyNumberFormat="1" applyFont="1" applyBorder="1" applyAlignment="1">
      <alignment horizontal="center" vertical="center" wrapText="1"/>
    </xf>
    <xf numFmtId="0" fontId="4" fillId="0" borderId="0" xfId="10" applyFont="1" applyAlignment="1">
      <alignment horizontal="left" vertical="top" wrapText="1"/>
    </xf>
    <xf numFmtId="4" fontId="18" fillId="0" borderId="19" xfId="10" applyNumberFormat="1" applyFont="1" applyBorder="1" applyAlignment="1">
      <alignment horizontal="right" vertical="center" wrapText="1"/>
    </xf>
    <xf numFmtId="4" fontId="18" fillId="0" borderId="10" xfId="10" applyNumberFormat="1" applyFont="1" applyBorder="1" applyAlignment="1">
      <alignment horizontal="right" vertical="center" wrapText="1"/>
    </xf>
    <xf numFmtId="4" fontId="17" fillId="0" borderId="9" xfId="10" applyNumberFormat="1" applyFont="1" applyBorder="1" applyAlignment="1">
      <alignment horizontal="right" vertical="center" wrapText="1"/>
    </xf>
    <xf numFmtId="4" fontId="74" fillId="0" borderId="9" xfId="10" applyNumberFormat="1" applyFont="1" applyBorder="1" applyAlignment="1">
      <alignment horizontal="right" vertical="center" wrapText="1"/>
    </xf>
    <xf numFmtId="4" fontId="17" fillId="0" borderId="11" xfId="10" applyNumberFormat="1" applyFont="1" applyBorder="1" applyAlignment="1">
      <alignment horizontal="right" vertical="center" wrapText="1"/>
    </xf>
    <xf numFmtId="4" fontId="74" fillId="0" borderId="11" xfId="10" applyNumberFormat="1" applyFont="1" applyBorder="1" applyAlignment="1">
      <alignment horizontal="right" vertical="center" wrapText="1"/>
    </xf>
    <xf numFmtId="0" fontId="69" fillId="0" borderId="11" xfId="12" applyFont="1" applyBorder="1" applyAlignment="1">
      <alignment horizontal="center" vertical="center" wrapText="1"/>
    </xf>
    <xf numFmtId="0" fontId="75" fillId="0" borderId="9" xfId="12" applyFont="1" applyBorder="1" applyAlignment="1">
      <alignment vertical="center"/>
    </xf>
    <xf numFmtId="3" fontId="4" fillId="0" borderId="10" xfId="12" applyNumberFormat="1" applyFont="1" applyBorder="1" applyAlignment="1">
      <alignment vertical="center"/>
    </xf>
    <xf numFmtId="0" fontId="69" fillId="0" borderId="9" xfId="12" applyFont="1" applyBorder="1" applyAlignment="1">
      <alignment vertical="center"/>
    </xf>
    <xf numFmtId="3" fontId="3" fillId="0" borderId="9" xfId="12" applyNumberFormat="1" applyBorder="1" applyAlignment="1">
      <alignment vertical="center"/>
    </xf>
    <xf numFmtId="3" fontId="7" fillId="0" borderId="9" xfId="12" applyNumberFormat="1" applyFont="1" applyBorder="1" applyAlignment="1">
      <alignment vertical="center"/>
    </xf>
    <xf numFmtId="0" fontId="69" fillId="0" borderId="11" xfId="12" applyFont="1" applyBorder="1" applyAlignment="1">
      <alignment vertical="center"/>
    </xf>
    <xf numFmtId="3" fontId="3" fillId="0" borderId="11" xfId="12" applyNumberFormat="1" applyBorder="1" applyAlignment="1">
      <alignment vertical="center"/>
    </xf>
    <xf numFmtId="3" fontId="7" fillId="0" borderId="11" xfId="12" applyNumberFormat="1" applyFont="1" applyBorder="1" applyAlignment="1">
      <alignment vertical="center"/>
    </xf>
    <xf numFmtId="0" fontId="4" fillId="0" borderId="0" xfId="12" applyFont="1" applyAlignment="1">
      <alignment vertical="center" wrapText="1"/>
    </xf>
    <xf numFmtId="0" fontId="76" fillId="0" borderId="0" xfId="16" applyFont="1"/>
    <xf numFmtId="0" fontId="3" fillId="0" borderId="0" xfId="16" applyFont="1"/>
    <xf numFmtId="0" fontId="77" fillId="0" borderId="0" xfId="16" applyFont="1"/>
    <xf numFmtId="0" fontId="17" fillId="0" borderId="5" xfId="16" applyFont="1" applyBorder="1" applyAlignment="1">
      <alignment horizontal="center" vertical="center" wrapText="1"/>
    </xf>
    <xf numFmtId="0" fontId="18" fillId="0" borderId="9" xfId="16" applyFont="1" applyBorder="1" applyAlignment="1">
      <alignment vertical="center"/>
    </xf>
    <xf numFmtId="3" fontId="18" fillId="0" borderId="9" xfId="16" applyNumberFormat="1" applyFont="1" applyBorder="1" applyAlignment="1">
      <alignment vertical="center"/>
    </xf>
    <xf numFmtId="0" fontId="78" fillId="0" borderId="0" xfId="16" applyFont="1"/>
    <xf numFmtId="0" fontId="17" fillId="0" borderId="9" xfId="16" applyFont="1" applyBorder="1" applyAlignment="1">
      <alignment vertical="center"/>
    </xf>
    <xf numFmtId="3" fontId="17" fillId="0" borderId="9" xfId="16" applyNumberFormat="1" applyFont="1" applyBorder="1" applyAlignment="1">
      <alignment vertical="center"/>
    </xf>
    <xf numFmtId="3" fontId="17" fillId="0" borderId="4" xfId="16" applyNumberFormat="1" applyFont="1" applyBorder="1" applyAlignment="1">
      <alignment vertical="center"/>
    </xf>
    <xf numFmtId="0" fontId="17" fillId="0" borderId="11" xfId="16" applyFont="1" applyBorder="1" applyAlignment="1">
      <alignment vertical="center"/>
    </xf>
    <xf numFmtId="3" fontId="17" fillId="0" borderId="11" xfId="16" applyNumberFormat="1" applyFont="1" applyBorder="1" applyAlignment="1">
      <alignment vertical="center"/>
    </xf>
    <xf numFmtId="3" fontId="17" fillId="0" borderId="7" xfId="16" applyNumberFormat="1" applyFont="1" applyBorder="1" applyAlignment="1">
      <alignment vertical="center"/>
    </xf>
    <xf numFmtId="0" fontId="79" fillId="0" borderId="0" xfId="16" applyFont="1"/>
    <xf numFmtId="0" fontId="80" fillId="0" borderId="0" xfId="16" applyFont="1"/>
    <xf numFmtId="3" fontId="76" fillId="0" borderId="0" xfId="16" applyNumberFormat="1" applyFont="1"/>
    <xf numFmtId="4" fontId="76" fillId="0" borderId="0" xfId="16" applyNumberFormat="1" applyFont="1"/>
    <xf numFmtId="0" fontId="22" fillId="0" borderId="0" xfId="5" applyFont="1" applyAlignment="1">
      <alignment vertical="center"/>
    </xf>
    <xf numFmtId="0" fontId="22" fillId="0" borderId="0" xfId="5" applyFont="1" applyAlignment="1">
      <alignment horizontal="left" vertical="center"/>
    </xf>
    <xf numFmtId="3" fontId="18" fillId="0" borderId="10" xfId="16" applyNumberFormat="1" applyFont="1" applyBorder="1" applyAlignment="1">
      <alignment vertical="center"/>
    </xf>
    <xf numFmtId="4" fontId="3" fillId="0" borderId="0" xfId="1" applyNumberFormat="1" applyAlignment="1">
      <alignment vertical="center"/>
    </xf>
    <xf numFmtId="0" fontId="3" fillId="0" borderId="12" xfId="1" applyBorder="1" applyAlignment="1">
      <alignment vertical="center"/>
    </xf>
    <xf numFmtId="4" fontId="3" fillId="0" borderId="12" xfId="1" applyNumberFormat="1" applyBorder="1" applyAlignment="1">
      <alignment vertical="center"/>
    </xf>
    <xf numFmtId="3" fontId="17" fillId="0" borderId="2" xfId="16" applyNumberFormat="1" applyFont="1" applyBorder="1" applyAlignment="1">
      <alignment vertical="center"/>
    </xf>
    <xf numFmtId="4" fontId="18" fillId="0" borderId="13" xfId="16" applyNumberFormat="1" applyFont="1" applyBorder="1" applyAlignment="1">
      <alignment vertical="center"/>
    </xf>
    <xf numFmtId="4" fontId="17" fillId="0" borderId="12" xfId="16" applyNumberFormat="1" applyFont="1" applyBorder="1" applyAlignment="1">
      <alignment vertical="center" wrapText="1"/>
    </xf>
    <xf numFmtId="4" fontId="17" fillId="0" borderId="11" xfId="16" applyNumberFormat="1" applyFont="1" applyBorder="1" applyAlignment="1">
      <alignment vertical="center" wrapText="1"/>
    </xf>
    <xf numFmtId="0" fontId="18" fillId="9" borderId="5" xfId="1" applyFont="1" applyFill="1" applyBorder="1" applyAlignment="1">
      <alignment horizontal="center" vertical="center"/>
    </xf>
    <xf numFmtId="0" fontId="18" fillId="9" borderId="5" xfId="1" applyFont="1" applyFill="1" applyBorder="1" applyAlignment="1">
      <alignment horizontal="center" vertical="center" wrapText="1"/>
    </xf>
    <xf numFmtId="0" fontId="17" fillId="0" borderId="5" xfId="1" applyFont="1" applyBorder="1" applyAlignment="1">
      <alignment horizontal="left" vertical="center"/>
    </xf>
    <xf numFmtId="3" fontId="17" fillId="0" borderId="5" xfId="1" applyNumberFormat="1" applyFont="1" applyBorder="1" applyAlignment="1">
      <alignment horizontal="right" vertical="center"/>
    </xf>
    <xf numFmtId="0" fontId="17" fillId="0" borderId="5" xfId="4" applyFont="1" applyBorder="1" applyAlignment="1">
      <alignment horizontal="left" vertical="center"/>
    </xf>
    <xf numFmtId="0" fontId="4" fillId="9" borderId="5" xfId="1" applyFont="1" applyFill="1" applyBorder="1" applyAlignment="1">
      <alignment horizontal="left" vertical="center"/>
    </xf>
    <xf numFmtId="3" fontId="4" fillId="9" borderId="5" xfId="1" applyNumberFormat="1" applyFont="1" applyFill="1" applyBorder="1" applyAlignment="1">
      <alignment horizontal="right" vertical="center"/>
    </xf>
    <xf numFmtId="3" fontId="55" fillId="0" borderId="0" xfId="1" applyNumberFormat="1" applyFont="1"/>
    <xf numFmtId="0" fontId="17" fillId="0" borderId="5" xfId="1" applyFont="1" applyBorder="1" applyAlignment="1">
      <alignment vertical="center"/>
    </xf>
    <xf numFmtId="4" fontId="17" fillId="0" borderId="5" xfId="1" applyNumberFormat="1" applyFont="1" applyBorder="1" applyAlignment="1">
      <alignment horizontal="right" vertical="center"/>
    </xf>
    <xf numFmtId="4" fontId="3" fillId="0" borderId="0" xfId="1" applyNumberFormat="1" applyAlignment="1">
      <alignment wrapText="1"/>
    </xf>
    <xf numFmtId="0" fontId="17" fillId="0" borderId="5" xfId="1" applyFont="1" applyBorder="1" applyAlignment="1">
      <alignment vertical="center" wrapText="1"/>
    </xf>
    <xf numFmtId="4" fontId="17" fillId="0" borderId="5" xfId="1" applyNumberFormat="1" applyFont="1" applyBorder="1" applyAlignment="1">
      <alignment horizontal="right" vertical="center" wrapText="1"/>
    </xf>
    <xf numFmtId="0" fontId="17" fillId="0" borderId="5" xfId="4" applyFont="1" applyBorder="1" applyAlignment="1">
      <alignment vertical="center"/>
    </xf>
    <xf numFmtId="2" fontId="3" fillId="0" borderId="0" xfId="1" applyNumberFormat="1"/>
    <xf numFmtId="2" fontId="3" fillId="0" borderId="0" xfId="1" applyNumberFormat="1" applyAlignment="1">
      <alignment wrapText="1"/>
    </xf>
    <xf numFmtId="0" fontId="55" fillId="0" borderId="0" xfId="1" applyFont="1"/>
    <xf numFmtId="0" fontId="17" fillId="9" borderId="5" xfId="1" applyFont="1" applyFill="1" applyBorder="1"/>
    <xf numFmtId="0" fontId="18" fillId="0" borderId="5" xfId="1" applyFont="1" applyBorder="1"/>
    <xf numFmtId="0" fontId="17" fillId="0" borderId="5" xfId="1" applyFont="1" applyBorder="1"/>
    <xf numFmtId="2" fontId="17" fillId="0" borderId="5" xfId="1" applyNumberFormat="1" applyFont="1" applyBorder="1"/>
    <xf numFmtId="164" fontId="3" fillId="0" borderId="0" xfId="1" applyNumberFormat="1"/>
    <xf numFmtId="0" fontId="17" fillId="0" borderId="0" xfId="1" applyFont="1" applyAlignment="1">
      <alignment vertical="center"/>
    </xf>
    <xf numFmtId="0" fontId="5" fillId="0" borderId="0" xfId="0" applyFont="1" applyAlignment="1">
      <alignment vertical="center"/>
    </xf>
    <xf numFmtId="0" fontId="14" fillId="0" borderId="0" xfId="1" applyFont="1" applyAlignment="1">
      <alignment vertical="center" wrapText="1"/>
    </xf>
    <xf numFmtId="0" fontId="4" fillId="9" borderId="5" xfId="1" applyFont="1" applyFill="1" applyBorder="1" applyAlignment="1">
      <alignment horizontal="center" vertical="center" wrapText="1"/>
    </xf>
    <xf numFmtId="0" fontId="18" fillId="0" borderId="5" xfId="1" applyFont="1" applyBorder="1" applyAlignment="1">
      <alignment vertical="center"/>
    </xf>
    <xf numFmtId="10" fontId="17" fillId="0" borderId="5" xfId="14" applyNumberFormat="1" applyFont="1" applyBorder="1" applyAlignment="1">
      <alignment vertical="center" wrapText="1"/>
    </xf>
    <xf numFmtId="10" fontId="17" fillId="0" borderId="5" xfId="1" applyNumberFormat="1" applyFont="1" applyBorder="1" applyAlignment="1">
      <alignment vertical="center"/>
    </xf>
    <xf numFmtId="43" fontId="3" fillId="0" borderId="0" xfId="1" applyNumberFormat="1"/>
    <xf numFmtId="0" fontId="17" fillId="0" borderId="0" xfId="4" applyFont="1" applyAlignment="1">
      <alignment vertical="top"/>
    </xf>
    <xf numFmtId="10" fontId="17" fillId="0" borderId="5" xfId="1" applyNumberFormat="1" applyFont="1" applyBorder="1" applyAlignment="1">
      <alignment horizontal="right" vertical="center"/>
    </xf>
    <xf numFmtId="10" fontId="17" fillId="0" borderId="5" xfId="1" applyNumberFormat="1" applyFont="1" applyBorder="1" applyAlignment="1" applyProtection="1">
      <alignment horizontal="right" vertical="center"/>
      <protection locked="0"/>
    </xf>
    <xf numFmtId="167" fontId="17" fillId="0" borderId="5" xfId="1" applyNumberFormat="1" applyFont="1" applyBorder="1" applyAlignment="1">
      <alignment horizontal="right" vertical="center"/>
    </xf>
    <xf numFmtId="171" fontId="3" fillId="0" borderId="0" xfId="1" applyNumberFormat="1"/>
    <xf numFmtId="0" fontId="3" fillId="0" borderId="0" xfId="1" applyAlignment="1">
      <alignment horizontal="left" wrapText="1"/>
    </xf>
    <xf numFmtId="167" fontId="3" fillId="0" borderId="0" xfId="1" applyNumberFormat="1" applyProtection="1">
      <protection locked="0"/>
    </xf>
    <xf numFmtId="3" fontId="17" fillId="0" borderId="13" xfId="14" applyNumberFormat="1" applyFont="1" applyBorder="1" applyAlignment="1">
      <alignment horizontal="right" vertical="center"/>
    </xf>
    <xf numFmtId="3" fontId="17" fillId="0" borderId="10" xfId="14" applyNumberFormat="1" applyFont="1" applyBorder="1" applyAlignment="1">
      <alignment horizontal="right" vertical="center"/>
    </xf>
    <xf numFmtId="167" fontId="17" fillId="0" borderId="6" xfId="14" applyNumberFormat="1" applyFont="1" applyBorder="1" applyAlignment="1">
      <alignment horizontal="center" vertical="center"/>
    </xf>
    <xf numFmtId="3" fontId="17" fillId="0" borderId="12" xfId="14" applyNumberFormat="1" applyFont="1" applyBorder="1" applyAlignment="1">
      <alignment horizontal="right" vertical="center"/>
    </xf>
    <xf numFmtId="3" fontId="17" fillId="0" borderId="9" xfId="14" applyNumberFormat="1" applyFont="1" applyBorder="1" applyAlignment="1">
      <alignment horizontal="right" vertical="center"/>
    </xf>
    <xf numFmtId="167" fontId="17" fillId="0" borderId="0" xfId="14" applyNumberFormat="1" applyFont="1" applyBorder="1" applyAlignment="1">
      <alignment horizontal="center" vertical="center"/>
    </xf>
    <xf numFmtId="3" fontId="17" fillId="0" borderId="11" xfId="5" applyNumberFormat="1" applyFont="1" applyBorder="1" applyAlignment="1">
      <alignment vertical="center"/>
    </xf>
    <xf numFmtId="3" fontId="17" fillId="0" borderId="15" xfId="5" applyNumberFormat="1" applyFont="1" applyBorder="1" applyAlignment="1">
      <alignment vertical="center"/>
    </xf>
    <xf numFmtId="3" fontId="17" fillId="0" borderId="15" xfId="14" applyNumberFormat="1" applyFont="1" applyBorder="1" applyAlignment="1">
      <alignment horizontal="right" vertical="center"/>
    </xf>
    <xf numFmtId="3" fontId="17" fillId="0" borderId="11" xfId="14" applyNumberFormat="1" applyFont="1" applyBorder="1" applyAlignment="1">
      <alignment horizontal="right" vertical="center"/>
    </xf>
    <xf numFmtId="167" fontId="17" fillId="0" borderId="14" xfId="14" applyNumberFormat="1" applyFont="1" applyBorder="1" applyAlignment="1">
      <alignment horizontal="center" vertical="center"/>
    </xf>
    <xf numFmtId="0" fontId="17" fillId="0" borderId="10" xfId="5" applyFont="1" applyBorder="1" applyAlignment="1">
      <alignment vertical="center"/>
    </xf>
    <xf numFmtId="3" fontId="17" fillId="0" borderId="6" xfId="5" applyNumberFormat="1" applyFont="1" applyBorder="1" applyAlignment="1">
      <alignment vertical="center"/>
    </xf>
    <xf numFmtId="0" fontId="17" fillId="0" borderId="13" xfId="5" applyFont="1" applyBorder="1" applyAlignment="1">
      <alignment vertical="center"/>
    </xf>
    <xf numFmtId="0" fontId="17" fillId="0" borderId="9" xfId="5" applyFont="1" applyBorder="1" applyAlignment="1">
      <alignment vertical="center"/>
    </xf>
    <xf numFmtId="3" fontId="17" fillId="0" borderId="0" xfId="5" applyNumberFormat="1" applyFont="1" applyAlignment="1">
      <alignment vertical="center"/>
    </xf>
    <xf numFmtId="0" fontId="17" fillId="0" borderId="12" xfId="5" applyFont="1" applyBorder="1" applyAlignment="1">
      <alignment vertical="center"/>
    </xf>
    <xf numFmtId="165" fontId="17" fillId="0" borderId="9" xfId="5" applyNumberFormat="1" applyFont="1" applyBorder="1" applyAlignment="1">
      <alignment horizontal="right" vertical="center"/>
    </xf>
    <xf numFmtId="165" fontId="17" fillId="0" borderId="12" xfId="5" applyNumberFormat="1" applyFont="1" applyBorder="1" applyAlignment="1">
      <alignment horizontal="right" vertical="center"/>
    </xf>
    <xf numFmtId="165" fontId="17" fillId="0" borderId="9" xfId="5" applyNumberFormat="1" applyFont="1" applyBorder="1" applyAlignment="1">
      <alignment horizontal="center" vertical="center"/>
    </xf>
    <xf numFmtId="165" fontId="17" fillId="0" borderId="4" xfId="5" applyNumberFormat="1" applyFont="1" applyBorder="1" applyAlignment="1">
      <alignment horizontal="center" vertical="center"/>
    </xf>
    <xf numFmtId="0" fontId="17" fillId="0" borderId="11" xfId="5" applyFont="1" applyBorder="1" applyAlignment="1">
      <alignment horizontal="right" vertical="center"/>
    </xf>
    <xf numFmtId="3" fontId="17" fillId="0" borderId="14" xfId="5" applyNumberFormat="1" applyFont="1" applyBorder="1" applyAlignment="1">
      <alignment vertical="center"/>
    </xf>
    <xf numFmtId="0" fontId="17" fillId="0" borderId="15" xfId="5" applyFont="1" applyBorder="1" applyAlignment="1">
      <alignment vertical="center"/>
    </xf>
    <xf numFmtId="2" fontId="17" fillId="0" borderId="5" xfId="1" applyNumberFormat="1" applyFont="1" applyBorder="1" applyAlignment="1">
      <alignment horizontal="center" vertical="center" wrapText="1"/>
    </xf>
    <xf numFmtId="2" fontId="17" fillId="10" borderId="2" xfId="1" applyNumberFormat="1" applyFont="1" applyFill="1" applyBorder="1" applyAlignment="1">
      <alignment horizontal="center" vertical="center" wrapText="1"/>
    </xf>
    <xf numFmtId="165" fontId="17" fillId="0" borderId="9" xfId="1" applyNumberFormat="1" applyFont="1" applyBorder="1" applyAlignment="1">
      <alignment horizontal="right" vertical="center"/>
    </xf>
    <xf numFmtId="3" fontId="17" fillId="0" borderId="12" xfId="5" applyNumberFormat="1" applyFont="1" applyBorder="1" applyAlignment="1">
      <alignment horizontal="right" vertical="center"/>
    </xf>
    <xf numFmtId="0" fontId="17" fillId="0" borderId="9" xfId="1" quotePrefix="1" applyFont="1" applyBorder="1" applyAlignment="1">
      <alignment horizontal="right" vertical="center"/>
    </xf>
    <xf numFmtId="1" fontId="17" fillId="0" borderId="11" xfId="1" applyNumberFormat="1" applyFont="1" applyBorder="1" applyAlignment="1">
      <alignment horizontal="right" vertical="center"/>
    </xf>
    <xf numFmtId="165" fontId="17" fillId="0" borderId="11" xfId="5" applyNumberFormat="1" applyFont="1" applyBorder="1" applyAlignment="1">
      <alignment horizontal="right" vertical="center"/>
    </xf>
    <xf numFmtId="165" fontId="17" fillId="0" borderId="11" xfId="1" applyNumberFormat="1" applyFont="1" applyBorder="1" applyAlignment="1">
      <alignment horizontal="right" vertical="center"/>
    </xf>
    <xf numFmtId="0" fontId="81" fillId="0" borderId="0" xfId="0" applyFont="1"/>
    <xf numFmtId="0" fontId="81" fillId="0" borderId="0" xfId="0" applyFont="1" applyAlignment="1">
      <alignment vertical="center" wrapText="1"/>
    </xf>
    <xf numFmtId="0" fontId="18" fillId="0" borderId="6" xfId="5" applyFont="1" applyBorder="1" applyAlignment="1">
      <alignment vertical="center"/>
    </xf>
    <xf numFmtId="0" fontId="18" fillId="0" borderId="12" xfId="5" applyFont="1" applyBorder="1" applyAlignment="1">
      <alignment vertical="center" wrapText="1"/>
    </xf>
    <xf numFmtId="0" fontId="18" fillId="0" borderId="0" xfId="5" applyFont="1" applyAlignment="1">
      <alignment vertical="center" wrapText="1"/>
    </xf>
    <xf numFmtId="0" fontId="18" fillId="0" borderId="12" xfId="5" applyFont="1" applyBorder="1" applyAlignment="1">
      <alignment vertical="center"/>
    </xf>
    <xf numFmtId="0" fontId="18" fillId="0" borderId="9" xfId="1" applyFont="1" applyBorder="1" applyAlignment="1">
      <alignment horizontal="left" wrapText="1"/>
    </xf>
    <xf numFmtId="1" fontId="18" fillId="0" borderId="9" xfId="1" applyNumberFormat="1" applyFont="1" applyBorder="1" applyAlignment="1">
      <alignment horizontal="right"/>
    </xf>
    <xf numFmtId="165" fontId="18" fillId="0" borderId="9" xfId="1" applyNumberFormat="1" applyFont="1" applyBorder="1" applyAlignment="1">
      <alignment horizontal="right"/>
    </xf>
    <xf numFmtId="3" fontId="18" fillId="0" borderId="0" xfId="1" applyNumberFormat="1" applyFont="1" applyAlignment="1">
      <alignment horizontal="right"/>
    </xf>
    <xf numFmtId="169" fontId="17" fillId="0" borderId="9" xfId="5" applyNumberFormat="1" applyFont="1" applyBorder="1" applyAlignment="1">
      <alignment horizontal="right" vertical="center"/>
    </xf>
    <xf numFmtId="169" fontId="17" fillId="0" borderId="12" xfId="5" applyNumberFormat="1" applyFont="1" applyBorder="1" applyAlignment="1">
      <alignment horizontal="right" vertical="center"/>
    </xf>
    <xf numFmtId="0" fontId="17" fillId="0" borderId="12" xfId="1" applyFont="1" applyBorder="1" applyAlignment="1">
      <alignment vertical="center" wrapText="1"/>
    </xf>
    <xf numFmtId="3" fontId="15" fillId="0" borderId="0" xfId="1" applyNumberFormat="1" applyFont="1"/>
    <xf numFmtId="4" fontId="17" fillId="0" borderId="11" xfId="1" applyNumberFormat="1" applyFont="1" applyBorder="1" applyAlignment="1">
      <alignment vertical="center"/>
    </xf>
    <xf numFmtId="3" fontId="17" fillId="0" borderId="15" xfId="1" applyNumberFormat="1" applyFont="1" applyBorder="1" applyAlignment="1">
      <alignment vertical="center"/>
    </xf>
    <xf numFmtId="4" fontId="17" fillId="0" borderId="11" xfId="1" applyNumberFormat="1" applyFont="1" applyBorder="1" applyAlignment="1">
      <alignment horizontal="right" vertical="center"/>
    </xf>
    <xf numFmtId="3" fontId="17" fillId="0" borderId="11" xfId="1" applyNumberFormat="1" applyFont="1" applyBorder="1" applyAlignment="1">
      <alignment horizontal="right" vertical="center"/>
    </xf>
    <xf numFmtId="4" fontId="17" fillId="0" borderId="15" xfId="1" applyNumberFormat="1" applyFont="1" applyBorder="1" applyAlignment="1">
      <alignment vertical="center"/>
    </xf>
    <xf numFmtId="4" fontId="17" fillId="0" borderId="9" xfId="1" applyNumberFormat="1" applyFont="1" applyBorder="1" applyAlignment="1">
      <alignment vertical="center"/>
    </xf>
    <xf numFmtId="4" fontId="17" fillId="0" borderId="9" xfId="1" applyNumberFormat="1" applyFont="1" applyBorder="1" applyAlignment="1">
      <alignment horizontal="right" vertical="center"/>
    </xf>
    <xf numFmtId="4" fontId="17" fillId="0" borderId="12" xfId="1" applyNumberFormat="1" applyFont="1" applyBorder="1" applyAlignment="1">
      <alignment vertical="center"/>
    </xf>
    <xf numFmtId="4" fontId="18" fillId="0" borderId="9" xfId="1" applyNumberFormat="1" applyFont="1" applyBorder="1" applyAlignment="1">
      <alignment vertical="center"/>
    </xf>
    <xf numFmtId="3" fontId="18" fillId="0" borderId="9" xfId="1" applyNumberFormat="1" applyFont="1" applyBorder="1" applyAlignment="1">
      <alignment vertical="center"/>
    </xf>
    <xf numFmtId="0" fontId="28" fillId="0" borderId="0" xfId="1" applyFont="1"/>
    <xf numFmtId="165" fontId="17" fillId="0" borderId="0" xfId="1" applyNumberFormat="1" applyFont="1" applyAlignment="1">
      <alignment horizontal="center"/>
    </xf>
    <xf numFmtId="0" fontId="17" fillId="0" borderId="15" xfId="1" applyFont="1" applyBorder="1" applyAlignment="1">
      <alignment vertical="center" wrapText="1"/>
    </xf>
    <xf numFmtId="0" fontId="17" fillId="0" borderId="9" xfId="1" applyFont="1" applyBorder="1" applyAlignment="1">
      <alignment vertical="center" wrapText="1"/>
    </xf>
    <xf numFmtId="2" fontId="17" fillId="0" borderId="9" xfId="1" applyNumberFormat="1" applyFont="1" applyBorder="1" applyAlignment="1">
      <alignment vertical="center"/>
    </xf>
    <xf numFmtId="0" fontId="53" fillId="0" borderId="0" xfId="0" applyFont="1" applyAlignment="1">
      <alignment horizontal="center"/>
    </xf>
    <xf numFmtId="0" fontId="52" fillId="0" borderId="0" xfId="0" applyFont="1" applyAlignment="1">
      <alignment horizontal="center" wrapText="1"/>
    </xf>
    <xf numFmtId="0" fontId="34" fillId="0" borderId="0" xfId="0" applyFont="1" applyAlignment="1">
      <alignment horizontal="center" vertical="center"/>
    </xf>
    <xf numFmtId="0" fontId="34" fillId="0" borderId="0" xfId="1" applyFont="1" applyAlignment="1">
      <alignment horizontal="left" vertical="center" wrapText="1"/>
    </xf>
    <xf numFmtId="0" fontId="17" fillId="0" borderId="0" xfId="1" applyFont="1"/>
    <xf numFmtId="0" fontId="32" fillId="0" borderId="0" xfId="0" applyFont="1"/>
    <xf numFmtId="0" fontId="17" fillId="0" borderId="0" xfId="1" applyFont="1" applyAlignment="1">
      <alignment horizontal="left" vertical="top" wrapText="1"/>
    </xf>
    <xf numFmtId="0" fontId="34" fillId="0" borderId="0" xfId="1" applyFont="1" applyAlignment="1">
      <alignment vertical="center"/>
    </xf>
    <xf numFmtId="0" fontId="47" fillId="0" borderId="0" xfId="0" applyFont="1" applyAlignment="1">
      <alignment vertical="center"/>
    </xf>
    <xf numFmtId="0" fontId="34" fillId="6" borderId="0" xfId="1" applyFont="1" applyFill="1" applyAlignment="1">
      <alignment vertical="top" wrapText="1"/>
    </xf>
    <xf numFmtId="0" fontId="34" fillId="6" borderId="0" xfId="0" applyFont="1" applyFill="1" applyAlignment="1">
      <alignment vertical="top" wrapText="1"/>
    </xf>
    <xf numFmtId="0" fontId="45" fillId="0" borderId="0" xfId="1" applyFont="1" applyAlignment="1">
      <alignment vertical="center"/>
    </xf>
    <xf numFmtId="0" fontId="45" fillId="0" borderId="0" xfId="0" applyFont="1" applyAlignment="1">
      <alignment vertical="center"/>
    </xf>
    <xf numFmtId="0" fontId="34" fillId="0" borderId="0" xfId="1" applyFont="1" applyAlignment="1">
      <alignment vertical="top"/>
    </xf>
    <xf numFmtId="0" fontId="34" fillId="0" borderId="0" xfId="0" applyFont="1" applyAlignment="1">
      <alignment vertical="top"/>
    </xf>
    <xf numFmtId="0" fontId="34" fillId="6" borderId="0" xfId="1" applyFont="1" applyFill="1" applyAlignment="1">
      <alignment horizontal="left" vertical="top" wrapText="1"/>
    </xf>
    <xf numFmtId="0" fontId="34" fillId="0" borderId="0" xfId="1" applyFont="1" applyAlignment="1">
      <alignment horizontal="left" vertical="top" wrapText="1"/>
    </xf>
    <xf numFmtId="0" fontId="34" fillId="0" borderId="0" xfId="1" applyFont="1" applyAlignment="1">
      <alignment horizontal="left" vertical="top"/>
    </xf>
    <xf numFmtId="0" fontId="34" fillId="0" borderId="0" xfId="1" applyFont="1" applyAlignment="1">
      <alignment horizontal="left" vertical="center"/>
    </xf>
    <xf numFmtId="0" fontId="34" fillId="6" borderId="0" xfId="1" applyFont="1" applyFill="1" applyAlignment="1">
      <alignment horizontal="left" vertical="center"/>
    </xf>
    <xf numFmtId="0" fontId="34" fillId="6" borderId="0" xfId="0" applyFont="1" applyFill="1" applyAlignment="1">
      <alignment horizontal="left" vertical="center"/>
    </xf>
    <xf numFmtId="0" fontId="45" fillId="0" borderId="0" xfId="1" applyFont="1" applyAlignment="1">
      <alignment horizontal="left" vertical="center" wrapText="1"/>
    </xf>
    <xf numFmtId="0" fontId="34" fillId="6" borderId="0" xfId="1" applyFont="1" applyFill="1" applyAlignment="1">
      <alignment vertical="top"/>
    </xf>
    <xf numFmtId="0" fontId="34" fillId="6" borderId="0" xfId="0" applyFont="1" applyFill="1" applyAlignment="1">
      <alignment vertical="top"/>
    </xf>
    <xf numFmtId="0" fontId="34" fillId="6" borderId="0" xfId="0" applyFont="1" applyFill="1" applyAlignment="1">
      <alignment horizontal="left" vertical="top" wrapText="1"/>
    </xf>
    <xf numFmtId="0" fontId="34" fillId="6" borderId="0" xfId="1" applyFont="1" applyFill="1" applyAlignment="1">
      <alignment horizontal="left" vertical="center" wrapText="1"/>
    </xf>
    <xf numFmtId="0" fontId="40" fillId="0" borderId="0" xfId="1" applyFont="1" applyAlignment="1">
      <alignment horizontal="left" vertical="center"/>
    </xf>
    <xf numFmtId="0" fontId="14" fillId="0" borderId="0" xfId="1" applyFont="1" applyAlignment="1">
      <alignment horizontal="center" vertical="center"/>
    </xf>
    <xf numFmtId="0" fontId="31" fillId="0" borderId="0" xfId="0" applyFont="1" applyAlignment="1">
      <alignment horizontal="center" vertical="center"/>
    </xf>
    <xf numFmtId="0" fontId="45" fillId="0" borderId="0" xfId="1" applyFont="1" applyAlignment="1">
      <alignment horizontal="left" vertical="center"/>
    </xf>
    <xf numFmtId="0" fontId="46" fillId="0" borderId="0" xfId="0" applyFont="1" applyAlignment="1">
      <alignment horizontal="left" vertical="center"/>
    </xf>
    <xf numFmtId="0" fontId="34" fillId="0" borderId="0" xfId="0" applyFont="1" applyAlignment="1">
      <alignment vertical="center"/>
    </xf>
    <xf numFmtId="0" fontId="34" fillId="6" borderId="0" xfId="1" applyFont="1" applyFill="1" applyAlignment="1">
      <alignment vertical="center" wrapText="1"/>
    </xf>
    <xf numFmtId="0" fontId="34" fillId="6" borderId="0" xfId="0" applyFont="1" applyFill="1" applyAlignment="1">
      <alignment vertical="center" wrapText="1"/>
    </xf>
    <xf numFmtId="0" fontId="34" fillId="0" borderId="0" xfId="1" applyFont="1" applyAlignment="1">
      <alignment vertical="top" wrapText="1"/>
    </xf>
    <xf numFmtId="0" fontId="34" fillId="0" borderId="0" xfId="0" applyFont="1" applyAlignment="1">
      <alignment vertical="top" wrapText="1"/>
    </xf>
    <xf numFmtId="0" fontId="0" fillId="0" borderId="0" xfId="0" applyAlignment="1">
      <alignment horizontal="center"/>
    </xf>
    <xf numFmtId="49" fontId="4" fillId="0" borderId="0" xfId="2" applyNumberFormat="1" applyFont="1" applyAlignment="1">
      <alignment horizontal="center" vertical="center"/>
    </xf>
    <xf numFmtId="49" fontId="42" fillId="0" borderId="0" xfId="2" applyNumberFormat="1" applyFont="1" applyAlignment="1">
      <alignment horizontal="justify" vertical="top" wrapText="1"/>
    </xf>
    <xf numFmtId="49" fontId="42" fillId="0" borderId="0" xfId="2" applyNumberFormat="1" applyFont="1" applyAlignment="1">
      <alignment horizontal="justify"/>
    </xf>
    <xf numFmtId="49" fontId="40" fillId="0" borderId="0" xfId="2" applyNumberFormat="1" applyFont="1" applyAlignment="1">
      <alignment horizontal="justify" vertical="top" wrapText="1"/>
    </xf>
    <xf numFmtId="49" fontId="42" fillId="0" borderId="0" xfId="0" applyNumberFormat="1" applyFont="1" applyAlignment="1">
      <alignment horizontal="justify" vertical="top" wrapText="1"/>
    </xf>
    <xf numFmtId="49" fontId="4" fillId="0" borderId="0" xfId="2" applyNumberFormat="1" applyFont="1" applyAlignment="1">
      <alignment horizontal="right" vertical="top"/>
    </xf>
    <xf numFmtId="49" fontId="3" fillId="0" borderId="0" xfId="2" applyNumberFormat="1" applyFont="1" applyAlignment="1">
      <alignment horizontal="justify" vertical="top" wrapText="1"/>
    </xf>
    <xf numFmtId="49" fontId="3" fillId="0" borderId="0" xfId="2" applyNumberFormat="1" applyFont="1" applyAlignment="1">
      <alignment horizontal="justify" vertical="top"/>
    </xf>
    <xf numFmtId="49" fontId="17" fillId="0" borderId="0" xfId="2" applyNumberFormat="1" applyFont="1" applyAlignment="1">
      <alignment vertical="top"/>
    </xf>
    <xf numFmtId="49" fontId="6" fillId="0" borderId="0" xfId="2" applyNumberFormat="1" applyAlignment="1">
      <alignment horizontal="justify" wrapText="1"/>
    </xf>
    <xf numFmtId="49" fontId="4" fillId="0" borderId="0" xfId="2" applyNumberFormat="1" applyFont="1" applyAlignment="1">
      <alignment horizontal="justify" vertical="top" wrapText="1"/>
    </xf>
    <xf numFmtId="0" fontId="22" fillId="0" borderId="0" xfId="1" applyFont="1" applyAlignment="1">
      <alignment horizontal="left" wrapText="1"/>
    </xf>
    <xf numFmtId="0" fontId="14" fillId="2" borderId="0" xfId="1" applyFont="1" applyFill="1" applyAlignment="1">
      <alignment horizontal="center" vertical="center"/>
    </xf>
    <xf numFmtId="0" fontId="4" fillId="0" borderId="0" xfId="1" applyFont="1" applyAlignment="1">
      <alignment horizontal="left" vertical="center" wrapText="1"/>
    </xf>
    <xf numFmtId="0" fontId="3" fillId="0" borderId="0" xfId="1" applyAlignment="1">
      <alignment horizontal="left" vertical="center" wrapText="1"/>
    </xf>
    <xf numFmtId="0" fontId="17" fillId="0" borderId="10"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5" xfId="1" applyFont="1" applyBorder="1" applyAlignment="1">
      <alignment horizontal="center" vertical="center" wrapText="1"/>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8" xfId="1" applyFont="1" applyBorder="1" applyAlignment="1">
      <alignment horizontal="center" vertical="center"/>
    </xf>
    <xf numFmtId="49" fontId="22" fillId="0" borderId="0" xfId="1" applyNumberFormat="1" applyFont="1" applyAlignment="1">
      <alignment horizontal="justify" vertical="center" wrapText="1"/>
    </xf>
    <xf numFmtId="0" fontId="17" fillId="0" borderId="5" xfId="4" applyFont="1" applyBorder="1" applyAlignment="1">
      <alignment horizontal="center" vertical="center" wrapText="1"/>
    </xf>
    <xf numFmtId="0" fontId="21" fillId="0" borderId="5" xfId="4" applyFont="1" applyBorder="1" applyAlignment="1">
      <alignment horizontal="center" vertical="center" wrapText="1"/>
    </xf>
    <xf numFmtId="0" fontId="17" fillId="0" borderId="10" xfId="4" applyFont="1" applyBorder="1" applyAlignment="1">
      <alignment horizontal="center" vertical="center" wrapText="1"/>
    </xf>
    <xf numFmtId="0" fontId="17" fillId="0" borderId="11" xfId="4" applyFont="1" applyBorder="1" applyAlignment="1">
      <alignment horizontal="center" vertical="center" wrapText="1"/>
    </xf>
    <xf numFmtId="0" fontId="22" fillId="0" borderId="0" xfId="1" applyFont="1" applyAlignment="1">
      <alignment horizontal="justify" wrapText="1"/>
    </xf>
    <xf numFmtId="0" fontId="22" fillId="6" borderId="0" xfId="1" applyFont="1" applyFill="1" applyAlignment="1">
      <alignment horizontal="left" wrapText="1"/>
    </xf>
    <xf numFmtId="0" fontId="3" fillId="6" borderId="0" xfId="1" applyFill="1"/>
    <xf numFmtId="0" fontId="0" fillId="0" borderId="0" xfId="0" applyAlignment="1">
      <alignment horizontal="center" vertical="center"/>
    </xf>
    <xf numFmtId="0" fontId="4" fillId="0" borderId="0" xfId="1" applyFont="1" applyAlignment="1">
      <alignment horizontal="left" wrapText="1"/>
    </xf>
    <xf numFmtId="0" fontId="17" fillId="0" borderId="9" xfId="4" applyFont="1" applyBorder="1" applyAlignment="1">
      <alignment horizontal="center" vertical="center" wrapText="1"/>
    </xf>
    <xf numFmtId="0" fontId="21" fillId="0" borderId="2" xfId="4" applyFont="1" applyBorder="1" applyAlignment="1">
      <alignment horizontal="left" vertical="center" wrapText="1"/>
    </xf>
    <xf numFmtId="0" fontId="21" fillId="0" borderId="3" xfId="4" applyFont="1" applyBorder="1" applyAlignment="1">
      <alignment horizontal="left" vertical="center" wrapText="1"/>
    </xf>
    <xf numFmtId="0" fontId="21" fillId="0" borderId="8" xfId="4" applyFont="1" applyBorder="1" applyAlignment="1">
      <alignment horizontal="left" vertical="center" wrapText="1"/>
    </xf>
    <xf numFmtId="0" fontId="17" fillId="0" borderId="2" xfId="4" applyFont="1" applyBorder="1" applyAlignment="1">
      <alignment horizontal="left" vertical="center" wrapText="1"/>
    </xf>
    <xf numFmtId="0" fontId="17" fillId="0" borderId="3" xfId="4" applyFont="1" applyBorder="1" applyAlignment="1">
      <alignment horizontal="left" vertical="center" wrapText="1"/>
    </xf>
    <xf numFmtId="0" fontId="17" fillId="0" borderId="8" xfId="4" applyFont="1" applyBorder="1" applyAlignment="1">
      <alignment horizontal="left" vertical="center" wrapText="1"/>
    </xf>
    <xf numFmtId="0" fontId="17" fillId="0" borderId="2" xfId="4" applyFont="1" applyBorder="1" applyAlignment="1">
      <alignment horizontal="center" vertical="center" wrapText="1"/>
    </xf>
    <xf numFmtId="0" fontId="17" fillId="0" borderId="8" xfId="4" applyFont="1" applyBorder="1" applyAlignment="1">
      <alignment horizontal="center" vertical="center" wrapText="1"/>
    </xf>
    <xf numFmtId="0" fontId="22" fillId="0" borderId="0" xfId="1" applyFont="1" applyAlignment="1">
      <alignment horizontal="justify" vertical="center" wrapText="1"/>
    </xf>
    <xf numFmtId="4" fontId="22" fillId="0" borderId="0" xfId="1" applyNumberFormat="1" applyFont="1" applyAlignment="1">
      <alignment horizontal="left" wrapText="1"/>
    </xf>
    <xf numFmtId="0" fontId="18" fillId="0" borderId="13"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1" xfId="1" applyFont="1" applyBorder="1" applyAlignment="1">
      <alignment horizontal="center" vertical="center" wrapText="1"/>
    </xf>
    <xf numFmtId="0" fontId="4" fillId="0" borderId="0" xfId="1" applyFont="1" applyAlignment="1">
      <alignment horizontal="left" vertical="top" wrapText="1"/>
    </xf>
    <xf numFmtId="0" fontId="21" fillId="0" borderId="10" xfId="4" applyFont="1" applyBorder="1" applyAlignment="1">
      <alignment horizontal="center" vertical="center" wrapText="1"/>
    </xf>
    <xf numFmtId="0" fontId="21" fillId="0" borderId="11" xfId="4" applyFont="1" applyBorder="1" applyAlignment="1">
      <alignment horizontal="center" vertical="center" wrapText="1"/>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8" xfId="1" applyFont="1" applyBorder="1" applyAlignment="1">
      <alignment horizontal="center" vertical="center" wrapText="1"/>
    </xf>
    <xf numFmtId="0" fontId="0" fillId="0" borderId="0" xfId="0" applyAlignment="1">
      <alignment horizontal="justify" wrapText="1"/>
    </xf>
    <xf numFmtId="0" fontId="4" fillId="0" borderId="0" xfId="1" applyFont="1" applyAlignment="1">
      <alignment horizontal="center"/>
    </xf>
    <xf numFmtId="0" fontId="17" fillId="0" borderId="15" xfId="1" applyFont="1" applyBorder="1" applyAlignment="1">
      <alignment horizontal="left"/>
    </xf>
    <xf numFmtId="0" fontId="17" fillId="0" borderId="14" xfId="1" applyFont="1" applyBorder="1" applyAlignment="1">
      <alignment horizontal="left"/>
    </xf>
    <xf numFmtId="0" fontId="23" fillId="0" borderId="0" xfId="1" applyFont="1" applyAlignment="1">
      <alignment horizontal="justify" vertical="center" wrapText="1"/>
    </xf>
    <xf numFmtId="0" fontId="17" fillId="0" borderId="12" xfId="1" applyFont="1" applyBorder="1" applyAlignment="1">
      <alignment horizontal="left"/>
    </xf>
    <xf numFmtId="0" fontId="17" fillId="0" borderId="0" xfId="1" applyFont="1" applyAlignment="1">
      <alignment horizontal="left"/>
    </xf>
    <xf numFmtId="2" fontId="3" fillId="0" borderId="2" xfId="1" applyNumberFormat="1" applyBorder="1" applyAlignment="1">
      <alignment horizontal="center" vertical="center"/>
    </xf>
    <xf numFmtId="2" fontId="3" fillId="0" borderId="3" xfId="1" applyNumberFormat="1" applyBorder="1" applyAlignment="1">
      <alignment horizontal="center" vertical="center"/>
    </xf>
    <xf numFmtId="2" fontId="3" fillId="0" borderId="12" xfId="1" applyNumberFormat="1" applyBorder="1" applyAlignment="1">
      <alignment horizontal="center" vertical="center" wrapText="1"/>
    </xf>
    <xf numFmtId="2" fontId="3" fillId="0" borderId="0" xfId="1" applyNumberFormat="1" applyAlignment="1">
      <alignment horizontal="center" vertical="center"/>
    </xf>
    <xf numFmtId="0" fontId="18" fillId="0" borderId="12" xfId="1" applyFont="1" applyBorder="1" applyAlignment="1">
      <alignment horizontal="left"/>
    </xf>
    <xf numFmtId="0" fontId="18" fillId="0" borderId="0" xfId="1" applyFont="1" applyAlignment="1">
      <alignment horizontal="left"/>
    </xf>
    <xf numFmtId="0" fontId="18" fillId="0" borderId="15" xfId="3" applyFont="1" applyBorder="1" applyAlignment="1">
      <alignment horizontal="center" vertical="center"/>
    </xf>
    <xf numFmtId="0" fontId="18" fillId="0" borderId="14" xfId="3" applyFont="1" applyBorder="1" applyAlignment="1">
      <alignment horizontal="center" vertical="center"/>
    </xf>
    <xf numFmtId="0" fontId="18" fillId="0" borderId="7" xfId="3" applyFont="1" applyBorder="1" applyAlignment="1">
      <alignment horizontal="center" vertical="center"/>
    </xf>
    <xf numFmtId="0" fontId="22" fillId="0" borderId="0" xfId="3" applyFont="1" applyAlignment="1">
      <alignment horizontal="left" vertical="center" wrapText="1"/>
    </xf>
    <xf numFmtId="0" fontId="17" fillId="0" borderId="2" xfId="3" applyFont="1" applyBorder="1" applyAlignment="1">
      <alignment horizontal="center" vertical="center" wrapText="1"/>
    </xf>
    <xf numFmtId="0" fontId="17" fillId="0" borderId="8" xfId="3" applyFont="1" applyBorder="1" applyAlignment="1">
      <alignment horizontal="center" vertical="center" wrapText="1"/>
    </xf>
    <xf numFmtId="0" fontId="17" fillId="0" borderId="12" xfId="3" applyFont="1" applyBorder="1" applyAlignment="1">
      <alignment horizontal="center" vertical="center" wrapText="1"/>
    </xf>
    <xf numFmtId="0" fontId="17" fillId="0" borderId="0" xfId="3" applyFont="1" applyAlignment="1">
      <alignment horizontal="center" vertical="center" wrapText="1"/>
    </xf>
    <xf numFmtId="0" fontId="4" fillId="0" borderId="0" xfId="3" applyFont="1" applyAlignment="1">
      <alignment horizontal="left" vertical="center"/>
    </xf>
    <xf numFmtId="0" fontId="17" fillId="0" borderId="10" xfId="3" applyFont="1" applyBorder="1" applyAlignment="1">
      <alignment horizontal="center" vertical="center" wrapText="1"/>
    </xf>
    <xf numFmtId="0" fontId="3" fillId="0" borderId="9" xfId="3" applyFont="1" applyBorder="1" applyAlignment="1">
      <alignment vertical="center"/>
    </xf>
    <xf numFmtId="0" fontId="3" fillId="0" borderId="11" xfId="3" applyFont="1" applyBorder="1" applyAlignment="1">
      <alignment vertical="center"/>
    </xf>
    <xf numFmtId="0" fontId="17" fillId="0" borderId="3" xfId="3" applyFont="1" applyBorder="1" applyAlignment="1">
      <alignment horizontal="center" vertical="center" wrapText="1"/>
    </xf>
    <xf numFmtId="0" fontId="17" fillId="0" borderId="11"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1" xfId="3" applyFont="1" applyBorder="1" applyAlignment="1">
      <alignment horizontal="center" vertical="center" wrapText="1"/>
    </xf>
    <xf numFmtId="0" fontId="17" fillId="0" borderId="2" xfId="3" applyFont="1" applyBorder="1" applyAlignment="1">
      <alignment horizontal="center" wrapText="1"/>
    </xf>
    <xf numFmtId="0" fontId="17" fillId="0" borderId="8" xfId="3" applyFont="1" applyBorder="1" applyAlignment="1">
      <alignment horizontal="center" wrapText="1"/>
    </xf>
    <xf numFmtId="0" fontId="17" fillId="0" borderId="13" xfId="3" applyFont="1" applyBorder="1" applyAlignment="1">
      <alignment horizontal="center" vertical="center" wrapText="1"/>
    </xf>
    <xf numFmtId="0" fontId="17" fillId="0" borderId="12" xfId="3" applyFont="1" applyBorder="1" applyAlignment="1">
      <alignment horizontal="center" vertical="center"/>
    </xf>
    <xf numFmtId="0" fontId="17" fillId="0" borderId="0" xfId="3" applyFont="1" applyAlignment="1">
      <alignment horizontal="center" vertical="center"/>
    </xf>
    <xf numFmtId="4" fontId="18" fillId="0" borderId="12" xfId="3" applyNumberFormat="1" applyFont="1" applyBorder="1" applyAlignment="1">
      <alignment horizontal="right" vertical="center"/>
    </xf>
    <xf numFmtId="4" fontId="18" fillId="0" borderId="0" xfId="3" applyNumberFormat="1" applyFont="1" applyAlignment="1">
      <alignment horizontal="right" vertical="center"/>
    </xf>
    <xf numFmtId="4" fontId="17" fillId="0" borderId="12" xfId="3" applyNumberFormat="1" applyFont="1" applyBorder="1" applyAlignment="1">
      <alignment horizontal="right" vertical="center"/>
    </xf>
    <xf numFmtId="4" fontId="17" fillId="0" borderId="0" xfId="3" applyNumberFormat="1" applyFont="1" applyAlignment="1">
      <alignment horizontal="right" vertical="center"/>
    </xf>
    <xf numFmtId="4" fontId="18" fillId="0" borderId="4" xfId="3" applyNumberFormat="1" applyFont="1" applyBorder="1" applyAlignment="1">
      <alignment horizontal="right" vertical="center"/>
    </xf>
    <xf numFmtId="4" fontId="17" fillId="0" borderId="4" xfId="3" applyNumberFormat="1" applyFont="1" applyBorder="1" applyAlignment="1">
      <alignment horizontal="right" vertical="center"/>
    </xf>
    <xf numFmtId="4" fontId="17" fillId="0" borderId="15" xfId="3" applyNumberFormat="1" applyFont="1" applyBorder="1" applyAlignment="1">
      <alignment horizontal="right" vertical="center"/>
    </xf>
    <xf numFmtId="4" fontId="17" fillId="0" borderId="7" xfId="3" applyNumberFormat="1" applyFont="1" applyBorder="1" applyAlignment="1">
      <alignment horizontal="right" vertical="center"/>
    </xf>
    <xf numFmtId="0" fontId="4" fillId="0" borderId="0" xfId="3" applyFont="1" applyAlignment="1">
      <alignment horizontal="left" vertical="center" wrapText="1"/>
    </xf>
    <xf numFmtId="0" fontId="17" fillId="0" borderId="5" xfId="3" applyFont="1" applyBorder="1" applyAlignment="1">
      <alignment horizontal="center" vertical="center" wrapText="1"/>
    </xf>
    <xf numFmtId="0" fontId="17" fillId="0" borderId="2" xfId="3" applyFont="1" applyBorder="1" applyAlignment="1">
      <alignment horizontal="left" vertical="center" wrapText="1"/>
    </xf>
    <xf numFmtId="0" fontId="17" fillId="0" borderId="3" xfId="3" applyFont="1" applyBorder="1" applyAlignment="1">
      <alignment horizontal="left" vertical="center" wrapText="1"/>
    </xf>
    <xf numFmtId="0" fontId="17" fillId="0" borderId="8" xfId="3" applyFont="1" applyBorder="1" applyAlignment="1">
      <alignment horizontal="left" vertical="center" wrapText="1"/>
    </xf>
    <xf numFmtId="0" fontId="22" fillId="0" borderId="0" xfId="3" applyFont="1" applyAlignment="1">
      <alignment horizontal="left" wrapText="1"/>
    </xf>
    <xf numFmtId="0" fontId="17" fillId="0" borderId="15" xfId="3" applyFont="1" applyBorder="1" applyAlignment="1">
      <alignment horizontal="center" vertical="center" wrapText="1"/>
    </xf>
    <xf numFmtId="0" fontId="17" fillId="0" borderId="14" xfId="3" applyFont="1" applyBorder="1" applyAlignment="1">
      <alignment horizontal="center" vertical="center" wrapText="1"/>
    </xf>
    <xf numFmtId="0" fontId="18" fillId="0" borderId="2" xfId="3" applyFont="1" applyBorder="1" applyAlignment="1">
      <alignment horizontal="center" vertical="center"/>
    </xf>
    <xf numFmtId="0" fontId="18" fillId="0" borderId="3" xfId="3" applyFont="1" applyBorder="1" applyAlignment="1">
      <alignment horizontal="center" vertical="center"/>
    </xf>
    <xf numFmtId="0" fontId="18" fillId="0" borderId="8" xfId="3" applyFont="1" applyBorder="1" applyAlignment="1">
      <alignment horizontal="center" vertical="center"/>
    </xf>
    <xf numFmtId="0" fontId="14" fillId="3" borderId="0" xfId="5" applyFont="1" applyFill="1" applyAlignment="1">
      <alignment horizontal="center" vertical="center"/>
    </xf>
    <xf numFmtId="0" fontId="4" fillId="0" borderId="0" xfId="5" applyFont="1" applyAlignment="1">
      <alignment horizontal="left" vertical="center" wrapText="1"/>
    </xf>
    <xf numFmtId="0" fontId="4" fillId="0" borderId="0" xfId="5" applyFont="1" applyAlignment="1">
      <alignment vertical="top" wrapText="1"/>
    </xf>
    <xf numFmtId="0" fontId="17" fillId="0" borderId="5" xfId="5" applyFont="1" applyBorder="1" applyAlignment="1">
      <alignment horizontal="center" vertical="center" wrapText="1"/>
    </xf>
    <xf numFmtId="0" fontId="17" fillId="0" borderId="2" xfId="5" applyFont="1" applyBorder="1" applyAlignment="1">
      <alignment horizontal="center" vertical="center" wrapText="1"/>
    </xf>
    <xf numFmtId="0" fontId="17" fillId="0" borderId="8" xfId="5" applyFont="1" applyBorder="1" applyAlignment="1">
      <alignment horizontal="center" vertical="center" wrapText="1"/>
    </xf>
    <xf numFmtId="0" fontId="17" fillId="0" borderId="3" xfId="5" applyFont="1" applyBorder="1" applyAlignment="1">
      <alignment horizontal="center" vertical="center" wrapText="1"/>
    </xf>
    <xf numFmtId="0" fontId="17" fillId="0" borderId="10" xfId="5" applyFont="1" applyBorder="1" applyAlignment="1">
      <alignment horizontal="center" vertical="center" wrapText="1"/>
    </xf>
    <xf numFmtId="0" fontId="17" fillId="0" borderId="11" xfId="5" applyFont="1" applyBorder="1" applyAlignment="1">
      <alignment horizontal="center" vertical="center" wrapText="1"/>
    </xf>
    <xf numFmtId="0" fontId="17" fillId="0" borderId="6" xfId="1" applyFont="1" applyBorder="1" applyAlignment="1">
      <alignment horizontal="center" vertical="center" wrapText="1"/>
    </xf>
    <xf numFmtId="0" fontId="17" fillId="0" borderId="1" xfId="1" applyFont="1" applyBorder="1" applyAlignment="1">
      <alignment horizontal="center" vertical="center" wrapText="1"/>
    </xf>
    <xf numFmtId="0" fontId="18" fillId="0" borderId="2" xfId="5" applyFont="1" applyBorder="1" applyAlignment="1">
      <alignment horizontal="center" vertical="center" wrapText="1"/>
    </xf>
    <xf numFmtId="0" fontId="18" fillId="0" borderId="3" xfId="5" applyFont="1" applyBorder="1" applyAlignment="1">
      <alignment horizontal="center" vertical="center" wrapText="1"/>
    </xf>
    <xf numFmtId="0" fontId="18" fillId="0" borderId="8" xfId="5" applyFont="1" applyBorder="1" applyAlignment="1">
      <alignment horizontal="center" vertical="center" wrapText="1"/>
    </xf>
    <xf numFmtId="0" fontId="18" fillId="0" borderId="2" xfId="5" applyFont="1" applyBorder="1" applyAlignment="1" applyProtection="1">
      <alignment horizontal="center" vertical="center" wrapText="1"/>
      <protection locked="0"/>
    </xf>
    <xf numFmtId="0" fontId="18" fillId="0" borderId="3" xfId="5" applyFont="1" applyBorder="1" applyAlignment="1" applyProtection="1">
      <alignment horizontal="center" vertical="center" wrapText="1"/>
      <protection locked="0"/>
    </xf>
    <xf numFmtId="0" fontId="18" fillId="0" borderId="8" xfId="5" applyFont="1" applyBorder="1" applyAlignment="1" applyProtection="1">
      <alignment horizontal="center" vertical="center" wrapText="1"/>
      <protection locked="0"/>
    </xf>
    <xf numFmtId="0" fontId="23" fillId="0" borderId="0" xfId="5" applyFont="1" applyAlignment="1">
      <alignment horizontal="left" wrapText="1"/>
    </xf>
    <xf numFmtId="0" fontId="22" fillId="0" borderId="0" xfId="5" applyFont="1" applyAlignment="1">
      <alignment horizontal="justify" vertical="center" wrapText="1"/>
    </xf>
    <xf numFmtId="0" fontId="18" fillId="0" borderId="2" xfId="5" applyFont="1" applyBorder="1" applyAlignment="1">
      <alignment horizontal="center" vertical="center"/>
    </xf>
    <xf numFmtId="0" fontId="18" fillId="0" borderId="3" xfId="5" applyFont="1" applyBorder="1" applyAlignment="1">
      <alignment horizontal="center" vertical="center"/>
    </xf>
    <xf numFmtId="0" fontId="18" fillId="0" borderId="6" xfId="5" applyFont="1" applyBorder="1" applyAlignment="1">
      <alignment horizontal="center" vertical="center"/>
    </xf>
    <xf numFmtId="0" fontId="18" fillId="0" borderId="1" xfId="5" applyFont="1" applyBorder="1" applyAlignment="1">
      <alignment horizontal="center" vertical="center"/>
    </xf>
    <xf numFmtId="0" fontId="18" fillId="6" borderId="2" xfId="5" applyFont="1" applyFill="1" applyBorder="1" applyAlignment="1">
      <alignment horizontal="center" vertical="center" wrapText="1"/>
    </xf>
    <xf numFmtId="0" fontId="18" fillId="6" borderId="3" xfId="5" applyFont="1" applyFill="1" applyBorder="1" applyAlignment="1">
      <alignment horizontal="center" vertical="center" wrapText="1"/>
    </xf>
    <xf numFmtId="0" fontId="18" fillId="6" borderId="0" xfId="5" applyFont="1" applyFill="1" applyAlignment="1">
      <alignment horizontal="center" vertical="center" wrapText="1"/>
    </xf>
    <xf numFmtId="0" fontId="18" fillId="6" borderId="4" xfId="5" applyFont="1" applyFill="1" applyBorder="1" applyAlignment="1">
      <alignment horizontal="center" vertical="center" wrapText="1"/>
    </xf>
    <xf numFmtId="0" fontId="18" fillId="0" borderId="0" xfId="5" applyFont="1" applyAlignment="1">
      <alignment horizontal="center" vertical="center" wrapText="1"/>
    </xf>
    <xf numFmtId="0" fontId="18" fillId="0" borderId="4" xfId="5" applyFont="1" applyBorder="1" applyAlignment="1">
      <alignment horizontal="center" vertical="center" wrapText="1"/>
    </xf>
    <xf numFmtId="0" fontId="64" fillId="6" borderId="0" xfId="5" applyFont="1" applyFill="1" applyAlignment="1">
      <alignment horizontal="justify" vertical="center" wrapText="1"/>
    </xf>
    <xf numFmtId="0" fontId="14" fillId="4" borderId="0" xfId="5" applyFont="1" applyFill="1" applyAlignment="1">
      <alignment horizontal="center" vertical="center" wrapText="1"/>
    </xf>
    <xf numFmtId="0" fontId="4" fillId="0" borderId="0" xfId="5" applyFont="1" applyAlignment="1">
      <alignment horizontal="left" vertical="center"/>
    </xf>
    <xf numFmtId="0" fontId="40" fillId="0" borderId="0" xfId="5" applyFont="1" applyAlignment="1">
      <alignment horizontal="left" vertical="center" wrapText="1"/>
    </xf>
    <xf numFmtId="0" fontId="18" fillId="0" borderId="8" xfId="5" applyFont="1" applyBorder="1" applyAlignment="1">
      <alignment horizontal="center" vertical="center"/>
    </xf>
    <xf numFmtId="0" fontId="4" fillId="0" borderId="0" xfId="5" applyFont="1" applyAlignment="1">
      <alignment horizontal="left" vertical="top" wrapText="1"/>
    </xf>
    <xf numFmtId="0" fontId="4" fillId="0" borderId="0" xfId="5" applyFont="1" applyAlignment="1">
      <alignment horizontal="center" vertical="top" wrapText="1"/>
    </xf>
    <xf numFmtId="0" fontId="22" fillId="0" borderId="0" xfId="5" applyFont="1" applyAlignment="1">
      <alignment horizontal="left" vertical="center" wrapText="1"/>
    </xf>
    <xf numFmtId="0" fontId="17" fillId="0" borderId="13" xfId="5" applyFont="1" applyBorder="1" applyAlignment="1">
      <alignment horizontal="center" vertical="center" wrapText="1"/>
    </xf>
    <xf numFmtId="0" fontId="17" fillId="0" borderId="15" xfId="5" applyFont="1" applyBorder="1" applyAlignment="1">
      <alignment horizontal="center" vertical="center" wrapText="1"/>
    </xf>
    <xf numFmtId="0" fontId="17" fillId="0" borderId="1" xfId="5" applyFont="1" applyBorder="1" applyAlignment="1">
      <alignment horizontal="center" vertical="center" wrapText="1"/>
    </xf>
    <xf numFmtId="0" fontId="17" fillId="0" borderId="7" xfId="5" applyFont="1" applyBorder="1" applyAlignment="1">
      <alignment horizontal="center" vertical="center" wrapText="1"/>
    </xf>
    <xf numFmtId="0" fontId="14" fillId="4" borderId="0" xfId="3" applyFont="1" applyFill="1" applyAlignment="1">
      <alignment horizontal="center" vertical="center" wrapText="1"/>
    </xf>
    <xf numFmtId="0" fontId="40" fillId="0" borderId="0" xfId="3" applyFont="1" applyAlignment="1">
      <alignment horizontal="left" vertical="center" wrapText="1"/>
    </xf>
    <xf numFmtId="0" fontId="40" fillId="0" borderId="0" xfId="3" applyFont="1" applyAlignment="1">
      <alignment horizontal="left" wrapText="1"/>
    </xf>
    <xf numFmtId="0" fontId="34" fillId="0" borderId="5" xfId="1" applyFont="1" applyBorder="1" applyAlignment="1">
      <alignment horizontal="center" vertical="center" wrapText="1"/>
    </xf>
    <xf numFmtId="0" fontId="34" fillId="0" borderId="2" xfId="1" applyFont="1" applyBorder="1" applyAlignment="1">
      <alignment horizontal="center" vertical="center" wrapText="1"/>
    </xf>
    <xf numFmtId="0" fontId="34" fillId="0" borderId="3" xfId="1" applyFont="1" applyBorder="1" applyAlignment="1">
      <alignment horizontal="center" vertical="center" wrapText="1"/>
    </xf>
    <xf numFmtId="0" fontId="34" fillId="0" borderId="10" xfId="1" applyFont="1" applyBorder="1" applyAlignment="1">
      <alignment horizontal="center" vertical="center" wrapText="1"/>
    </xf>
    <xf numFmtId="0" fontId="34" fillId="0" borderId="11" xfId="1" applyFont="1" applyBorder="1" applyAlignment="1">
      <alignment horizontal="center" vertical="center" wrapText="1"/>
    </xf>
    <xf numFmtId="0" fontId="39" fillId="0" borderId="0" xfId="3" applyFont="1" applyAlignment="1">
      <alignment horizontal="left" wrapText="1" shrinkToFit="1"/>
    </xf>
    <xf numFmtId="0" fontId="23" fillId="0" borderId="0" xfId="3" applyFont="1" applyAlignment="1">
      <alignment horizontal="justify" vertical="center" wrapText="1" shrinkToFit="1"/>
    </xf>
    <xf numFmtId="0" fontId="4" fillId="6" borderId="0" xfId="3" applyFont="1" applyFill="1" applyAlignment="1">
      <alignment horizontal="left" wrapText="1"/>
    </xf>
    <xf numFmtId="0" fontId="17" fillId="0" borderId="9" xfId="3" applyFont="1" applyBorder="1" applyAlignment="1">
      <alignment horizontal="center" vertical="center" wrapText="1"/>
    </xf>
    <xf numFmtId="0" fontId="17" fillId="0" borderId="15" xfId="3" applyFont="1" applyBorder="1" applyAlignment="1">
      <alignment horizontal="left" vertical="center" wrapText="1"/>
    </xf>
    <xf numFmtId="0" fontId="17" fillId="0" borderId="14" xfId="3" applyFont="1" applyBorder="1" applyAlignment="1">
      <alignment horizontal="left" vertical="center" wrapText="1"/>
    </xf>
    <xf numFmtId="0" fontId="4" fillId="0" borderId="0" xfId="0" applyFont="1" applyAlignment="1">
      <alignment horizontal="left" vertical="center" wrapText="1"/>
    </xf>
    <xf numFmtId="0" fontId="4" fillId="6" borderId="0" xfId="1" applyFont="1" applyFill="1" applyAlignment="1">
      <alignment horizontal="left" wrapText="1"/>
    </xf>
    <xf numFmtId="0" fontId="23" fillId="0" borderId="0" xfId="1" applyFont="1" applyAlignment="1">
      <alignment horizontal="left" vertical="center" wrapText="1" shrinkToFit="1"/>
    </xf>
    <xf numFmtId="0" fontId="14" fillId="4" borderId="0" xfId="1" applyFont="1" applyFill="1" applyAlignment="1">
      <alignment horizontal="center" vertical="center" wrapText="1"/>
    </xf>
    <xf numFmtId="0" fontId="4" fillId="6" borderId="0" xfId="1" applyFont="1" applyFill="1" applyAlignment="1">
      <alignment horizontal="left" vertical="center" wrapText="1"/>
    </xf>
    <xf numFmtId="0" fontId="4" fillId="0" borderId="0" xfId="7" applyFont="1" applyAlignment="1">
      <alignment horizontal="left" vertical="center" wrapText="1"/>
    </xf>
    <xf numFmtId="0" fontId="17" fillId="0" borderId="5" xfId="7" applyFont="1" applyBorder="1" applyAlignment="1">
      <alignment horizontal="center" vertical="center" wrapText="1"/>
    </xf>
    <xf numFmtId="0" fontId="17" fillId="0" borderId="2" xfId="7" applyFont="1" applyBorder="1" applyAlignment="1">
      <alignment horizontal="center" vertical="center" wrapText="1"/>
    </xf>
    <xf numFmtId="0" fontId="17" fillId="0" borderId="8" xfId="7" applyFont="1" applyBorder="1" applyAlignment="1">
      <alignment horizontal="center" vertical="center" wrapText="1"/>
    </xf>
    <xf numFmtId="0" fontId="21" fillId="0" borderId="2" xfId="7" applyFont="1" applyBorder="1" applyAlignment="1">
      <alignment horizontal="center" vertical="center" wrapText="1"/>
    </xf>
    <xf numFmtId="0" fontId="21" fillId="0" borderId="8" xfId="7" applyFont="1" applyBorder="1" applyAlignment="1">
      <alignment horizontal="center" vertical="center" wrapText="1"/>
    </xf>
    <xf numFmtId="0" fontId="14" fillId="5" borderId="0" xfId="1" applyFont="1" applyFill="1" applyAlignment="1">
      <alignment horizontal="center" vertical="center"/>
    </xf>
    <xf numFmtId="0" fontId="4" fillId="0" borderId="0" xfId="1" applyFont="1" applyAlignment="1">
      <alignment horizontal="left" vertical="center"/>
    </xf>
    <xf numFmtId="0" fontId="3" fillId="0" borderId="9" xfId="1" applyBorder="1" applyAlignment="1">
      <alignment vertical="center"/>
    </xf>
    <xf numFmtId="0" fontId="3" fillId="0" borderId="11" xfId="1" applyBorder="1" applyAlignment="1">
      <alignment vertical="center"/>
    </xf>
    <xf numFmtId="0" fontId="17" fillId="0" borderId="13"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7" xfId="1" applyFont="1" applyBorder="1" applyAlignment="1">
      <alignment horizontal="center" vertical="center" wrapText="1"/>
    </xf>
    <xf numFmtId="0" fontId="21" fillId="0" borderId="2" xfId="1" applyFont="1" applyBorder="1" applyAlignment="1">
      <alignment horizontal="center" vertical="center" wrapText="1"/>
    </xf>
    <xf numFmtId="0" fontId="21" fillId="0" borderId="8" xfId="1" applyFont="1" applyBorder="1" applyAlignment="1">
      <alignment horizontal="center" vertical="center" wrapText="1"/>
    </xf>
    <xf numFmtId="2" fontId="17" fillId="0" borderId="5" xfId="1" applyNumberFormat="1" applyFont="1" applyBorder="1" applyAlignment="1">
      <alignment horizontal="center" vertical="center" wrapText="1"/>
    </xf>
    <xf numFmtId="2" fontId="17" fillId="0" borderId="2" xfId="1" applyNumberFormat="1" applyFont="1" applyBorder="1" applyAlignment="1">
      <alignment horizontal="center" vertical="center" wrapText="1"/>
    </xf>
    <xf numFmtId="2" fontId="17" fillId="0" borderId="3" xfId="1" applyNumberFormat="1" applyFont="1" applyBorder="1" applyAlignment="1">
      <alignment horizontal="center" vertical="center" wrapText="1"/>
    </xf>
    <xf numFmtId="2" fontId="17" fillId="0" borderId="2" xfId="1" applyNumberFormat="1" applyFont="1" applyBorder="1" applyAlignment="1">
      <alignment horizontal="left" vertical="center" wrapText="1"/>
    </xf>
    <xf numFmtId="2" fontId="17" fillId="0" borderId="3" xfId="1" applyNumberFormat="1" applyFont="1" applyBorder="1" applyAlignment="1">
      <alignment horizontal="left" vertical="center" wrapText="1"/>
    </xf>
    <xf numFmtId="2" fontId="17" fillId="10" borderId="10" xfId="1" applyNumberFormat="1" applyFont="1" applyFill="1" applyBorder="1" applyAlignment="1">
      <alignment horizontal="center" vertical="center" wrapText="1"/>
    </xf>
    <xf numFmtId="2" fontId="17" fillId="10" borderId="11" xfId="1" applyNumberFormat="1" applyFont="1" applyFill="1" applyBorder="1" applyAlignment="1">
      <alignment horizontal="center" vertical="center" wrapText="1"/>
    </xf>
    <xf numFmtId="0" fontId="17" fillId="0" borderId="13" xfId="5" applyFont="1" applyBorder="1" applyAlignment="1">
      <alignment horizontal="left" vertical="center" wrapText="1"/>
    </xf>
    <xf numFmtId="0" fontId="17" fillId="0" borderId="1" xfId="5" applyFont="1" applyBorder="1" applyAlignment="1">
      <alignment horizontal="left" vertical="center" wrapText="1"/>
    </xf>
    <xf numFmtId="0" fontId="17" fillId="0" borderId="12" xfId="5" applyFont="1" applyBorder="1" applyAlignment="1">
      <alignment horizontal="left" vertical="center" wrapText="1"/>
    </xf>
    <xf numFmtId="0" fontId="17" fillId="0" borderId="4" xfId="5" applyFont="1" applyBorder="1" applyAlignment="1">
      <alignment horizontal="left" vertical="center" wrapText="1"/>
    </xf>
    <xf numFmtId="0" fontId="17" fillId="0" borderId="15" xfId="5" applyFont="1" applyBorder="1" applyAlignment="1">
      <alignment horizontal="left" vertical="center" wrapText="1"/>
    </xf>
    <xf numFmtId="0" fontId="17" fillId="0" borderId="7" xfId="5" applyFont="1" applyBorder="1" applyAlignment="1">
      <alignment horizontal="left" vertical="center" wrapText="1"/>
    </xf>
    <xf numFmtId="0" fontId="17" fillId="0" borderId="12" xfId="5" applyFont="1" applyBorder="1" applyAlignment="1">
      <alignment horizontal="center" vertical="center" wrapText="1"/>
    </xf>
    <xf numFmtId="0" fontId="17" fillId="0" borderId="4" xfId="5" applyFont="1" applyBorder="1" applyAlignment="1">
      <alignment horizontal="center" vertical="center" wrapText="1"/>
    </xf>
    <xf numFmtId="0" fontId="3" fillId="0" borderId="2" xfId="1" applyBorder="1" applyAlignment="1">
      <alignment horizontal="center" vertical="center" wrapText="1"/>
    </xf>
    <xf numFmtId="0" fontId="3" fillId="0" borderId="8" xfId="1" applyBorder="1" applyAlignment="1">
      <alignment horizontal="center" vertical="center" wrapText="1"/>
    </xf>
    <xf numFmtId="0" fontId="3" fillId="0" borderId="3" xfId="1" applyBorder="1" applyAlignment="1">
      <alignment horizontal="center" vertical="center" wrapText="1"/>
    </xf>
    <xf numFmtId="1" fontId="25" fillId="0" borderId="2" xfId="1" applyNumberFormat="1" applyFont="1" applyBorder="1" applyAlignment="1">
      <alignment horizontal="center" vertical="center" wrapText="1"/>
    </xf>
    <xf numFmtId="1" fontId="25" fillId="0" borderId="8" xfId="1" applyNumberFormat="1" applyFont="1" applyBorder="1" applyAlignment="1">
      <alignment horizontal="center" vertical="center" wrapText="1"/>
    </xf>
    <xf numFmtId="0" fontId="14" fillId="7" borderId="0" xfId="1" applyFont="1" applyFill="1" applyAlignment="1">
      <alignment horizontal="center" vertical="center"/>
    </xf>
    <xf numFmtId="1" fontId="58" fillId="6" borderId="10" xfId="1" applyNumberFormat="1" applyFont="1" applyFill="1" applyBorder="1" applyAlignment="1">
      <alignment horizontal="center" vertical="center" wrapText="1"/>
    </xf>
    <xf numFmtId="1" fontId="58" fillId="6" borderId="9" xfId="1" applyNumberFormat="1" applyFont="1" applyFill="1" applyBorder="1" applyAlignment="1">
      <alignment horizontal="center" vertical="center" wrapText="1"/>
    </xf>
    <xf numFmtId="1" fontId="58" fillId="6" borderId="11" xfId="1" applyNumberFormat="1" applyFont="1" applyFill="1" applyBorder="1" applyAlignment="1">
      <alignment horizontal="center" vertical="center" wrapText="1"/>
    </xf>
    <xf numFmtId="0" fontId="17" fillId="0" borderId="2" xfId="1" applyFont="1" applyBorder="1" applyAlignment="1">
      <alignment horizontal="left" vertical="center"/>
    </xf>
    <xf numFmtId="0" fontId="17" fillId="0" borderId="8" xfId="1" applyFont="1" applyBorder="1" applyAlignment="1">
      <alignment horizontal="left" vertical="center"/>
    </xf>
    <xf numFmtId="0" fontId="17" fillId="0" borderId="3" xfId="1" applyFont="1" applyBorder="1" applyAlignment="1">
      <alignment horizontal="left" vertical="center"/>
    </xf>
    <xf numFmtId="1" fontId="67" fillId="0" borderId="8" xfId="1" applyNumberFormat="1" applyFont="1" applyBorder="1" applyAlignment="1">
      <alignment horizontal="center" vertical="center" wrapText="1"/>
    </xf>
    <xf numFmtId="1" fontId="67" fillId="0" borderId="5" xfId="1" applyNumberFormat="1" applyFont="1" applyBorder="1" applyAlignment="1">
      <alignment horizontal="center" vertical="center" wrapText="1"/>
    </xf>
    <xf numFmtId="1" fontId="25" fillId="0" borderId="5" xfId="1" applyNumberFormat="1" applyFont="1" applyBorder="1" applyAlignment="1">
      <alignment horizontal="center" vertical="center" wrapText="1"/>
    </xf>
    <xf numFmtId="0" fontId="23" fillId="0" borderId="0" xfId="1" applyFont="1" applyAlignment="1">
      <alignment horizontal="left" vertical="top" wrapText="1"/>
    </xf>
    <xf numFmtId="2" fontId="4" fillId="0" borderId="0" xfId="1" applyNumberFormat="1" applyFont="1" applyAlignment="1">
      <alignment horizontal="left" vertical="center" wrapText="1"/>
    </xf>
    <xf numFmtId="2" fontId="4" fillId="0" borderId="0" xfId="1" applyNumberFormat="1" applyFont="1" applyAlignment="1">
      <alignment horizontal="left" wrapText="1"/>
    </xf>
    <xf numFmtId="0" fontId="17" fillId="0" borderId="12" xfId="1" applyFont="1" applyBorder="1" applyAlignment="1">
      <alignment horizontal="center" vertical="center" wrapText="1"/>
    </xf>
    <xf numFmtId="0" fontId="17" fillId="6" borderId="13" xfId="1" applyFont="1" applyFill="1" applyBorder="1" applyAlignment="1">
      <alignment horizontal="center" vertical="center" wrapText="1"/>
    </xf>
    <xf numFmtId="0" fontId="17" fillId="6" borderId="9" xfId="1" applyFont="1" applyFill="1" applyBorder="1" applyAlignment="1">
      <alignment horizontal="center" vertical="center" wrapText="1"/>
    </xf>
    <xf numFmtId="0" fontId="17" fillId="6" borderId="11" xfId="1" applyFont="1" applyFill="1" applyBorder="1" applyAlignment="1">
      <alignment horizontal="center" vertical="center" wrapText="1"/>
    </xf>
    <xf numFmtId="3" fontId="3" fillId="0" borderId="2" xfId="1" applyNumberFormat="1" applyBorder="1" applyAlignment="1">
      <alignment horizontal="left" vertical="center"/>
    </xf>
    <xf numFmtId="3" fontId="3" fillId="0" borderId="3" xfId="1" applyNumberFormat="1" applyBorder="1" applyAlignment="1">
      <alignment horizontal="left" vertical="center"/>
    </xf>
    <xf numFmtId="3" fontId="3" fillId="0" borderId="8" xfId="1" applyNumberFormat="1" applyBorder="1" applyAlignment="1">
      <alignment horizontal="left" vertical="center"/>
    </xf>
    <xf numFmtId="0" fontId="23" fillId="0" borderId="0" xfId="15" applyFont="1" applyAlignment="1">
      <alignment horizontal="justify" vertical="center" wrapText="1"/>
    </xf>
    <xf numFmtId="0" fontId="47" fillId="0" borderId="3" xfId="0" applyFont="1" applyBorder="1" applyAlignment="1">
      <alignment horizontal="center" vertical="center" wrapText="1"/>
    </xf>
    <xf numFmtId="0" fontId="47" fillId="0" borderId="8" xfId="0" applyFont="1" applyBorder="1" applyAlignment="1">
      <alignment horizontal="center" vertical="center" wrapText="1"/>
    </xf>
    <xf numFmtId="0" fontId="18" fillId="0" borderId="13" xfId="1" applyFont="1" applyBorder="1" applyAlignment="1">
      <alignment horizontal="center" vertical="center"/>
    </xf>
    <xf numFmtId="0" fontId="18" fillId="0" borderId="6" xfId="1" applyFont="1" applyBorder="1" applyAlignment="1">
      <alignment horizontal="center" vertical="center"/>
    </xf>
    <xf numFmtId="0" fontId="0" fillId="0" borderId="6" xfId="0" applyBorder="1"/>
    <xf numFmtId="0" fontId="18" fillId="0" borderId="12" xfId="1" applyFont="1" applyBorder="1" applyAlignment="1">
      <alignment horizontal="center" vertical="center"/>
    </xf>
    <xf numFmtId="0" fontId="18" fillId="0" borderId="0" xfId="1" applyFont="1" applyAlignment="1">
      <alignment horizontal="center" vertical="center"/>
    </xf>
    <xf numFmtId="0" fontId="0" fillId="0" borderId="0" xfId="0"/>
    <xf numFmtId="0" fontId="23" fillId="0" borderId="0" xfId="1" applyFont="1"/>
    <xf numFmtId="0" fontId="5" fillId="0" borderId="0" xfId="0" applyFont="1"/>
    <xf numFmtId="0" fontId="22" fillId="0" borderId="0" xfId="15" applyFont="1" applyAlignment="1">
      <alignment horizontal="justify" vertical="center" wrapText="1"/>
    </xf>
    <xf numFmtId="0" fontId="0" fillId="0" borderId="0" xfId="0" applyAlignment="1">
      <alignment horizontal="justify" vertical="center" wrapText="1"/>
    </xf>
    <xf numFmtId="0" fontId="70" fillId="0" borderId="0" xfId="1" applyFont="1" applyAlignment="1">
      <alignment horizontal="justify" vertical="center" wrapText="1"/>
    </xf>
    <xf numFmtId="0" fontId="0" fillId="0" borderId="5" xfId="0" applyBorder="1" applyAlignment="1">
      <alignment wrapText="1"/>
    </xf>
    <xf numFmtId="0" fontId="4" fillId="0" borderId="0" xfId="1" applyFont="1" applyAlignment="1">
      <alignment horizontal="left"/>
    </xf>
    <xf numFmtId="0" fontId="17" fillId="0" borderId="3" xfId="15" applyFont="1" applyBorder="1" applyAlignment="1">
      <alignment horizontal="center" vertical="center" wrapText="1"/>
    </xf>
    <xf numFmtId="0" fontId="17" fillId="0" borderId="8" xfId="15" applyFont="1" applyBorder="1" applyAlignment="1">
      <alignment horizontal="center" vertical="center" wrapText="1"/>
    </xf>
    <xf numFmtId="3" fontId="3" fillId="0" borderId="2" xfId="15" applyNumberForma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4" fillId="0" borderId="0" xfId="10" applyFont="1" applyAlignment="1">
      <alignment horizontal="left" vertical="center" wrapText="1"/>
    </xf>
    <xf numFmtId="0" fontId="17" fillId="0" borderId="13" xfId="1" applyFont="1" applyBorder="1" applyAlignment="1">
      <alignment horizontal="center" vertical="center"/>
    </xf>
    <xf numFmtId="0" fontId="17" fillId="0" borderId="12" xfId="1" applyFont="1" applyBorder="1" applyAlignment="1">
      <alignment horizontal="center" vertical="center"/>
    </xf>
    <xf numFmtId="0" fontId="14" fillId="7" borderId="0" xfId="1" applyFont="1" applyFill="1" applyAlignment="1">
      <alignment horizontal="center" vertical="center" wrapText="1"/>
    </xf>
    <xf numFmtId="49" fontId="22" fillId="0" borderId="6" xfId="10" applyNumberFormat="1" applyFont="1" applyBorder="1" applyAlignment="1">
      <alignment horizontal="left" vertical="center" wrapText="1"/>
    </xf>
    <xf numFmtId="49" fontId="22" fillId="0" borderId="0" xfId="10" applyNumberFormat="1" applyFont="1" applyAlignment="1">
      <alignment horizontal="left" vertical="center" wrapText="1"/>
    </xf>
    <xf numFmtId="0" fontId="69" fillId="0" borderId="10" xfId="12" applyFont="1" applyBorder="1" applyAlignment="1">
      <alignment horizontal="center" vertical="center"/>
    </xf>
    <xf numFmtId="0" fontId="69" fillId="0" borderId="11" xfId="12" applyFont="1" applyBorder="1" applyAlignment="1">
      <alignment horizontal="center" vertical="center"/>
    </xf>
    <xf numFmtId="2" fontId="69" fillId="0" borderId="5" xfId="12" applyNumberFormat="1" applyFont="1" applyBorder="1" applyAlignment="1">
      <alignment horizontal="center" vertical="center"/>
    </xf>
    <xf numFmtId="0" fontId="4" fillId="0" borderId="14" xfId="12" applyFont="1" applyBorder="1" applyAlignment="1">
      <alignment horizontal="center" vertical="center" wrapText="1"/>
    </xf>
    <xf numFmtId="0" fontId="14" fillId="7" borderId="0" xfId="10" applyFont="1" applyFill="1" applyAlignment="1">
      <alignment horizontal="center" vertical="center"/>
    </xf>
    <xf numFmtId="0" fontId="4" fillId="0" borderId="0" xfId="10" applyFont="1" applyAlignment="1">
      <alignment horizontal="left" vertical="top" wrapText="1"/>
    </xf>
    <xf numFmtId="0" fontId="17" fillId="0" borderId="5" xfId="10" applyFont="1" applyBorder="1" applyAlignment="1">
      <alignment horizontal="center" vertical="center" wrapText="1"/>
    </xf>
    <xf numFmtId="0" fontId="17" fillId="0" borderId="3" xfId="10" applyFont="1" applyBorder="1" applyAlignment="1">
      <alignment horizontal="center" vertical="center" wrapText="1"/>
    </xf>
    <xf numFmtId="0" fontId="17" fillId="0" borderId="8" xfId="10" applyFont="1" applyBorder="1" applyAlignment="1">
      <alignment horizontal="center" vertical="center" wrapText="1"/>
    </xf>
    <xf numFmtId="0" fontId="17" fillId="0" borderId="13" xfId="10" applyFont="1" applyBorder="1" applyAlignment="1">
      <alignment horizontal="center" vertical="center" wrapText="1"/>
    </xf>
    <xf numFmtId="0" fontId="17" fillId="0" borderId="15" xfId="10" applyFont="1" applyBorder="1" applyAlignment="1">
      <alignment horizontal="center" vertical="center" wrapText="1"/>
    </xf>
    <xf numFmtId="0" fontId="17" fillId="0" borderId="10" xfId="10" applyFont="1" applyBorder="1" applyAlignment="1">
      <alignment horizontal="center" vertical="center" wrapText="1"/>
    </xf>
    <xf numFmtId="0" fontId="17" fillId="0" borderId="11" xfId="10" applyFont="1" applyBorder="1" applyAlignment="1">
      <alignment horizontal="center" vertical="center" wrapText="1"/>
    </xf>
    <xf numFmtId="0" fontId="14" fillId="8" borderId="0" xfId="5" applyFont="1" applyFill="1" applyAlignment="1">
      <alignment horizontal="center" vertical="center"/>
    </xf>
    <xf numFmtId="0" fontId="4" fillId="0" borderId="0" xfId="16" applyFont="1" applyAlignment="1">
      <alignment horizontal="left" vertical="center" wrapText="1"/>
    </xf>
    <xf numFmtId="0" fontId="4" fillId="0" borderId="0" xfId="16" applyFont="1" applyAlignment="1">
      <alignment horizontal="left" vertical="top" wrapText="1"/>
    </xf>
    <xf numFmtId="0" fontId="17" fillId="0" borderId="5" xfId="16" applyFont="1" applyBorder="1" applyAlignment="1">
      <alignment horizontal="center" vertical="center" wrapText="1"/>
    </xf>
    <xf numFmtId="0" fontId="17" fillId="0" borderId="10" xfId="16" applyFont="1" applyBorder="1" applyAlignment="1">
      <alignment horizontal="center" vertical="center" wrapText="1"/>
    </xf>
    <xf numFmtId="0" fontId="17" fillId="0" borderId="9" xfId="16" applyFont="1" applyBorder="1" applyAlignment="1">
      <alignment horizontal="center" vertical="center" wrapText="1"/>
    </xf>
    <xf numFmtId="0" fontId="21" fillId="0" borderId="2" xfId="16" applyFont="1" applyBorder="1" applyAlignment="1">
      <alignment horizontal="left" vertical="center"/>
    </xf>
    <xf numFmtId="0" fontId="21" fillId="0" borderId="3" xfId="16" applyFont="1" applyBorder="1" applyAlignment="1">
      <alignment horizontal="left" vertical="center"/>
    </xf>
    <xf numFmtId="0" fontId="21" fillId="0" borderId="8" xfId="16" applyFont="1" applyBorder="1" applyAlignment="1">
      <alignment horizontal="left" vertical="center"/>
    </xf>
    <xf numFmtId="0" fontId="17" fillId="0" borderId="2" xfId="16" applyFont="1" applyBorder="1" applyAlignment="1">
      <alignment horizontal="center" vertical="center" wrapText="1"/>
    </xf>
    <xf numFmtId="0" fontId="17" fillId="0" borderId="11" xfId="16" applyFont="1" applyBorder="1" applyAlignment="1">
      <alignment horizontal="center" vertical="center" wrapText="1"/>
    </xf>
    <xf numFmtId="0" fontId="22" fillId="0" borderId="0" xfId="16" applyFont="1" applyAlignment="1">
      <alignment horizontal="justify" vertical="center" wrapText="1"/>
    </xf>
    <xf numFmtId="0" fontId="23" fillId="0" borderId="0" xfId="16" applyFont="1" applyAlignment="1">
      <alignment horizontal="justify" vertical="center" wrapText="1"/>
    </xf>
    <xf numFmtId="0" fontId="23" fillId="0" borderId="0" xfId="5" applyFont="1" applyAlignment="1">
      <alignment horizontal="justify" vertical="center" wrapText="1"/>
    </xf>
    <xf numFmtId="0" fontId="22" fillId="0" borderId="0" xfId="16" applyFont="1" applyAlignment="1">
      <alignment horizontal="justify" vertical="center"/>
    </xf>
    <xf numFmtId="0" fontId="23" fillId="0" borderId="0" xfId="16" applyFont="1" applyAlignment="1">
      <alignment horizontal="justify" vertical="center"/>
    </xf>
    <xf numFmtId="0" fontId="17" fillId="0" borderId="2" xfId="16" applyFont="1" applyBorder="1" applyAlignment="1">
      <alignment horizontal="center" vertical="center"/>
    </xf>
    <xf numFmtId="0" fontId="17" fillId="0" borderId="3" xfId="1" applyFont="1" applyBorder="1" applyAlignment="1">
      <alignment horizontal="center" vertical="center"/>
    </xf>
    <xf numFmtId="0" fontId="22" fillId="0" borderId="0" xfId="16" applyFont="1" applyAlignment="1">
      <alignment horizontal="left" vertical="center" wrapText="1"/>
    </xf>
    <xf numFmtId="0" fontId="4" fillId="0" borderId="14" xfId="16" applyFont="1" applyBorder="1" applyAlignment="1">
      <alignment horizontal="center" vertical="center" wrapText="1"/>
    </xf>
    <xf numFmtId="0" fontId="17" fillId="0" borderId="12" xfId="1" applyFont="1" applyBorder="1" applyAlignment="1">
      <alignment vertical="center" wrapText="1"/>
    </xf>
    <xf numFmtId="0" fontId="17" fillId="0" borderId="4" xfId="1" applyFont="1" applyBorder="1" applyAlignment="1">
      <alignment vertical="center" wrapText="1"/>
    </xf>
    <xf numFmtId="0" fontId="17" fillId="0" borderId="15" xfId="16" applyFont="1" applyBorder="1" applyAlignment="1">
      <alignment vertical="center" wrapText="1"/>
    </xf>
    <xf numFmtId="0" fontId="17" fillId="0" borderId="14" xfId="1" applyFont="1" applyBorder="1" applyAlignment="1">
      <alignment vertical="center" wrapText="1"/>
    </xf>
    <xf numFmtId="0" fontId="18" fillId="0" borderId="12" xfId="16" applyFont="1" applyBorder="1" applyAlignment="1">
      <alignment vertical="center"/>
    </xf>
    <xf numFmtId="0" fontId="17" fillId="0" borderId="0" xfId="1" applyFont="1" applyAlignment="1">
      <alignment vertical="center"/>
    </xf>
    <xf numFmtId="0" fontId="17" fillId="0" borderId="12" xfId="16" applyFont="1" applyBorder="1" applyAlignment="1">
      <alignment vertical="center"/>
    </xf>
    <xf numFmtId="0" fontId="14" fillId="0" borderId="0" xfId="1" applyFont="1" applyAlignment="1">
      <alignment horizontal="center" vertical="center" wrapText="1"/>
    </xf>
    <xf numFmtId="0" fontId="32" fillId="0" borderId="0" xfId="0" applyFont="1" applyAlignment="1">
      <alignment vertical="center"/>
    </xf>
    <xf numFmtId="0" fontId="17" fillId="0" borderId="0" xfId="1" applyFont="1" applyAlignment="1">
      <alignment horizontal="left" vertical="center" wrapText="1"/>
    </xf>
  </cellXfs>
  <cellStyles count="17">
    <cellStyle name="Dziesiętny 2" xfId="6" xr:uid="{00000000-0005-0000-0000-000000000000}"/>
    <cellStyle name="Normalny" xfId="0" builtinId="0"/>
    <cellStyle name="Normalny 2" xfId="3" xr:uid="{00000000-0005-0000-0000-000002000000}"/>
    <cellStyle name="Normalny 2 2" xfId="1" xr:uid="{00000000-0005-0000-0000-000003000000}"/>
    <cellStyle name="Normalny 2 2 2" xfId="8" xr:uid="{00000000-0005-0000-0000-000004000000}"/>
    <cellStyle name="Normalny 2 2 2 2" xfId="15" xr:uid="{00000000-0005-0000-0000-000005000000}"/>
    <cellStyle name="Normalny 2 3" xfId="5" xr:uid="{00000000-0005-0000-0000-000006000000}"/>
    <cellStyle name="Normalny 2 3 2" xfId="9" xr:uid="{00000000-0005-0000-0000-000007000000}"/>
    <cellStyle name="Normalny 2 5" xfId="10" xr:uid="{00000000-0005-0000-0000-000008000000}"/>
    <cellStyle name="Normalny 3 2" xfId="11" xr:uid="{00000000-0005-0000-0000-000009000000}"/>
    <cellStyle name="Normalny 3 3" xfId="12" xr:uid="{00000000-0005-0000-0000-00000A000000}"/>
    <cellStyle name="Normalny 6" xfId="2" xr:uid="{00000000-0005-0000-0000-00000B000000}"/>
    <cellStyle name="Normalny_TAB 3_3" xfId="4" xr:uid="{00000000-0005-0000-0000-00000C000000}"/>
    <cellStyle name="Normalny_tab do kwartalnika-NFZ" xfId="16" xr:uid="{00000000-0005-0000-0000-00000D000000}"/>
    <cellStyle name="Normalny_Zeszyt2" xfId="7" xr:uid="{00000000-0005-0000-0000-00000E000000}"/>
    <cellStyle name="Procentowy" xfId="14" builtinId="5"/>
    <cellStyle name="Procentowy 2" xfId="13" xr:uid="{00000000-0005-0000-0000-000010000000}"/>
  </cellStyles>
  <dxfs count="0"/>
  <tableStyles count="0" defaultTableStyle="TableStyleMedium2" defaultPivotStyle="PivotStyleLight16"/>
  <colors>
    <mruColors>
      <color rgb="FF94D7E4"/>
      <color rgb="FFE565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hartsheet" Target="chartsheets/sheet4.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hartsheet" Target="chart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29.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7.xml"/><Relationship Id="rId36" Type="http://schemas.openxmlformats.org/officeDocument/2006/relationships/worksheet" Target="worksheets/sheet3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hartsheet" Target="chartsheets/sheet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hartsheet" Target="chartsheets/sheet1.xml"/><Relationship Id="rId30" Type="http://schemas.openxmlformats.org/officeDocument/2006/relationships/worksheet" Target="worksheets/sheet28.xml"/><Relationship Id="rId35" Type="http://schemas.openxmlformats.org/officeDocument/2006/relationships/chartsheet" Target="chartsheets/sheet5.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sz="1100" b="1" i="0" baseline="0">
                <a:effectLst/>
              </a:rPr>
              <a:t>WYKRES NR 1. PRZECIĘTNA MIESIĘCZNA </a:t>
            </a:r>
            <a:r>
              <a:rPr lang="pl-PL" sz="1100" b="1" i="0" u="none" strike="noStrike" baseline="0">
                <a:effectLst/>
              </a:rPr>
              <a:t>LICZBA ŚWIADCZENIOBIORCÓW NA TLE UBEZPIECZONYCH </a:t>
            </a:r>
            <a:br>
              <a:rPr lang="pl-PL" sz="1100" b="1" i="0" u="none" strike="noStrike" baseline="0">
                <a:effectLst/>
              </a:rPr>
            </a:br>
            <a:r>
              <a:rPr lang="pl-PL" sz="1100" b="1" i="0" u="none" strike="noStrike" baseline="0">
                <a:effectLst/>
              </a:rPr>
              <a:t>W II KWARTALE 2020 R.</a:t>
            </a:r>
            <a:endParaRPr lang="pl-PL" sz="1100">
              <a:effectLst/>
            </a:endParaRPr>
          </a:p>
        </c:rich>
      </c:tx>
      <c:layout>
        <c:manualLayout>
          <c:xMode val="edge"/>
          <c:yMode val="edge"/>
          <c:x val="0.10708328296219881"/>
          <c:y val="3.9483622540912797E-2"/>
        </c:manualLayout>
      </c:layout>
      <c:overlay val="0"/>
      <c:spPr>
        <a:noFill/>
        <a:ln w="25400">
          <a:noFill/>
        </a:ln>
      </c:spPr>
    </c:title>
    <c:autoTitleDeleted val="0"/>
    <c:view3D>
      <c:rotX val="30"/>
      <c:rotY val="20"/>
      <c:rAngAx val="0"/>
      <c:perspective val="0"/>
    </c:view3D>
    <c:floor>
      <c:thickness val="0"/>
    </c:floor>
    <c:sideWall>
      <c:thickness val="0"/>
      <c:spPr>
        <a:ln w="0">
          <a:solidFill>
            <a:srgbClr val="808080"/>
          </a:solidFill>
        </a:ln>
      </c:spPr>
    </c:sideWall>
    <c:backWall>
      <c:thickness val="0"/>
      <c:spPr>
        <a:ln w="0">
          <a:solidFill>
            <a:srgbClr val="808080"/>
          </a:solidFill>
        </a:ln>
      </c:spPr>
    </c:backWall>
    <c:plotArea>
      <c:layout>
        <c:manualLayout>
          <c:layoutTarget val="inner"/>
          <c:xMode val="edge"/>
          <c:yMode val="edge"/>
          <c:x val="9.277336750511099E-2"/>
          <c:y val="0.15438386032466947"/>
          <c:w val="0.75123461665551794"/>
          <c:h val="0.6019037510593308"/>
        </c:manualLayout>
      </c:layout>
      <c:bar3DChart>
        <c:barDir val="col"/>
        <c:grouping val="clustered"/>
        <c:varyColors val="0"/>
        <c:ser>
          <c:idx val="0"/>
          <c:order val="0"/>
          <c:tx>
            <c:strRef>
              <c:f>'Dane do wykresu nr 1'!$C$4</c:f>
              <c:strCache>
                <c:ptCount val="1"/>
                <c:pt idx="0">
                  <c:v>Przeciętna miesięczna
liczba świadczeniobiorców</c:v>
                </c:pt>
              </c:strCache>
            </c:strRef>
          </c:tx>
          <c:spPr>
            <a:solidFill>
              <a:schemeClr val="accent6"/>
            </a:solidFill>
          </c:spPr>
          <c:invertIfNegative val="0"/>
          <c:dLbls>
            <c:spPr>
              <a:noFill/>
              <a:ln>
                <a:noFill/>
              </a:ln>
              <a:effectLst/>
            </c:spPr>
            <c:txPr>
              <a:bodyPr rot="-5400000" vert="horz" wrap="square" lIns="38100" tIns="19050" rIns="38100" bIns="19050" anchor="ctr">
                <a:spAutoFit/>
              </a:bodyPr>
              <a:lstStyle/>
              <a:p>
                <a:pPr>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'Dane do wykresu nr 1'!$B$5:$B$23</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'Dane do wykresu nr 1'!$C$5:$C$23</c:f>
              <c:numCache>
                <c:formatCode>#,##0</c:formatCode>
                <c:ptCount val="19"/>
                <c:pt idx="0">
                  <c:v>41120</c:v>
                </c:pt>
                <c:pt idx="1">
                  <c:v>72697</c:v>
                </c:pt>
                <c:pt idx="2">
                  <c:v>140047</c:v>
                </c:pt>
                <c:pt idx="3">
                  <c:v>14965</c:v>
                </c:pt>
                <c:pt idx="4">
                  <c:v>92992</c:v>
                </c:pt>
                <c:pt idx="5">
                  <c:v>91789</c:v>
                </c:pt>
                <c:pt idx="6">
                  <c:v>167194</c:v>
                </c:pt>
                <c:pt idx="7">
                  <c:v>22223</c:v>
                </c:pt>
                <c:pt idx="8">
                  <c:v>63686</c:v>
                </c:pt>
                <c:pt idx="9">
                  <c:v>78431</c:v>
                </c:pt>
                <c:pt idx="10">
                  <c:v>35033</c:v>
                </c:pt>
                <c:pt idx="11">
                  <c:v>32003</c:v>
                </c:pt>
                <c:pt idx="12">
                  <c:v>59477</c:v>
                </c:pt>
                <c:pt idx="13">
                  <c:v>39689</c:v>
                </c:pt>
                <c:pt idx="14">
                  <c:v>112568</c:v>
                </c:pt>
                <c:pt idx="15">
                  <c:v>23529</c:v>
                </c:pt>
                <c:pt idx="16">
                  <c:v>120</c:v>
                </c:pt>
                <c:pt idx="17">
                  <c:v>616</c:v>
                </c:pt>
                <c:pt idx="18">
                  <c:v>68</c:v>
                </c:pt>
              </c:numCache>
            </c:numRef>
          </c:val>
          <c:shape val="cylinder"/>
          <c:extLst>
            <c:ext xmlns:c16="http://schemas.microsoft.com/office/drawing/2014/chart" uri="{C3380CC4-5D6E-409C-BE32-E72D297353CC}">
              <c16:uniqueId val="{00000000-9846-4C77-B849-62BAAF6AC041}"/>
            </c:ext>
          </c:extLst>
        </c:ser>
        <c:ser>
          <c:idx val="1"/>
          <c:order val="1"/>
          <c:tx>
            <c:strRef>
              <c:f>'Dane do wykresu nr 1'!$D$4</c:f>
              <c:strCache>
                <c:ptCount val="1"/>
                <c:pt idx="0">
                  <c:v>Liczba ubezpieczonych</c:v>
                </c:pt>
              </c:strCache>
            </c:strRef>
          </c:tx>
          <c:spPr>
            <a:solidFill>
              <a:srgbClr val="94D7E4"/>
            </a:solidFill>
            <a:ln w="0">
              <a:solidFill>
                <a:sysClr val="windowText" lastClr="000000">
                  <a:lumMod val="65000"/>
                  <a:lumOff val="35000"/>
                </a:sysClr>
              </a:solidFill>
            </a:ln>
          </c:spPr>
          <c:invertIfNegative val="0"/>
          <c:dLbls>
            <c:spPr>
              <a:noFill/>
              <a:ln>
                <a:noFill/>
              </a:ln>
              <a:effectLst/>
            </c:spPr>
            <c:txPr>
              <a:bodyPr rot="-5400000" vert="horz" wrap="square" lIns="38100" tIns="19050" rIns="38100" bIns="19050" anchor="ctr" anchorCtr="1">
                <a:spAutoFit/>
              </a:bodyPr>
              <a:lstStyle/>
              <a:p>
                <a:pPr>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'Dane do wykresu nr 1'!$B$5:$B$23</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'Dane do wykresu nr 1'!$D$5:$D$23</c:f>
              <c:numCache>
                <c:formatCode>#,##0</c:formatCode>
                <c:ptCount val="19"/>
                <c:pt idx="0">
                  <c:v>42588</c:v>
                </c:pt>
                <c:pt idx="1">
                  <c:v>64744</c:v>
                </c:pt>
                <c:pt idx="2">
                  <c:v>155615</c:v>
                </c:pt>
                <c:pt idx="3">
                  <c:v>14494</c:v>
                </c:pt>
                <c:pt idx="4">
                  <c:v>96648</c:v>
                </c:pt>
                <c:pt idx="5">
                  <c:v>140212</c:v>
                </c:pt>
                <c:pt idx="6">
                  <c:v>183055</c:v>
                </c:pt>
                <c:pt idx="7">
                  <c:v>26213</c:v>
                </c:pt>
                <c:pt idx="8">
                  <c:v>88162</c:v>
                </c:pt>
                <c:pt idx="9">
                  <c:v>82966</c:v>
                </c:pt>
                <c:pt idx="10">
                  <c:v>39654</c:v>
                </c:pt>
                <c:pt idx="11">
                  <c:v>33636</c:v>
                </c:pt>
                <c:pt idx="12">
                  <c:v>68270</c:v>
                </c:pt>
                <c:pt idx="13">
                  <c:v>41765</c:v>
                </c:pt>
                <c:pt idx="14">
                  <c:v>116162</c:v>
                </c:pt>
                <c:pt idx="15">
                  <c:v>24563</c:v>
                </c:pt>
              </c:numCache>
            </c:numRef>
          </c:val>
          <c:shape val="cylinder"/>
          <c:extLst>
            <c:ext xmlns:c16="http://schemas.microsoft.com/office/drawing/2014/chart" uri="{C3380CC4-5D6E-409C-BE32-E72D297353CC}">
              <c16:uniqueId val="{00000001-9846-4C77-B849-62BAAF6AC041}"/>
            </c:ext>
          </c:extLst>
        </c:ser>
        <c:dLbls>
          <c:showLegendKey val="0"/>
          <c:showVal val="0"/>
          <c:showCatName val="0"/>
          <c:showSerName val="0"/>
          <c:showPercent val="0"/>
          <c:showBubbleSize val="0"/>
        </c:dLbls>
        <c:gapWidth val="50"/>
        <c:gapDepth val="100"/>
        <c:shape val="box"/>
        <c:axId val="41138376"/>
        <c:axId val="41140336"/>
        <c:axId val="0"/>
      </c:bar3DChart>
      <c:catAx>
        <c:axId val="41138376"/>
        <c:scaling>
          <c:orientation val="minMax"/>
        </c:scaling>
        <c:delete val="0"/>
        <c:axPos val="b"/>
        <c:numFmt formatCode="General" sourceLinked="1"/>
        <c:majorTickMark val="out"/>
        <c:minorTickMark val="none"/>
        <c:tickLblPos val="nextTo"/>
        <c:crossAx val="41140336"/>
        <c:crosses val="autoZero"/>
        <c:auto val="1"/>
        <c:lblAlgn val="ctr"/>
        <c:lblOffset val="100"/>
        <c:noMultiLvlLbl val="0"/>
      </c:catAx>
      <c:valAx>
        <c:axId val="41140336"/>
        <c:scaling>
          <c:orientation val="minMax"/>
          <c:min val="400"/>
        </c:scaling>
        <c:delete val="0"/>
        <c:axPos val="l"/>
        <c:majorGridlines/>
        <c:numFmt formatCode="#,##0" sourceLinked="1"/>
        <c:majorTickMark val="out"/>
        <c:minorTickMark val="none"/>
        <c:tickLblPos val="nextTo"/>
        <c:crossAx val="41138376"/>
        <c:crosses val="autoZero"/>
        <c:crossBetween val="between"/>
      </c:valAx>
      <c:spPr>
        <a:noFill/>
        <a:ln w="25400">
          <a:noFill/>
        </a:ln>
      </c:spPr>
    </c:plotArea>
    <c:legend>
      <c:legendPos val="r"/>
      <c:layout>
        <c:manualLayout>
          <c:xMode val="edge"/>
          <c:yMode val="edge"/>
          <c:x val="0.80939605681326676"/>
          <c:y val="0.47070882597355579"/>
          <c:w val="0.17286255799396621"/>
          <c:h val="0.12817482454191656"/>
        </c:manualLayout>
      </c:layout>
      <c:overlay val="0"/>
    </c:legend>
    <c:plotVisOnly val="1"/>
    <c:dispBlanksAs val="gap"/>
    <c:showDLblsOverMax val="0"/>
  </c:chart>
  <c:spPr>
    <a:solidFill>
      <a:schemeClr val="accent3">
        <a:lumMod val="20000"/>
        <a:lumOff val="80000"/>
      </a:schemeClr>
    </a:solidFill>
    <a:ln cap="flat">
      <a:round/>
    </a:ln>
    <a:effectLst>
      <a:outerShdw blurRad="50800" dist="50800" algn="ctr" rotWithShape="0">
        <a:srgbClr val="000000">
          <a:alpha val="43137"/>
        </a:srgbClr>
      </a:outerShdw>
    </a:effectLst>
  </c:sp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a:ea typeface="Arial"/>
                <a:cs typeface="Arial"/>
              </a:defRPr>
            </a:pPr>
            <a:r>
              <a:rPr lang="pl-PL" sz="1100" b="1" i="0" baseline="0">
                <a:solidFill>
                  <a:sysClr val="windowText" lastClr="000000"/>
                </a:solidFill>
                <a:effectLst/>
              </a:rPr>
              <a:t>WYKRES NR 2. </a:t>
            </a:r>
            <a:r>
              <a:rPr lang="pl-PL" sz="1100" b="1" i="0" u="none" strike="noStrike" baseline="0">
                <a:solidFill>
                  <a:sysClr val="windowText" lastClr="000000"/>
                </a:solidFill>
                <a:effectLst/>
              </a:rPr>
              <a:t>PRZECIĘTNE MIESIĘCZNE ŚWIADCZENIA EMERYTALNO-RENTOWE WYPŁACONE </a:t>
            </a:r>
            <a:br>
              <a:rPr lang="pl-PL" sz="1100" b="1" i="0" u="none" strike="noStrike" baseline="0">
                <a:solidFill>
                  <a:sysClr val="windowText" lastClr="000000"/>
                </a:solidFill>
                <a:effectLst/>
              </a:rPr>
            </a:br>
            <a:r>
              <a:rPr lang="pl-PL" sz="1100" b="1" i="0" u="none" strike="noStrike" baseline="0">
                <a:solidFill>
                  <a:sysClr val="windowText" lastClr="000000"/>
                </a:solidFill>
                <a:effectLst/>
              </a:rPr>
              <a:t>W II KWARTALE 2020 R.</a:t>
            </a:r>
            <a:endParaRPr lang="pl-PL" sz="1100">
              <a:solidFill>
                <a:sysClr val="windowText" lastClr="000000"/>
              </a:solidFill>
              <a:effectLst/>
            </a:endParaRPr>
          </a:p>
        </c:rich>
      </c:tx>
      <c:layout>
        <c:manualLayout>
          <c:xMode val="edge"/>
          <c:yMode val="edge"/>
          <c:x val="0.10708328296219881"/>
          <c:y val="3.9483622540912797E-2"/>
        </c:manualLayout>
      </c:layout>
      <c:overlay val="0"/>
      <c:spPr>
        <a:noFill/>
        <a:ln w="25400">
          <a:noFill/>
        </a:ln>
      </c:spPr>
    </c:title>
    <c:autoTitleDeleted val="0"/>
    <c:view3D>
      <c:rotX val="30"/>
      <c:rotY val="20"/>
      <c:rAngAx val="0"/>
      <c:perspective val="0"/>
    </c:view3D>
    <c:floor>
      <c:thickness val="0"/>
    </c:floor>
    <c:sideWall>
      <c:thickness val="0"/>
      <c:spPr>
        <a:ln w="0">
          <a:solidFill>
            <a:srgbClr val="808080"/>
          </a:solidFill>
        </a:ln>
      </c:spPr>
    </c:sideWall>
    <c:backWall>
      <c:thickness val="0"/>
      <c:spPr>
        <a:ln w="0">
          <a:solidFill>
            <a:srgbClr val="808080"/>
          </a:solidFill>
        </a:ln>
      </c:spPr>
    </c:backWall>
    <c:plotArea>
      <c:layout>
        <c:manualLayout>
          <c:layoutTarget val="inner"/>
          <c:xMode val="edge"/>
          <c:yMode val="edge"/>
          <c:x val="9.277336750511099E-2"/>
          <c:y val="0.15438386032466947"/>
          <c:w val="0.75123461665551794"/>
          <c:h val="0.6019037510593308"/>
        </c:manualLayout>
      </c:layout>
      <c:bar3DChart>
        <c:barDir val="col"/>
        <c:grouping val="clustered"/>
        <c:varyColors val="0"/>
        <c:ser>
          <c:idx val="0"/>
          <c:order val="0"/>
          <c:tx>
            <c:strRef>
              <c:f>'Dane do wykresu nr 2'!$C$4</c:f>
              <c:strCache>
                <c:ptCount val="1"/>
                <c:pt idx="0">
                  <c:v>Świadczenia ogółem</c:v>
                </c:pt>
              </c:strCache>
            </c:strRef>
          </c:tx>
          <c:invertIfNegative val="0"/>
          <c:dLbls>
            <c:spPr>
              <a:noFill/>
              <a:ln>
                <a:noFill/>
              </a:ln>
              <a:effectLst/>
            </c:spPr>
            <c:txPr>
              <a:bodyPr rot="-5400000" vert="horz" wrap="square" lIns="38100" tIns="19050" rIns="38100" bIns="19050" anchor="ctr">
                <a:spAutoFit/>
              </a:bodyPr>
              <a:lstStyle/>
              <a:p>
                <a:pPr>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'Dane do wykresu nr 2'!$B$5:$B$23</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'Dane do wykresu nr 2'!$C$5:$C$23</c:f>
              <c:numCache>
                <c:formatCode>#,##0.00</c:formatCode>
                <c:ptCount val="19"/>
                <c:pt idx="0">
                  <c:v>1443.68</c:v>
                </c:pt>
                <c:pt idx="1">
                  <c:v>1398.33</c:v>
                </c:pt>
                <c:pt idx="2">
                  <c:v>1400.34</c:v>
                </c:pt>
                <c:pt idx="3">
                  <c:v>1529.22</c:v>
                </c:pt>
                <c:pt idx="4">
                  <c:v>1389.38</c:v>
                </c:pt>
                <c:pt idx="5">
                  <c:v>1355.23</c:v>
                </c:pt>
                <c:pt idx="6">
                  <c:v>1362.26</c:v>
                </c:pt>
                <c:pt idx="7">
                  <c:v>1428.49</c:v>
                </c:pt>
                <c:pt idx="8">
                  <c:v>1372.2</c:v>
                </c:pt>
                <c:pt idx="9">
                  <c:v>1377.87</c:v>
                </c:pt>
                <c:pt idx="10">
                  <c:v>1404.83</c:v>
                </c:pt>
                <c:pt idx="11">
                  <c:v>1539.18</c:v>
                </c:pt>
                <c:pt idx="12">
                  <c:v>1375.45</c:v>
                </c:pt>
                <c:pt idx="13">
                  <c:v>1414.79</c:v>
                </c:pt>
                <c:pt idx="14">
                  <c:v>1366.61</c:v>
                </c:pt>
                <c:pt idx="15">
                  <c:v>1445.52</c:v>
                </c:pt>
                <c:pt idx="16">
                  <c:v>660.08</c:v>
                </c:pt>
                <c:pt idx="17">
                  <c:v>572.04</c:v>
                </c:pt>
                <c:pt idx="18">
                  <c:v>551.36</c:v>
                </c:pt>
              </c:numCache>
            </c:numRef>
          </c:val>
          <c:shape val="cylinder"/>
          <c:extLst>
            <c:ext xmlns:c16="http://schemas.microsoft.com/office/drawing/2014/chart" uri="{C3380CC4-5D6E-409C-BE32-E72D297353CC}">
              <c16:uniqueId val="{00000000-610F-47EE-B265-3313B5315157}"/>
            </c:ext>
          </c:extLst>
        </c:ser>
        <c:ser>
          <c:idx val="1"/>
          <c:order val="1"/>
          <c:tx>
            <c:strRef>
              <c:f>'Dane do wykresu nr 2'!$D$4</c:f>
              <c:strCache>
                <c:ptCount val="1"/>
                <c:pt idx="0">
                  <c:v>Świadczenia rolne</c:v>
                </c:pt>
              </c:strCache>
            </c:strRef>
          </c:tx>
          <c:spPr>
            <a:solidFill>
              <a:schemeClr val="accent6"/>
            </a:solidFill>
            <a:ln w="0">
              <a:solidFill>
                <a:sysClr val="windowText" lastClr="000000">
                  <a:lumMod val="65000"/>
                  <a:lumOff val="35000"/>
                </a:sysClr>
              </a:solidFill>
            </a:ln>
          </c:spPr>
          <c:invertIfNegative val="0"/>
          <c:dLbls>
            <c:spPr>
              <a:noFill/>
              <a:ln>
                <a:noFill/>
              </a:ln>
              <a:effectLst/>
            </c:spPr>
            <c:txPr>
              <a:bodyPr rot="-5400000" vert="horz" wrap="square" lIns="38100" tIns="19050" rIns="38100" bIns="19050" anchor="ctr" anchorCtr="1">
                <a:spAutoFit/>
              </a:bodyPr>
              <a:lstStyle/>
              <a:p>
                <a:pPr>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'Dane do wykresu nr 2'!$B$5:$B$23</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'Dane do wykresu nr 2'!$D$5:$D$23</c:f>
              <c:numCache>
                <c:formatCode>#,##0.00</c:formatCode>
                <c:ptCount val="19"/>
                <c:pt idx="0">
                  <c:v>1258.8</c:v>
                </c:pt>
                <c:pt idx="1">
                  <c:v>1318.69</c:v>
                </c:pt>
                <c:pt idx="2">
                  <c:v>1300.3599999999999</c:v>
                </c:pt>
                <c:pt idx="3">
                  <c:v>1233.32</c:v>
                </c:pt>
                <c:pt idx="4">
                  <c:v>1306.94</c:v>
                </c:pt>
                <c:pt idx="5">
                  <c:v>1264.5999999999999</c:v>
                </c:pt>
                <c:pt idx="6">
                  <c:v>1299.6099999999999</c:v>
                </c:pt>
                <c:pt idx="7">
                  <c:v>1302.57</c:v>
                </c:pt>
                <c:pt idx="8">
                  <c:v>1281.31</c:v>
                </c:pt>
                <c:pt idx="9">
                  <c:v>1318.82</c:v>
                </c:pt>
                <c:pt idx="10">
                  <c:v>1294.99</c:v>
                </c:pt>
                <c:pt idx="11">
                  <c:v>1214.46</c:v>
                </c:pt>
                <c:pt idx="12">
                  <c:v>1288.01</c:v>
                </c:pt>
                <c:pt idx="13">
                  <c:v>1316.16</c:v>
                </c:pt>
                <c:pt idx="14">
                  <c:v>1272.82</c:v>
                </c:pt>
                <c:pt idx="15">
                  <c:v>1287.03</c:v>
                </c:pt>
                <c:pt idx="16">
                  <c:v>660.08</c:v>
                </c:pt>
                <c:pt idx="17">
                  <c:v>572.04</c:v>
                </c:pt>
                <c:pt idx="18">
                  <c:v>551.36</c:v>
                </c:pt>
              </c:numCache>
            </c:numRef>
          </c:val>
          <c:shape val="cylinder"/>
          <c:extLst>
            <c:ext xmlns:c16="http://schemas.microsoft.com/office/drawing/2014/chart" uri="{C3380CC4-5D6E-409C-BE32-E72D297353CC}">
              <c16:uniqueId val="{00000001-610F-47EE-B265-3313B5315157}"/>
            </c:ext>
          </c:extLst>
        </c:ser>
        <c:dLbls>
          <c:showLegendKey val="0"/>
          <c:showVal val="0"/>
          <c:showCatName val="0"/>
          <c:showSerName val="0"/>
          <c:showPercent val="0"/>
          <c:showBubbleSize val="0"/>
        </c:dLbls>
        <c:gapWidth val="50"/>
        <c:gapDepth val="100"/>
        <c:shape val="box"/>
        <c:axId val="41137200"/>
        <c:axId val="41139552"/>
        <c:axId val="0"/>
      </c:bar3DChart>
      <c:catAx>
        <c:axId val="41137200"/>
        <c:scaling>
          <c:orientation val="minMax"/>
        </c:scaling>
        <c:delete val="0"/>
        <c:axPos val="b"/>
        <c:numFmt formatCode="General" sourceLinked="1"/>
        <c:majorTickMark val="out"/>
        <c:minorTickMark val="none"/>
        <c:tickLblPos val="nextTo"/>
        <c:crossAx val="41139552"/>
        <c:crosses val="autoZero"/>
        <c:auto val="1"/>
        <c:lblAlgn val="ctr"/>
        <c:lblOffset val="100"/>
        <c:noMultiLvlLbl val="0"/>
      </c:catAx>
      <c:valAx>
        <c:axId val="41139552"/>
        <c:scaling>
          <c:orientation val="minMax"/>
          <c:min val="400"/>
        </c:scaling>
        <c:delete val="0"/>
        <c:axPos val="l"/>
        <c:majorGridlines/>
        <c:numFmt formatCode="#,##0.00" sourceLinked="1"/>
        <c:majorTickMark val="out"/>
        <c:minorTickMark val="none"/>
        <c:tickLblPos val="nextTo"/>
        <c:crossAx val="41137200"/>
        <c:crosses val="autoZero"/>
        <c:crossBetween val="between"/>
      </c:valAx>
      <c:spPr>
        <a:noFill/>
        <a:ln w="25400">
          <a:noFill/>
        </a:ln>
      </c:spPr>
    </c:plotArea>
    <c:legend>
      <c:legendPos val="r"/>
      <c:overlay val="0"/>
    </c:legend>
    <c:plotVisOnly val="1"/>
    <c:dispBlanksAs val="gap"/>
    <c:showDLblsOverMax val="0"/>
  </c:chart>
  <c:spPr>
    <a:solidFill>
      <a:schemeClr val="accent3">
        <a:lumMod val="20000"/>
        <a:lumOff val="80000"/>
      </a:schemeClr>
    </a:solidFill>
    <a:ln cap="flat">
      <a:round/>
    </a:ln>
    <a:effectLst>
      <a:outerShdw blurRad="50800" dist="50800" algn="ctr" rotWithShape="0">
        <a:srgbClr val="000000">
          <a:alpha val="43137"/>
        </a:srgbClr>
      </a:outerShdw>
    </a:effectLst>
  </c:sp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sz="1100" b="1" i="0" baseline="0">
                <a:effectLst/>
              </a:rPr>
              <a:t>WYKRES NR 3. WYPADKI PRZY PRACY ROLNICZEJ W I PÓŁROCZU 2020 R.</a:t>
            </a:r>
            <a:endParaRPr lang="pl-PL" sz="1100">
              <a:effectLst/>
            </a:endParaRPr>
          </a:p>
        </c:rich>
      </c:tx>
      <c:layout>
        <c:manualLayout>
          <c:xMode val="edge"/>
          <c:yMode val="edge"/>
          <c:x val="0.17395465791955125"/>
          <c:y val="3.9483622540912797E-2"/>
        </c:manualLayout>
      </c:layout>
      <c:overlay val="0"/>
      <c:spPr>
        <a:noFill/>
        <a:ln w="25400">
          <a:noFill/>
        </a:ln>
      </c:spPr>
    </c:title>
    <c:autoTitleDeleted val="0"/>
    <c:view3D>
      <c:rotX val="30"/>
      <c:rotY val="20"/>
      <c:rAngAx val="0"/>
      <c:perspective val="0"/>
    </c:view3D>
    <c:floor>
      <c:thickness val="0"/>
    </c:floor>
    <c:sideWall>
      <c:thickness val="0"/>
    </c:sideWall>
    <c:backWall>
      <c:thickness val="0"/>
    </c:backWall>
    <c:plotArea>
      <c:layout>
        <c:manualLayout>
          <c:layoutTarget val="inner"/>
          <c:xMode val="edge"/>
          <c:yMode val="edge"/>
          <c:x val="0.27291666666666664"/>
          <c:y val="0.35919055649241149"/>
          <c:w val="0.38958333333333334"/>
          <c:h val="0.39291736930860033"/>
        </c:manualLayout>
      </c:layout>
      <c:pie3DChart>
        <c:varyColors val="1"/>
        <c:ser>
          <c:idx val="0"/>
          <c:order val="0"/>
          <c:explosion val="25"/>
          <c:dLbls>
            <c:dLbl>
              <c:idx val="0"/>
              <c:layout>
                <c:manualLayout>
                  <c:x val="6.4204142271283099E-2"/>
                  <c:y val="3.0484745706550014E-2"/>
                </c:manualLayout>
              </c:layout>
              <c:numFmt formatCode="0.00%" sourceLinked="0"/>
              <c:spPr>
                <a:gradFill flip="none" rotWithShape="1">
                  <a:gsLst>
                    <a:gs pos="38000">
                      <a:srgbClr val="70AD47">
                        <a:lumMod val="5000"/>
                        <a:lumOff val="95000"/>
                      </a:srgbClr>
                    </a:gs>
                    <a:gs pos="74000">
                      <a:srgbClr val="70AD47">
                        <a:lumMod val="45000"/>
                        <a:lumOff val="55000"/>
                      </a:srgbClr>
                    </a:gs>
                    <a:gs pos="88000">
                      <a:srgbClr val="70AD47">
                        <a:lumMod val="45000"/>
                        <a:lumOff val="55000"/>
                      </a:srgbClr>
                    </a:gs>
                    <a:gs pos="100000">
                      <a:srgbClr val="70AD47">
                        <a:lumMod val="30000"/>
                        <a:lumOff val="70000"/>
                      </a:srgbClr>
                    </a:gs>
                  </a:gsLst>
                  <a:lin ang="5400000" scaled="1"/>
                  <a:tileRect/>
                </a:gradFill>
                <a:ln>
                  <a:solidFill>
                    <a:sysClr val="windowText" lastClr="000000">
                      <a:lumMod val="65000"/>
                      <a:lumOff val="35000"/>
                    </a:sysClr>
                  </a:solidFill>
                </a:ln>
                <a:effectLst/>
              </c:spPr>
              <c:txPr>
                <a:bodyPr wrap="square" lIns="38100" tIns="19050" rIns="38100" bIns="19050" anchor="ctr">
                  <a:noAutofit/>
                </a:bodyPr>
                <a:lstStyle/>
                <a:p>
                  <a:pPr>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11605509393209165"/>
                      <c:h val="7.7012317034038463E-2"/>
                    </c:manualLayout>
                  </c15:layout>
                </c:ext>
                <c:ext xmlns:c16="http://schemas.microsoft.com/office/drawing/2014/chart" uri="{C3380CC4-5D6E-409C-BE32-E72D297353CC}">
                  <c16:uniqueId val="{00000000-0EAC-44FD-81BD-559EF8F0C088}"/>
                </c:ext>
              </c:extLst>
            </c:dLbl>
            <c:dLbl>
              <c:idx val="1"/>
              <c:layout>
                <c:manualLayout>
                  <c:x val="6.2278461642571711E-2"/>
                  <c:y val="5.7325463975568834E-2"/>
                </c:manualLayout>
              </c:layout>
              <c:numFmt formatCode="0.00%" sourceLinked="0"/>
              <c:spPr>
                <a:gradFill flip="none" rotWithShape="1">
                  <a:gsLst>
                    <a:gs pos="38000">
                      <a:srgbClr val="70AD47">
                        <a:lumMod val="5000"/>
                        <a:lumOff val="95000"/>
                      </a:srgbClr>
                    </a:gs>
                    <a:gs pos="74000">
                      <a:srgbClr val="70AD47">
                        <a:lumMod val="45000"/>
                        <a:lumOff val="55000"/>
                      </a:srgbClr>
                    </a:gs>
                    <a:gs pos="88000">
                      <a:srgbClr val="70AD47">
                        <a:lumMod val="45000"/>
                        <a:lumOff val="55000"/>
                      </a:srgbClr>
                    </a:gs>
                    <a:gs pos="100000">
                      <a:srgbClr val="70AD47">
                        <a:lumMod val="30000"/>
                        <a:lumOff val="70000"/>
                      </a:srgbClr>
                    </a:gs>
                  </a:gsLst>
                  <a:lin ang="5400000" scaled="1"/>
                  <a:tileRect/>
                </a:gradFill>
                <a:ln>
                  <a:solidFill>
                    <a:sysClr val="windowText" lastClr="000000">
                      <a:lumMod val="65000"/>
                      <a:lumOff val="35000"/>
                    </a:sysClr>
                  </a:solidFill>
                </a:ln>
                <a:effectLst/>
              </c:spPr>
              <c:txPr>
                <a:bodyPr wrap="square" lIns="38100" tIns="19050" rIns="38100" bIns="19050" anchor="ctr">
                  <a:noAutofit/>
                </a:bodyPr>
                <a:lstStyle/>
                <a:p>
                  <a:pPr>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13926611271850997"/>
                      <c:h val="7.7012317034038463E-2"/>
                    </c:manualLayout>
                  </c15:layout>
                </c:ext>
                <c:ext xmlns:c16="http://schemas.microsoft.com/office/drawing/2014/chart" uri="{C3380CC4-5D6E-409C-BE32-E72D297353CC}">
                  <c16:uniqueId val="{00000001-0EAC-44FD-81BD-559EF8F0C088}"/>
                </c:ext>
              </c:extLst>
            </c:dLbl>
            <c:dLbl>
              <c:idx val="2"/>
              <c:layout>
                <c:manualLayout>
                  <c:x val="-2.8527767234506098E-2"/>
                  <c:y val="3.8347153379532574E-2"/>
                </c:manualLayout>
              </c:layout>
              <c:numFmt formatCode="0.00%" sourceLinked="0"/>
              <c:spPr>
                <a:gradFill flip="none" rotWithShape="1">
                  <a:gsLst>
                    <a:gs pos="38000">
                      <a:srgbClr val="70AD47">
                        <a:lumMod val="5000"/>
                        <a:lumOff val="95000"/>
                      </a:srgbClr>
                    </a:gs>
                    <a:gs pos="74000">
                      <a:srgbClr val="70AD47">
                        <a:lumMod val="45000"/>
                        <a:lumOff val="55000"/>
                      </a:srgbClr>
                    </a:gs>
                    <a:gs pos="88000">
                      <a:srgbClr val="70AD47">
                        <a:lumMod val="45000"/>
                        <a:lumOff val="55000"/>
                      </a:srgbClr>
                    </a:gs>
                    <a:gs pos="100000">
                      <a:srgbClr val="70AD47">
                        <a:lumMod val="30000"/>
                        <a:lumOff val="70000"/>
                      </a:srgbClr>
                    </a:gs>
                  </a:gsLst>
                  <a:lin ang="5400000" scaled="1"/>
                  <a:tileRect/>
                </a:gradFill>
                <a:ln>
                  <a:solidFill>
                    <a:sysClr val="windowText" lastClr="000000">
                      <a:lumMod val="65000"/>
                      <a:lumOff val="35000"/>
                    </a:sysClr>
                  </a:solidFill>
                </a:ln>
                <a:effectLst/>
              </c:spPr>
              <c:txPr>
                <a:bodyPr wrap="square" lIns="38100" tIns="19050" rIns="38100" bIns="19050" anchor="ctr">
                  <a:noAutofit/>
                </a:bodyPr>
                <a:lstStyle/>
                <a:p>
                  <a:pPr>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1779511440292072"/>
                      <c:h val="0.130328536519142"/>
                    </c:manualLayout>
                  </c15:layout>
                </c:ext>
                <c:ext xmlns:c16="http://schemas.microsoft.com/office/drawing/2014/chart" uri="{C3380CC4-5D6E-409C-BE32-E72D297353CC}">
                  <c16:uniqueId val="{00000002-0EAC-44FD-81BD-559EF8F0C088}"/>
                </c:ext>
              </c:extLst>
            </c:dLbl>
            <c:dLbl>
              <c:idx val="3"/>
              <c:layout>
                <c:manualLayout>
                  <c:x val="1.8266926147178244E-3"/>
                  <c:y val="-0.18227833804726928"/>
                </c:manualLayout>
              </c:layout>
              <c:numFmt formatCode="0.00%" sourceLinked="0"/>
              <c:spPr>
                <a:gradFill flip="none" rotWithShape="1">
                  <a:gsLst>
                    <a:gs pos="38000">
                      <a:srgbClr val="70AD47">
                        <a:lumMod val="5000"/>
                        <a:lumOff val="95000"/>
                      </a:srgbClr>
                    </a:gs>
                    <a:gs pos="74000">
                      <a:srgbClr val="70AD47">
                        <a:lumMod val="45000"/>
                        <a:lumOff val="55000"/>
                      </a:srgbClr>
                    </a:gs>
                    <a:gs pos="88000">
                      <a:srgbClr val="70AD47">
                        <a:lumMod val="45000"/>
                        <a:lumOff val="55000"/>
                      </a:srgbClr>
                    </a:gs>
                    <a:gs pos="100000">
                      <a:srgbClr val="70AD47">
                        <a:lumMod val="30000"/>
                        <a:lumOff val="70000"/>
                      </a:srgbClr>
                    </a:gs>
                  </a:gsLst>
                  <a:lin ang="5400000" scaled="1"/>
                  <a:tileRect/>
                </a:gradFill>
                <a:ln>
                  <a:solidFill>
                    <a:sysClr val="windowText" lastClr="000000">
                      <a:lumMod val="65000"/>
                      <a:lumOff val="35000"/>
                    </a:sysClr>
                  </a:solidFill>
                </a:ln>
                <a:effectLst/>
              </c:spPr>
              <c:txPr>
                <a:bodyPr wrap="square" lIns="38100" tIns="19050" rIns="38100" bIns="19050" anchor="ctr">
                  <a:noAutofit/>
                </a:bodyPr>
                <a:lstStyle/>
                <a:p>
                  <a:pPr>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1779511440292072"/>
                      <c:h val="0.10070841458297336"/>
                    </c:manualLayout>
                  </c15:layout>
                </c:ext>
                <c:ext xmlns:c16="http://schemas.microsoft.com/office/drawing/2014/chart" uri="{C3380CC4-5D6E-409C-BE32-E72D297353CC}">
                  <c16:uniqueId val="{00000003-0EAC-44FD-81BD-559EF8F0C088}"/>
                </c:ext>
              </c:extLst>
            </c:dLbl>
            <c:dLbl>
              <c:idx val="4"/>
              <c:layout>
                <c:manualLayout>
                  <c:x val="0.1415443386874492"/>
                  <c:y val="-6.8612215009174055E-2"/>
                </c:manualLayout>
              </c:layout>
              <c:numFmt formatCode="0.00%" sourceLinked="0"/>
              <c:spPr>
                <a:gradFill flip="none" rotWithShape="1">
                  <a:gsLst>
                    <a:gs pos="38000">
                      <a:srgbClr val="70AD47">
                        <a:lumMod val="5000"/>
                        <a:lumOff val="95000"/>
                      </a:srgbClr>
                    </a:gs>
                    <a:gs pos="74000">
                      <a:srgbClr val="70AD47">
                        <a:lumMod val="45000"/>
                        <a:lumOff val="55000"/>
                      </a:srgbClr>
                    </a:gs>
                    <a:gs pos="88000">
                      <a:srgbClr val="70AD47">
                        <a:lumMod val="45000"/>
                        <a:lumOff val="55000"/>
                      </a:srgbClr>
                    </a:gs>
                    <a:gs pos="100000">
                      <a:srgbClr val="70AD47">
                        <a:lumMod val="30000"/>
                        <a:lumOff val="70000"/>
                      </a:srgbClr>
                    </a:gs>
                  </a:gsLst>
                  <a:lin ang="5400000" scaled="1"/>
                  <a:tileRect/>
                </a:gradFill>
                <a:ln>
                  <a:solidFill>
                    <a:sysClr val="windowText" lastClr="000000">
                      <a:lumMod val="65000"/>
                      <a:lumOff val="35000"/>
                    </a:sysClr>
                  </a:solidFill>
                </a:ln>
                <a:effectLst/>
              </c:spPr>
              <c:txPr>
                <a:bodyPr wrap="square" lIns="38100" tIns="19050" rIns="38100" bIns="19050" anchor="ctr">
                  <a:noAutofit/>
                </a:bodyPr>
                <a:lstStyle/>
                <a:p>
                  <a:pPr>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11605509393209165"/>
                      <c:h val="7.1088292646804718E-2"/>
                    </c:manualLayout>
                  </c15:layout>
                </c:ext>
                <c:ext xmlns:c16="http://schemas.microsoft.com/office/drawing/2014/chart" uri="{C3380CC4-5D6E-409C-BE32-E72D297353CC}">
                  <c16:uniqueId val="{00000004-0EAC-44FD-81BD-559EF8F0C088}"/>
                </c:ext>
              </c:extLst>
            </c:dLbl>
            <c:numFmt formatCode="0.00%" sourceLinked="0"/>
            <c:spPr>
              <a:gradFill flip="none" rotWithShape="1">
                <a:gsLst>
                  <a:gs pos="38000">
                    <a:srgbClr val="70AD47">
                      <a:lumMod val="5000"/>
                      <a:lumOff val="95000"/>
                    </a:srgbClr>
                  </a:gs>
                  <a:gs pos="74000">
                    <a:srgbClr val="70AD47">
                      <a:lumMod val="45000"/>
                      <a:lumOff val="55000"/>
                    </a:srgbClr>
                  </a:gs>
                  <a:gs pos="88000">
                    <a:srgbClr val="70AD47">
                      <a:lumMod val="45000"/>
                      <a:lumOff val="55000"/>
                    </a:srgbClr>
                  </a:gs>
                  <a:gs pos="100000">
                    <a:srgbClr val="70AD47">
                      <a:lumMod val="30000"/>
                      <a:lumOff val="70000"/>
                    </a:srgbClr>
                  </a:gs>
                </a:gsLst>
                <a:lin ang="5400000" scaled="1"/>
                <a:tileRect/>
              </a:gradFill>
              <a:ln>
                <a:solidFill>
                  <a:sysClr val="windowText" lastClr="000000">
                    <a:lumMod val="65000"/>
                    <a:lumOff val="35000"/>
                  </a:sysClr>
                </a:solid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'Dane do wykresu 3 '!$B$4:$F$4</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'Dane do wykresu 3 '!$B$5:$F$5</c:f>
              <c:numCache>
                <c:formatCode>General</c:formatCode>
                <c:ptCount val="5"/>
                <c:pt idx="0">
                  <c:v>1640</c:v>
                </c:pt>
                <c:pt idx="1">
                  <c:v>199</c:v>
                </c:pt>
                <c:pt idx="2">
                  <c:v>386</c:v>
                </c:pt>
                <c:pt idx="3">
                  <c:v>395</c:v>
                </c:pt>
                <c:pt idx="4">
                  <c:v>878</c:v>
                </c:pt>
              </c:numCache>
            </c:numRef>
          </c:val>
          <c:extLst>
            <c:ext xmlns:c16="http://schemas.microsoft.com/office/drawing/2014/chart" uri="{C3380CC4-5D6E-409C-BE32-E72D297353CC}">
              <c16:uniqueId val="{00000005-0EAC-44FD-81BD-559EF8F0C088}"/>
            </c:ext>
          </c:extLst>
        </c:ser>
        <c:ser>
          <c:idx val="1"/>
          <c:order val="1"/>
          <c:cat>
            <c:strRef>
              <c:f>'Dane do wykresu 3 '!$B$4:$F$4</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'Dane do wykresu 3 '!$B$6:$F$6</c:f>
              <c:numCache>
                <c:formatCode>0.00</c:formatCode>
                <c:ptCount val="5"/>
                <c:pt idx="0">
                  <c:v>46.883933676386505</c:v>
                </c:pt>
                <c:pt idx="1">
                  <c:v>5.688965122927387</c:v>
                </c:pt>
                <c:pt idx="2">
                  <c:v>11.034877072612922</c:v>
                </c:pt>
                <c:pt idx="3">
                  <c:v>11.29216695254431</c:v>
                </c:pt>
                <c:pt idx="4">
                  <c:v>25.100057175528871</c:v>
                </c:pt>
              </c:numCache>
            </c:numRef>
          </c:val>
          <c:extLst>
            <c:ext xmlns:c16="http://schemas.microsoft.com/office/drawing/2014/chart" uri="{C3380CC4-5D6E-409C-BE32-E72D297353CC}">
              <c16:uniqueId val="{00000006-0EAC-44FD-81BD-559EF8F0C088}"/>
            </c:ext>
          </c:extLst>
        </c:ser>
        <c:dLbls>
          <c:showLegendKey val="0"/>
          <c:showVal val="0"/>
          <c:showCatName val="0"/>
          <c:showSerName val="0"/>
          <c:showPercent val="0"/>
          <c:showBubbleSize val="0"/>
          <c:showLeaderLines val="0"/>
        </c:dLbls>
      </c:pie3DChart>
      <c:spPr>
        <a:noFill/>
        <a:ln w="25400">
          <a:noFill/>
        </a:ln>
      </c:spPr>
    </c:plotArea>
    <c:plotVisOnly val="1"/>
    <c:dispBlanksAs val="gap"/>
    <c:showDLblsOverMax val="0"/>
  </c:chart>
  <c:spPr>
    <a:solidFill>
      <a:schemeClr val="accent3">
        <a:lumMod val="20000"/>
        <a:lumOff val="80000"/>
      </a:schemeClr>
    </a:solidFill>
  </c:sp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4. STRUKTURA WYDATKÓW NA ŚWIADCZENIA FINANSOWANE 
Z FUNDUSZU EMERYTALNO-RENTOWEGO W II KWARTALE 2020 R.</a:t>
            </a:r>
          </a:p>
        </c:rich>
      </c:tx>
      <c:layout>
        <c:manualLayout>
          <c:xMode val="edge"/>
          <c:yMode val="edge"/>
          <c:x val="0.21626103799461097"/>
          <c:y val="4.7843079176231505E-2"/>
        </c:manualLayout>
      </c:layout>
      <c:overlay val="0"/>
      <c:spPr>
        <a:noFill/>
        <a:ln w="25400">
          <a:noFill/>
        </a:ln>
      </c:spPr>
    </c:title>
    <c:autoTitleDeleted val="0"/>
    <c:view3D>
      <c:rotX val="30"/>
      <c:rotY val="20"/>
      <c:rAngAx val="0"/>
      <c:perspective val="0"/>
    </c:view3D>
    <c:floor>
      <c:thickness val="0"/>
    </c:floor>
    <c:sideWall>
      <c:thickness val="0"/>
    </c:sideWall>
    <c:backWall>
      <c:thickness val="0"/>
    </c:backWall>
    <c:plotArea>
      <c:layout>
        <c:manualLayout>
          <c:layoutTarget val="inner"/>
          <c:xMode val="edge"/>
          <c:yMode val="edge"/>
          <c:x val="0.27291666666666664"/>
          <c:y val="0.35919055649241149"/>
          <c:w val="0.38958333333333334"/>
          <c:h val="0.39291736930860033"/>
        </c:manualLayout>
      </c:layout>
      <c:pie3DChart>
        <c:varyColors val="1"/>
        <c:ser>
          <c:idx val="0"/>
          <c:order val="0"/>
          <c:explosion val="25"/>
          <c:dPt>
            <c:idx val="0"/>
            <c:bubble3D val="0"/>
            <c:spPr>
              <a:solidFill>
                <a:schemeClr val="accent1"/>
              </a:solidFill>
            </c:spPr>
            <c:extLst>
              <c:ext xmlns:c16="http://schemas.microsoft.com/office/drawing/2014/chart" uri="{C3380CC4-5D6E-409C-BE32-E72D297353CC}">
                <c16:uniqueId val="{00000001-6708-4123-B95A-60B736C37079}"/>
              </c:ext>
            </c:extLst>
          </c:dPt>
          <c:dLbls>
            <c:dLbl>
              <c:idx val="0"/>
              <c:layout>
                <c:manualLayout>
                  <c:x val="6.4205083854389666E-2"/>
                  <c:y val="2.751742925179055E-2"/>
                </c:manualLayout>
              </c:layout>
              <c:numFmt formatCode="0.00%" sourceLinked="0"/>
              <c:spPr>
                <a:gradFill flip="none" rotWithShape="1">
                  <a:gsLst>
                    <a:gs pos="38000">
                      <a:srgbClr val="70AD47">
                        <a:lumMod val="5000"/>
                        <a:lumOff val="95000"/>
                      </a:srgbClr>
                    </a:gs>
                    <a:gs pos="74000">
                      <a:srgbClr val="70AD47">
                        <a:lumMod val="45000"/>
                        <a:lumOff val="55000"/>
                      </a:srgbClr>
                    </a:gs>
                    <a:gs pos="88000">
                      <a:srgbClr val="70AD47">
                        <a:lumMod val="45000"/>
                        <a:lumOff val="55000"/>
                      </a:srgbClr>
                    </a:gs>
                    <a:gs pos="100000">
                      <a:srgbClr val="70AD47">
                        <a:lumMod val="30000"/>
                        <a:lumOff val="70000"/>
                      </a:srgbClr>
                    </a:gs>
                  </a:gsLst>
                  <a:lin ang="5400000" scaled="1"/>
                  <a:tileRect/>
                </a:gradFill>
                <a:ln>
                  <a:solidFill>
                    <a:sysClr val="windowText" lastClr="000000">
                      <a:lumMod val="65000"/>
                      <a:lumOff val="35000"/>
                    </a:sysClr>
                  </a:solidFill>
                </a:ln>
                <a:effectLst/>
              </c:spPr>
              <c:txPr>
                <a:bodyPr wrap="square" lIns="38100" tIns="19050" rIns="38100" bIns="19050" anchor="ctr">
                  <a:noAutofit/>
                </a:bodyPr>
                <a:lstStyle/>
                <a:p>
                  <a:pPr>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11605697709830477"/>
                      <c:h val="7.1077684124519536E-2"/>
                    </c:manualLayout>
                  </c15:layout>
                </c:ext>
                <c:ext xmlns:c16="http://schemas.microsoft.com/office/drawing/2014/chart" uri="{C3380CC4-5D6E-409C-BE32-E72D297353CC}">
                  <c16:uniqueId val="{00000001-6708-4123-B95A-60B736C37079}"/>
                </c:ext>
              </c:extLst>
            </c:dLbl>
            <c:dLbl>
              <c:idx val="1"/>
              <c:layout>
                <c:manualLayout>
                  <c:x val="-4.0869679405495976E-2"/>
                  <c:y val="-3.6198943147231009E-2"/>
                </c:manualLayout>
              </c:layout>
              <c:numFmt formatCode="0.00%" sourceLinked="0"/>
              <c:spPr>
                <a:gradFill flip="none" rotWithShape="1">
                  <a:gsLst>
                    <a:gs pos="38000">
                      <a:srgbClr val="70AD47">
                        <a:lumMod val="5000"/>
                        <a:lumOff val="95000"/>
                      </a:srgbClr>
                    </a:gs>
                    <a:gs pos="74000">
                      <a:srgbClr val="70AD47">
                        <a:lumMod val="45000"/>
                        <a:lumOff val="55000"/>
                      </a:srgbClr>
                    </a:gs>
                    <a:gs pos="88000">
                      <a:srgbClr val="70AD47">
                        <a:lumMod val="45000"/>
                        <a:lumOff val="55000"/>
                      </a:srgbClr>
                    </a:gs>
                    <a:gs pos="100000">
                      <a:srgbClr val="70AD47">
                        <a:lumMod val="30000"/>
                        <a:lumOff val="70000"/>
                      </a:srgbClr>
                    </a:gs>
                  </a:gsLst>
                  <a:lin ang="5400000" scaled="1"/>
                  <a:tileRect/>
                </a:gradFill>
                <a:ln>
                  <a:solidFill>
                    <a:sysClr val="windowText" lastClr="000000">
                      <a:lumMod val="65000"/>
                      <a:lumOff val="35000"/>
                    </a:sysClr>
                  </a:solidFill>
                </a:ln>
                <a:effectLst/>
              </c:spPr>
              <c:txPr>
                <a:bodyPr wrap="square" lIns="38100" tIns="19050" rIns="38100" bIns="19050" anchor="ctr">
                  <a:noAutofit/>
                </a:bodyPr>
                <a:lstStyle/>
                <a:p>
                  <a:pPr>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14313693842124256"/>
                      <c:h val="9.477024549935939E-2"/>
                    </c:manualLayout>
                  </c15:layout>
                </c:ext>
                <c:ext xmlns:c16="http://schemas.microsoft.com/office/drawing/2014/chart" uri="{C3380CC4-5D6E-409C-BE32-E72D297353CC}">
                  <c16:uniqueId val="{00000002-6708-4123-B95A-60B736C37079}"/>
                </c:ext>
              </c:extLst>
            </c:dLbl>
            <c:dLbl>
              <c:idx val="2"/>
              <c:layout>
                <c:manualLayout>
                  <c:x val="-6.2506890883015746E-3"/>
                  <c:y val="-6.0243766840845391E-2"/>
                </c:manualLayout>
              </c:layout>
              <c:numFmt formatCode="0.00%" sourceLinked="0"/>
              <c:spPr>
                <a:gradFill flip="none" rotWithShape="1">
                  <a:gsLst>
                    <a:gs pos="38000">
                      <a:srgbClr val="70AD47">
                        <a:lumMod val="5000"/>
                        <a:lumOff val="95000"/>
                      </a:srgbClr>
                    </a:gs>
                    <a:gs pos="74000">
                      <a:srgbClr val="70AD47">
                        <a:lumMod val="45000"/>
                        <a:lumOff val="55000"/>
                      </a:srgbClr>
                    </a:gs>
                    <a:gs pos="88000">
                      <a:srgbClr val="70AD47">
                        <a:lumMod val="45000"/>
                        <a:lumOff val="55000"/>
                      </a:srgbClr>
                    </a:gs>
                    <a:gs pos="100000">
                      <a:srgbClr val="70AD47">
                        <a:lumMod val="30000"/>
                        <a:lumOff val="70000"/>
                      </a:srgbClr>
                    </a:gs>
                  </a:gsLst>
                  <a:lin ang="5400000" scaled="1"/>
                  <a:tileRect/>
                </a:gradFill>
                <a:ln>
                  <a:solidFill>
                    <a:sysClr val="windowText" lastClr="000000">
                      <a:lumMod val="65000"/>
                      <a:lumOff val="35000"/>
                    </a:sysClr>
                  </a:solidFill>
                </a:ln>
                <a:effectLst/>
              </c:spPr>
              <c:txPr>
                <a:bodyPr wrap="square" lIns="38100" tIns="19050" rIns="38100" bIns="19050" anchor="ctr">
                  <a:noAutofit/>
                </a:bodyPr>
                <a:lstStyle/>
                <a:p>
                  <a:pPr>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11605697709830477"/>
                      <c:h val="7.1077684124519536E-2"/>
                    </c:manualLayout>
                  </c15:layout>
                </c:ext>
                <c:ext xmlns:c16="http://schemas.microsoft.com/office/drawing/2014/chart" uri="{C3380CC4-5D6E-409C-BE32-E72D297353CC}">
                  <c16:uniqueId val="{00000003-6708-4123-B95A-60B736C37079}"/>
                </c:ext>
              </c:extLst>
            </c:dLbl>
            <c:dLbl>
              <c:idx val="3"/>
              <c:layout>
                <c:manualLayout>
                  <c:x val="0.13966505210390154"/>
                  <c:y val="6.5022173952393889E-2"/>
                </c:manualLayout>
              </c:layout>
              <c:numFmt formatCode="0.00%" sourceLinked="0"/>
              <c:spPr>
                <a:gradFill flip="none" rotWithShape="1">
                  <a:gsLst>
                    <a:gs pos="38000">
                      <a:srgbClr val="70AD47">
                        <a:lumMod val="5000"/>
                        <a:lumOff val="95000"/>
                      </a:srgbClr>
                    </a:gs>
                    <a:gs pos="74000">
                      <a:srgbClr val="70AD47">
                        <a:lumMod val="45000"/>
                        <a:lumOff val="55000"/>
                      </a:srgbClr>
                    </a:gs>
                    <a:gs pos="88000">
                      <a:srgbClr val="70AD47">
                        <a:lumMod val="45000"/>
                        <a:lumOff val="55000"/>
                      </a:srgbClr>
                    </a:gs>
                    <a:gs pos="100000">
                      <a:srgbClr val="70AD47">
                        <a:lumMod val="30000"/>
                        <a:lumOff val="70000"/>
                      </a:srgbClr>
                    </a:gs>
                  </a:gsLst>
                  <a:lin ang="5400000" scaled="1"/>
                  <a:tileRect/>
                </a:gradFill>
                <a:ln>
                  <a:solidFill>
                    <a:sysClr val="windowText" lastClr="000000">
                      <a:lumMod val="65000"/>
                      <a:lumOff val="35000"/>
                    </a:sysClr>
                  </a:solidFill>
                </a:ln>
                <a:effectLst/>
              </c:spPr>
              <c:txPr>
                <a:bodyPr wrap="square" lIns="38100" tIns="19050" rIns="38100" bIns="19050" anchor="ctr">
                  <a:noAutofit/>
                </a:bodyPr>
                <a:lstStyle/>
                <a:p>
                  <a:pPr>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177954031550734"/>
                      <c:h val="0.14807850859274907"/>
                    </c:manualLayout>
                  </c15:layout>
                </c:ext>
                <c:ext xmlns:c16="http://schemas.microsoft.com/office/drawing/2014/chart" uri="{C3380CC4-5D6E-409C-BE32-E72D297353CC}">
                  <c16:uniqueId val="{00000004-6708-4123-B95A-60B736C37079}"/>
                </c:ext>
              </c:extLst>
            </c:dLbl>
            <c:numFmt formatCode="0.00%" sourceLinked="0"/>
            <c:spPr>
              <a:gradFill flip="none" rotWithShape="1">
                <a:gsLst>
                  <a:gs pos="38000">
                    <a:srgbClr val="70AD47">
                      <a:lumMod val="5000"/>
                      <a:lumOff val="95000"/>
                    </a:srgbClr>
                  </a:gs>
                  <a:gs pos="74000">
                    <a:srgbClr val="70AD47">
                      <a:lumMod val="45000"/>
                      <a:lumOff val="55000"/>
                    </a:srgbClr>
                  </a:gs>
                  <a:gs pos="88000">
                    <a:srgbClr val="70AD47">
                      <a:lumMod val="45000"/>
                      <a:lumOff val="55000"/>
                    </a:srgbClr>
                  </a:gs>
                  <a:gs pos="100000">
                    <a:srgbClr val="70AD47">
                      <a:lumMod val="30000"/>
                      <a:lumOff val="70000"/>
                    </a:srgbClr>
                  </a:gs>
                </a:gsLst>
                <a:lin ang="5400000" scaled="1"/>
                <a:tileRect/>
              </a:gradFill>
              <a:ln>
                <a:solidFill>
                  <a:sysClr val="windowText" lastClr="000000">
                    <a:lumMod val="65000"/>
                    <a:lumOff val="35000"/>
                  </a:sysClr>
                </a:solid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'Dane do wykresu nr 4 '!$B$4:$E$4</c:f>
              <c:strCache>
                <c:ptCount val="4"/>
                <c:pt idx="0">
                  <c:v>Emerytury</c:v>
                </c:pt>
                <c:pt idx="1">
                  <c:v>Renty z tytułu niezdolności do pracy</c:v>
                </c:pt>
                <c:pt idx="2">
                  <c:v>Renty rodzinne</c:v>
                </c:pt>
                <c:pt idx="3">
                  <c:v>Emerytury finansowane 
z funduszu emerytalno-rentowego, wypłacane przez MON, MSWiA, MS</c:v>
                </c:pt>
              </c:strCache>
            </c:strRef>
          </c:cat>
          <c:val>
            <c:numRef>
              <c:f>'Dane do wykresu nr 4 '!$B$5:$E$5</c:f>
              <c:numCache>
                <c:formatCode>#,##0.00</c:formatCode>
                <c:ptCount val="4"/>
                <c:pt idx="0">
                  <c:v>3315826169.2099996</c:v>
                </c:pt>
                <c:pt idx="1">
                  <c:v>712210959.61999989</c:v>
                </c:pt>
                <c:pt idx="2">
                  <c:v>183110925.04999995</c:v>
                </c:pt>
                <c:pt idx="3">
                  <c:v>1408477.35</c:v>
                </c:pt>
              </c:numCache>
            </c:numRef>
          </c:val>
          <c:extLst>
            <c:ext xmlns:c16="http://schemas.microsoft.com/office/drawing/2014/chart" uri="{C3380CC4-5D6E-409C-BE32-E72D297353CC}">
              <c16:uniqueId val="{00000005-6708-4123-B95A-60B736C37079}"/>
            </c:ext>
          </c:extLst>
        </c:ser>
        <c:ser>
          <c:idx val="1"/>
          <c:order val="1"/>
          <c:cat>
            <c:strRef>
              <c:f>'Dane do wykresu nr 4 '!$B$4:$E$4</c:f>
              <c:strCache>
                <c:ptCount val="4"/>
                <c:pt idx="0">
                  <c:v>Emerytury</c:v>
                </c:pt>
                <c:pt idx="1">
                  <c:v>Renty z tytułu niezdolności do pracy</c:v>
                </c:pt>
                <c:pt idx="2">
                  <c:v>Renty rodzinne</c:v>
                </c:pt>
                <c:pt idx="3">
                  <c:v>Emerytury finansowane 
z funduszu emerytalno-rentowego, wypłacane przez MON, MSWiA, MS</c:v>
                </c:pt>
              </c:strCache>
            </c:strRef>
          </c:cat>
          <c:val>
            <c:numRef>
              <c:f>'Dane do wykresu nr 4 '!$B$6:$E$6</c:f>
              <c:numCache>
                <c:formatCode>0.00%</c:formatCode>
                <c:ptCount val="4"/>
                <c:pt idx="0">
                  <c:v>0.78712918025620693</c:v>
                </c:pt>
                <c:pt idx="1">
                  <c:v>0.1690685820688668</c:v>
                </c:pt>
                <c:pt idx="2">
                  <c:v>4.3467885520941482E-2</c:v>
                </c:pt>
                <c:pt idx="3">
                  <c:v>3.3435215398492166E-4</c:v>
                </c:pt>
              </c:numCache>
            </c:numRef>
          </c:val>
          <c:extLst>
            <c:ext xmlns:c16="http://schemas.microsoft.com/office/drawing/2014/chart" uri="{C3380CC4-5D6E-409C-BE32-E72D297353CC}">
              <c16:uniqueId val="{00000006-6708-4123-B95A-60B736C37079}"/>
            </c:ext>
          </c:extLst>
        </c:ser>
        <c:dLbls>
          <c:showLegendKey val="0"/>
          <c:showVal val="0"/>
          <c:showCatName val="0"/>
          <c:showSerName val="0"/>
          <c:showPercent val="0"/>
          <c:showBubbleSize val="0"/>
          <c:showLeaderLines val="0"/>
        </c:dLbls>
      </c:pie3DChart>
      <c:spPr>
        <a:noFill/>
        <a:ln w="25400">
          <a:noFill/>
        </a:ln>
      </c:spPr>
    </c:plotArea>
    <c:plotVisOnly val="1"/>
    <c:dispBlanksAs val="gap"/>
    <c:showDLblsOverMax val="0"/>
  </c:chart>
  <c:spPr>
    <a:solidFill>
      <a:schemeClr val="accent3">
        <a:lumMod val="20000"/>
        <a:lumOff val="80000"/>
      </a:schemeClr>
    </a:solidFill>
  </c:sp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sz="1100" b="1" i="0" baseline="0">
                <a:effectLst/>
              </a:rPr>
              <a:t>WYKRES NR 5. STRUKTURA WYDATKÓW NA ŚWIADCZENIA FINANSOWANE Z FUNDUSZU SKŁADKOWEGO W II KWARTALE 2020 R.</a:t>
            </a:r>
            <a:endParaRPr lang="pl-PL" sz="800">
              <a:effectLst/>
            </a:endParaRPr>
          </a:p>
        </c:rich>
      </c:tx>
      <c:layout>
        <c:manualLayout>
          <c:xMode val="edge"/>
          <c:yMode val="edge"/>
          <c:x val="0.11622590447608119"/>
          <c:y val="3.9486450569666251E-2"/>
        </c:manualLayout>
      </c:layout>
      <c:overlay val="0"/>
      <c:spPr>
        <a:noFill/>
        <a:ln w="25400">
          <a:noFill/>
        </a:ln>
      </c:spPr>
    </c:title>
    <c:autoTitleDeleted val="0"/>
    <c:view3D>
      <c:rotX val="30"/>
      <c:rotY val="20"/>
      <c:rAngAx val="0"/>
      <c:perspective val="0"/>
    </c:view3D>
    <c:floor>
      <c:thickness val="0"/>
    </c:floor>
    <c:sideWall>
      <c:thickness val="0"/>
    </c:sideWall>
    <c:backWall>
      <c:thickness val="0"/>
    </c:backWall>
    <c:plotArea>
      <c:layout>
        <c:manualLayout>
          <c:layoutTarget val="inner"/>
          <c:xMode val="edge"/>
          <c:yMode val="edge"/>
          <c:x val="0.27291666666666664"/>
          <c:y val="0.35919055649241149"/>
          <c:w val="0.38958333333333334"/>
          <c:h val="0.39291736930860033"/>
        </c:manualLayout>
      </c:layout>
      <c:pie3DChart>
        <c:varyColors val="1"/>
        <c:ser>
          <c:idx val="0"/>
          <c:order val="0"/>
          <c:explosion val="25"/>
          <c:dLbls>
            <c:dLbl>
              <c:idx val="0"/>
              <c:layout>
                <c:manualLayout>
                  <c:x val="7.581078156422015E-2"/>
                  <c:y val="3.0478999423645535E-2"/>
                </c:manualLayout>
              </c:layout>
              <c:numFmt formatCode="0.00%" sourceLinked="0"/>
              <c:spPr>
                <a:gradFill flip="none" rotWithShape="1">
                  <a:gsLst>
                    <a:gs pos="38000">
                      <a:srgbClr val="70AD47">
                        <a:lumMod val="5000"/>
                        <a:lumOff val="95000"/>
                      </a:srgbClr>
                    </a:gs>
                    <a:gs pos="74000">
                      <a:srgbClr val="70AD47">
                        <a:lumMod val="45000"/>
                        <a:lumOff val="55000"/>
                      </a:srgbClr>
                    </a:gs>
                    <a:gs pos="88000">
                      <a:srgbClr val="70AD47">
                        <a:lumMod val="45000"/>
                        <a:lumOff val="55000"/>
                      </a:srgbClr>
                    </a:gs>
                    <a:gs pos="100000">
                      <a:srgbClr val="70AD47">
                        <a:lumMod val="30000"/>
                        <a:lumOff val="70000"/>
                      </a:srgbClr>
                    </a:gs>
                  </a:gsLst>
                  <a:lin ang="5400000" scaled="1"/>
                  <a:tileRect/>
                </a:gradFill>
                <a:ln>
                  <a:solidFill>
                    <a:sysClr val="windowText" lastClr="000000">
                      <a:lumMod val="65000"/>
                      <a:lumOff val="35000"/>
                    </a:sysClr>
                  </a:solidFill>
                </a:ln>
                <a:effectLst/>
              </c:spPr>
              <c:txPr>
                <a:bodyPr wrap="square" lIns="38100" tIns="19050" rIns="38100" bIns="19050" anchor="ctr">
                  <a:noAutofit/>
                </a:bodyPr>
                <a:lstStyle/>
                <a:p>
                  <a:pPr>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13926837251796573"/>
                      <c:h val="7.7000824468229506E-2"/>
                    </c:manualLayout>
                  </c15:layout>
                </c:ext>
                <c:ext xmlns:c16="http://schemas.microsoft.com/office/drawing/2014/chart" uri="{C3380CC4-5D6E-409C-BE32-E72D297353CC}">
                  <c16:uniqueId val="{00000000-185D-4820-ABFB-8CD9821AF00E}"/>
                </c:ext>
              </c:extLst>
            </c:dLbl>
            <c:dLbl>
              <c:idx val="1"/>
              <c:layout>
                <c:manualLayout>
                  <c:x val="-2.3461132840750257E-2"/>
                  <c:y val="-3.6198943147231009E-2"/>
                </c:manualLayout>
              </c:layout>
              <c:numFmt formatCode="0.00%" sourceLinked="0"/>
              <c:spPr>
                <a:gradFill flip="none" rotWithShape="1">
                  <a:gsLst>
                    <a:gs pos="38000">
                      <a:srgbClr val="70AD47">
                        <a:lumMod val="5000"/>
                        <a:lumOff val="95000"/>
                      </a:srgbClr>
                    </a:gs>
                    <a:gs pos="74000">
                      <a:srgbClr val="70AD47">
                        <a:lumMod val="45000"/>
                        <a:lumOff val="55000"/>
                      </a:srgbClr>
                    </a:gs>
                    <a:gs pos="88000">
                      <a:srgbClr val="70AD47">
                        <a:lumMod val="45000"/>
                        <a:lumOff val="55000"/>
                      </a:srgbClr>
                    </a:gs>
                    <a:gs pos="100000">
                      <a:srgbClr val="70AD47">
                        <a:lumMod val="30000"/>
                        <a:lumOff val="70000"/>
                      </a:srgbClr>
                    </a:gs>
                  </a:gsLst>
                  <a:lin ang="5400000" scaled="1"/>
                  <a:tileRect/>
                </a:gradFill>
                <a:ln>
                  <a:solidFill>
                    <a:sysClr val="windowText" lastClr="000000">
                      <a:lumMod val="65000"/>
                      <a:lumOff val="35000"/>
                    </a:sysClr>
                  </a:solidFill>
                </a:ln>
                <a:effectLst/>
              </c:spPr>
              <c:txPr>
                <a:bodyPr wrap="square" lIns="38100" tIns="19050" rIns="38100" bIns="19050" anchor="ctr">
                  <a:noAutofit/>
                </a:bodyPr>
                <a:lstStyle/>
                <a:p>
                  <a:pPr>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177954031550734"/>
                      <c:h val="9.477024549935939E-2"/>
                    </c:manualLayout>
                  </c15:layout>
                </c:ext>
                <c:ext xmlns:c16="http://schemas.microsoft.com/office/drawing/2014/chart" uri="{C3380CC4-5D6E-409C-BE32-E72D297353CC}">
                  <c16:uniqueId val="{00000001-185D-4820-ABFB-8CD9821AF00E}"/>
                </c:ext>
              </c:extLst>
            </c:dLbl>
            <c:numFmt formatCode="0.00%" sourceLinked="0"/>
            <c:spPr>
              <a:gradFill flip="none" rotWithShape="1">
                <a:gsLst>
                  <a:gs pos="38000">
                    <a:srgbClr val="70AD47">
                      <a:lumMod val="5000"/>
                      <a:lumOff val="95000"/>
                    </a:srgbClr>
                  </a:gs>
                  <a:gs pos="74000">
                    <a:srgbClr val="70AD47">
                      <a:lumMod val="45000"/>
                      <a:lumOff val="55000"/>
                    </a:srgbClr>
                  </a:gs>
                  <a:gs pos="88000">
                    <a:srgbClr val="70AD47">
                      <a:lumMod val="45000"/>
                      <a:lumOff val="55000"/>
                    </a:srgbClr>
                  </a:gs>
                  <a:gs pos="100000">
                    <a:srgbClr val="70AD47">
                      <a:lumMod val="30000"/>
                      <a:lumOff val="70000"/>
                    </a:srgbClr>
                  </a:gs>
                </a:gsLst>
                <a:lin ang="5400000" scaled="1"/>
                <a:tileRect/>
              </a:gradFill>
              <a:ln>
                <a:solidFill>
                  <a:sysClr val="windowText" lastClr="000000">
                    <a:lumMod val="65000"/>
                    <a:lumOff val="35000"/>
                  </a:sysClr>
                </a:solid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'Dane do wykresu nr 5'!$C$4:$D$4</c:f>
              <c:strCache>
                <c:ptCount val="2"/>
                <c:pt idx="0">
                  <c:v>Zasiłki chorobowe</c:v>
                </c:pt>
                <c:pt idx="1">
                  <c:v>Jednorazowe odszkodowania </c:v>
                </c:pt>
              </c:strCache>
            </c:strRef>
          </c:cat>
          <c:val>
            <c:numRef>
              <c:f>'Dane do wykresu nr 5'!$C$5:$D$5</c:f>
              <c:numCache>
                <c:formatCode>#,##0.00</c:formatCode>
                <c:ptCount val="2"/>
                <c:pt idx="0">
                  <c:v>53165990</c:v>
                </c:pt>
                <c:pt idx="1">
                  <c:v>6162682</c:v>
                </c:pt>
              </c:numCache>
            </c:numRef>
          </c:val>
          <c:extLst>
            <c:ext xmlns:c16="http://schemas.microsoft.com/office/drawing/2014/chart" uri="{C3380CC4-5D6E-409C-BE32-E72D297353CC}">
              <c16:uniqueId val="{00000002-185D-4820-ABFB-8CD9821AF00E}"/>
            </c:ext>
          </c:extLst>
        </c:ser>
        <c:ser>
          <c:idx val="1"/>
          <c:order val="1"/>
          <c:cat>
            <c:strRef>
              <c:f>'Dane do wykresu nr 5'!$C$4:$D$4</c:f>
              <c:strCache>
                <c:ptCount val="2"/>
                <c:pt idx="0">
                  <c:v>Zasiłki chorobowe</c:v>
                </c:pt>
                <c:pt idx="1">
                  <c:v>Jednorazowe odszkodowania </c:v>
                </c:pt>
              </c:strCache>
            </c:strRef>
          </c:cat>
          <c:val>
            <c:numRef>
              <c:f>'Dane do wykresu nr 5'!$C$6:$D$6</c:f>
              <c:numCache>
                <c:formatCode>0.00%</c:formatCode>
                <c:ptCount val="2"/>
                <c:pt idx="0">
                  <c:v>0.89612641253793779</c:v>
                </c:pt>
                <c:pt idx="1">
                  <c:v>0.10387358746206218</c:v>
                </c:pt>
              </c:numCache>
            </c:numRef>
          </c:val>
          <c:extLst>
            <c:ext xmlns:c16="http://schemas.microsoft.com/office/drawing/2014/chart" uri="{C3380CC4-5D6E-409C-BE32-E72D297353CC}">
              <c16:uniqueId val="{00000003-185D-4820-ABFB-8CD9821AF00E}"/>
            </c:ext>
          </c:extLst>
        </c:ser>
        <c:dLbls>
          <c:showLegendKey val="0"/>
          <c:showVal val="0"/>
          <c:showCatName val="0"/>
          <c:showSerName val="0"/>
          <c:showPercent val="0"/>
          <c:showBubbleSize val="0"/>
          <c:showLeaderLines val="0"/>
        </c:dLbls>
      </c:pie3DChart>
      <c:spPr>
        <a:noFill/>
        <a:ln w="25400">
          <a:noFill/>
        </a:ln>
      </c:spPr>
    </c:plotArea>
    <c:plotVisOnly val="1"/>
    <c:dispBlanksAs val="gap"/>
    <c:showDLblsOverMax val="0"/>
  </c:chart>
  <c:spPr>
    <a:solidFill>
      <a:schemeClr val="accent3">
        <a:lumMod val="20000"/>
        <a:lumOff val="80000"/>
      </a:schemeClr>
    </a:solidFill>
  </c:sp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zoomScale="90" workbookViewId="0"/>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zoomScale="90" workbookViewId="0"/>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zoomScale="90" workbookViewId="0"/>
  </sheetViews>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zoomScale="90" workbookViewId="0"/>
  </sheetViews>
  <pageMargins left="0.7" right="0.7" top="0.75" bottom="0.75" header="0.3" footer="0.3"/>
  <pageSetup paperSize="9" orientation="landscape"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200-000000000000}">
  <sheetPr/>
  <sheetViews>
    <sheetView zoomScale="90"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828675</xdr:colOff>
      <xdr:row>0</xdr:row>
      <xdr:rowOff>809625</xdr:rowOff>
    </xdr:to>
    <xdr:pic>
      <xdr:nvPicPr>
        <xdr:cNvPr id="10" name="Obraz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800100" cy="790575"/>
        </a:xfrm>
        <a:prstGeom prst="rect">
          <a:avLst/>
        </a:prstGeom>
        <a:noFill/>
        <a:ln w="9525">
          <a:solidFill>
            <a:srgbClr val="339966"/>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81583" cy="6043083"/>
    <xdr:graphicFrame macro="">
      <xdr:nvGraphicFramePr>
        <xdr:cNvPr id="2" name="Wykres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81583" cy="6043083"/>
    <xdr:graphicFrame macro="">
      <xdr:nvGraphicFramePr>
        <xdr:cNvPr id="2" name="Wykres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81583" cy="6043083"/>
    <xdr:graphicFrame macro="">
      <xdr:nvGraphicFramePr>
        <xdr:cNvPr id="2" name="Wykres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81583" cy="6043083"/>
    <xdr:graphicFrame macro="">
      <xdr:nvGraphicFramePr>
        <xdr:cNvPr id="2" name="Wykres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81583" cy="6043083"/>
    <xdr:graphicFrame macro="">
      <xdr:nvGraphicFramePr>
        <xdr:cNvPr id="2" name="Wykres 1">
          <a:extLst>
            <a:ext uri="{FF2B5EF4-FFF2-40B4-BE49-F238E27FC236}">
              <a16:creationId xmlns:a16="http://schemas.microsoft.com/office/drawing/2014/main" id="{00000000-0008-0000-2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0"/>
  <sheetViews>
    <sheetView showGridLines="0" tabSelected="1" zoomScaleNormal="100" zoomScaleSheetLayoutView="100" workbookViewId="0">
      <selection activeCell="A41" sqref="A41"/>
    </sheetView>
  </sheetViews>
  <sheetFormatPr defaultColWidth="0" defaultRowHeight="15" zeroHeight="1"/>
  <cols>
    <col min="1" max="1" width="12.85546875" customWidth="1"/>
    <col min="2" max="2" width="73.42578125" customWidth="1"/>
    <col min="3" max="16384" width="9.140625" hidden="1"/>
  </cols>
  <sheetData>
    <row r="1" spans="1:2" ht="66.75" customHeight="1">
      <c r="A1" s="293"/>
      <c r="B1" s="294" t="s">
        <v>344</v>
      </c>
    </row>
    <row r="2" spans="1:2"/>
    <row r="3" spans="1:2"/>
    <row r="4" spans="1:2"/>
    <row r="5" spans="1:2"/>
    <row r="6" spans="1:2"/>
    <row r="7" spans="1:2"/>
    <row r="8" spans="1:2"/>
    <row r="9" spans="1:2"/>
    <row r="10" spans="1:2"/>
    <row r="11" spans="1:2" ht="86.25" customHeight="1">
      <c r="A11" s="711" t="s">
        <v>346</v>
      </c>
      <c r="B11" s="711"/>
    </row>
    <row r="12" spans="1:2"/>
    <row r="13" spans="1:2" ht="43.5" customHeight="1">
      <c r="A13" s="710" t="s">
        <v>347</v>
      </c>
      <c r="B13" s="710"/>
    </row>
    <row r="14" spans="1:2"/>
    <row r="15" spans="1:2"/>
    <row r="16" spans="1:2"/>
    <row r="17"/>
    <row r="18"/>
    <row r="19"/>
    <row r="20"/>
    <row r="21"/>
    <row r="22"/>
    <row r="23"/>
    <row r="24"/>
    <row r="25"/>
    <row r="26"/>
    <row r="27"/>
    <row r="28"/>
    <row r="29"/>
    <row r="30"/>
    <row r="31"/>
    <row r="32"/>
    <row r="33" spans="1:2"/>
    <row r="34" spans="1:2"/>
    <row r="35" spans="1:2"/>
    <row r="36" spans="1:2"/>
    <row r="37" spans="1:2"/>
    <row r="38" spans="1:2"/>
    <row r="39" spans="1:2"/>
    <row r="40" spans="1:2" ht="20.25">
      <c r="A40" s="710" t="s">
        <v>345</v>
      </c>
      <c r="B40" s="710"/>
    </row>
  </sheetData>
  <mergeCells count="3">
    <mergeCell ref="A40:B40"/>
    <mergeCell ref="A11:B11"/>
    <mergeCell ref="A13:B13"/>
  </mergeCells>
  <pageMargins left="0.7" right="0.7" top="0.74"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FC41"/>
  <sheetViews>
    <sheetView showGridLines="0" view="pageBreakPreview" zoomScale="110" zoomScaleNormal="100" zoomScaleSheetLayoutView="110" workbookViewId="0">
      <selection activeCell="H7" sqref="H7"/>
    </sheetView>
  </sheetViews>
  <sheetFormatPr defaultColWidth="0" defaultRowHeight="12.75" zeroHeight="1"/>
  <cols>
    <col min="1" max="1" width="23.28515625" style="11" customWidth="1"/>
    <col min="2" max="2" width="14.42578125" style="11" customWidth="1"/>
    <col min="3" max="3" width="12.5703125" style="11" customWidth="1"/>
    <col min="4" max="6" width="12" style="11" customWidth="1"/>
    <col min="7" max="9" width="16" style="11" customWidth="1"/>
    <col min="10" max="248" width="9.140625" style="11" hidden="1"/>
    <col min="249" max="249" width="23.28515625" style="11" hidden="1"/>
    <col min="250" max="250" width="14.42578125" style="11" hidden="1"/>
    <col min="251" max="251" width="12.5703125" style="11" hidden="1"/>
    <col min="252" max="252" width="12" style="11" hidden="1"/>
    <col min="253" max="253" width="12.7109375" style="11" hidden="1"/>
    <col min="254" max="254" width="13.42578125" style="11" hidden="1"/>
    <col min="255" max="255" width="12.140625" style="11" hidden="1"/>
    <col min="256" max="256" width="11.5703125" style="11" hidden="1"/>
    <col min="257" max="257" width="16.7109375" style="11" hidden="1"/>
    <col min="258" max="258" width="11.5703125" style="11" hidden="1"/>
    <col min="259" max="504" width="9.140625" style="11" hidden="1"/>
    <col min="505" max="505" width="23.28515625" style="11" hidden="1"/>
    <col min="506" max="506" width="14.42578125" style="11" hidden="1"/>
    <col min="507" max="507" width="12.5703125" style="11" hidden="1"/>
    <col min="508" max="508" width="12" style="11" hidden="1"/>
    <col min="509" max="509" width="12.7109375" style="11" hidden="1"/>
    <col min="510" max="510" width="13.42578125" style="11" hidden="1"/>
    <col min="511" max="511" width="12.140625" style="11" hidden="1"/>
    <col min="512" max="512" width="11.5703125" style="11" hidden="1"/>
    <col min="513" max="513" width="16.7109375" style="11" hidden="1"/>
    <col min="514" max="514" width="11.5703125" style="11" hidden="1"/>
    <col min="515" max="760" width="9.140625" style="11" hidden="1"/>
    <col min="761" max="761" width="23.28515625" style="11" hidden="1"/>
    <col min="762" max="762" width="14.42578125" style="11" hidden="1"/>
    <col min="763" max="763" width="12.5703125" style="11" hidden="1"/>
    <col min="764" max="764" width="12" style="11" hidden="1"/>
    <col min="765" max="765" width="12.7109375" style="11" hidden="1"/>
    <col min="766" max="766" width="13.42578125" style="11" hidden="1"/>
    <col min="767" max="767" width="12.140625" style="11" hidden="1"/>
    <col min="768" max="768" width="11.5703125" style="11" hidden="1"/>
    <col min="769" max="769" width="16.7109375" style="11" hidden="1"/>
    <col min="770" max="770" width="11.5703125" style="11" hidden="1"/>
    <col min="771" max="1016" width="9.140625" style="11" hidden="1"/>
    <col min="1017" max="1017" width="23.28515625" style="11" hidden="1"/>
    <col min="1018" max="1018" width="14.42578125" style="11" hidden="1"/>
    <col min="1019" max="1019" width="12.5703125" style="11" hidden="1"/>
    <col min="1020" max="1020" width="12" style="11" hidden="1"/>
    <col min="1021" max="1021" width="12.7109375" style="11" hidden="1"/>
    <col min="1022" max="1022" width="13.42578125" style="11" hidden="1"/>
    <col min="1023" max="1023" width="12.140625" style="11" hidden="1"/>
    <col min="1024" max="1024" width="11.5703125" style="11" hidden="1"/>
    <col min="1025" max="1025" width="16.7109375" style="11" hidden="1"/>
    <col min="1026" max="1026" width="11.5703125" style="11" hidden="1"/>
    <col min="1027" max="1272" width="9.140625" style="11" hidden="1"/>
    <col min="1273" max="1273" width="23.28515625" style="11" hidden="1"/>
    <col min="1274" max="1274" width="14.42578125" style="11" hidden="1"/>
    <col min="1275" max="1275" width="12.5703125" style="11" hidden="1"/>
    <col min="1276" max="1276" width="12" style="11" hidden="1"/>
    <col min="1277" max="1277" width="12.7109375" style="11" hidden="1"/>
    <col min="1278" max="1278" width="13.42578125" style="11" hidden="1"/>
    <col min="1279" max="1279" width="12.140625" style="11" hidden="1"/>
    <col min="1280" max="1280" width="11.5703125" style="11" hidden="1"/>
    <col min="1281" max="1281" width="16.7109375" style="11" hidden="1"/>
    <col min="1282" max="1282" width="11.5703125" style="11" hidden="1"/>
    <col min="1283" max="1528" width="9.140625" style="11" hidden="1"/>
    <col min="1529" max="1529" width="23.28515625" style="11" hidden="1"/>
    <col min="1530" max="1530" width="14.42578125" style="11" hidden="1"/>
    <col min="1531" max="1531" width="12.5703125" style="11" hidden="1"/>
    <col min="1532" max="1532" width="12" style="11" hidden="1"/>
    <col min="1533" max="1533" width="12.7109375" style="11" hidden="1"/>
    <col min="1534" max="1534" width="13.42578125" style="11" hidden="1"/>
    <col min="1535" max="1535" width="12.140625" style="11" hidden="1"/>
    <col min="1536" max="1536" width="11.5703125" style="11" hidden="1"/>
    <col min="1537" max="1537" width="16.7109375" style="11" hidden="1"/>
    <col min="1538" max="1538" width="11.5703125" style="11" hidden="1"/>
    <col min="1539" max="1784" width="9.140625" style="11" hidden="1"/>
    <col min="1785" max="1785" width="23.28515625" style="11" hidden="1"/>
    <col min="1786" max="1786" width="14.42578125" style="11" hidden="1"/>
    <col min="1787" max="1787" width="12.5703125" style="11" hidden="1"/>
    <col min="1788" max="1788" width="12" style="11" hidden="1"/>
    <col min="1789" max="1789" width="12.7109375" style="11" hidden="1"/>
    <col min="1790" max="1790" width="13.42578125" style="11" hidden="1"/>
    <col min="1791" max="1791" width="12.140625" style="11" hidden="1"/>
    <col min="1792" max="1792" width="11.5703125" style="11" hidden="1"/>
    <col min="1793" max="1793" width="16.7109375" style="11" hidden="1"/>
    <col min="1794" max="1794" width="11.5703125" style="11" hidden="1"/>
    <col min="1795" max="2040" width="9.140625" style="11" hidden="1"/>
    <col min="2041" max="2041" width="23.28515625" style="11" hidden="1"/>
    <col min="2042" max="2042" width="14.42578125" style="11" hidden="1"/>
    <col min="2043" max="2043" width="12.5703125" style="11" hidden="1"/>
    <col min="2044" max="2044" width="12" style="11" hidden="1"/>
    <col min="2045" max="2045" width="12.7109375" style="11" hidden="1"/>
    <col min="2046" max="2046" width="13.42578125" style="11" hidden="1"/>
    <col min="2047" max="2047" width="12.140625" style="11" hidden="1"/>
    <col min="2048" max="2048" width="11.5703125" style="11" hidden="1"/>
    <col min="2049" max="2049" width="16.7109375" style="11" hidden="1"/>
    <col min="2050" max="2050" width="11.5703125" style="11" hidden="1"/>
    <col min="2051" max="2296" width="9.140625" style="11" hidden="1"/>
    <col min="2297" max="2297" width="23.28515625" style="11" hidden="1"/>
    <col min="2298" max="2298" width="14.42578125" style="11" hidden="1"/>
    <col min="2299" max="2299" width="12.5703125" style="11" hidden="1"/>
    <col min="2300" max="2300" width="12" style="11" hidden="1"/>
    <col min="2301" max="2301" width="12.7109375" style="11" hidden="1"/>
    <col min="2302" max="2302" width="13.42578125" style="11" hidden="1"/>
    <col min="2303" max="2303" width="12.140625" style="11" hidden="1"/>
    <col min="2304" max="2304" width="11.5703125" style="11" hidden="1"/>
    <col min="2305" max="2305" width="16.7109375" style="11" hidden="1"/>
    <col min="2306" max="2306" width="11.5703125" style="11" hidden="1"/>
    <col min="2307" max="2552" width="9.140625" style="11" hidden="1"/>
    <col min="2553" max="2553" width="23.28515625" style="11" hidden="1"/>
    <col min="2554" max="2554" width="14.42578125" style="11" hidden="1"/>
    <col min="2555" max="2555" width="12.5703125" style="11" hidden="1"/>
    <col min="2556" max="2556" width="12" style="11" hidden="1"/>
    <col min="2557" max="2557" width="12.7109375" style="11" hidden="1"/>
    <col min="2558" max="2558" width="13.42578125" style="11" hidden="1"/>
    <col min="2559" max="2559" width="12.140625" style="11" hidden="1"/>
    <col min="2560" max="2560" width="11.5703125" style="11" hidden="1"/>
    <col min="2561" max="2561" width="16.7109375" style="11" hidden="1"/>
    <col min="2562" max="2562" width="11.5703125" style="11" hidden="1"/>
    <col min="2563" max="2808" width="9.140625" style="11" hidden="1"/>
    <col min="2809" max="2809" width="23.28515625" style="11" hidden="1"/>
    <col min="2810" max="2810" width="14.42578125" style="11" hidden="1"/>
    <col min="2811" max="2811" width="12.5703125" style="11" hidden="1"/>
    <col min="2812" max="2812" width="12" style="11" hidden="1"/>
    <col min="2813" max="2813" width="12.7109375" style="11" hidden="1"/>
    <col min="2814" max="2814" width="13.42578125" style="11" hidden="1"/>
    <col min="2815" max="2815" width="12.140625" style="11" hidden="1"/>
    <col min="2816" max="2816" width="11.5703125" style="11" hidden="1"/>
    <col min="2817" max="2817" width="16.7109375" style="11" hidden="1"/>
    <col min="2818" max="2818" width="11.5703125" style="11" hidden="1"/>
    <col min="2819" max="3064" width="9.140625" style="11" hidden="1"/>
    <col min="3065" max="3065" width="23.28515625" style="11" hidden="1"/>
    <col min="3066" max="3066" width="14.42578125" style="11" hidden="1"/>
    <col min="3067" max="3067" width="12.5703125" style="11" hidden="1"/>
    <col min="3068" max="3068" width="12" style="11" hidden="1"/>
    <col min="3069" max="3069" width="12.7109375" style="11" hidden="1"/>
    <col min="3070" max="3070" width="13.42578125" style="11" hidden="1"/>
    <col min="3071" max="3071" width="12.140625" style="11" hidden="1"/>
    <col min="3072" max="3072" width="11.5703125" style="11" hidden="1"/>
    <col min="3073" max="3073" width="16.7109375" style="11" hidden="1"/>
    <col min="3074" max="3074" width="11.5703125" style="11" hidden="1"/>
    <col min="3075" max="3320" width="9.140625" style="11" hidden="1"/>
    <col min="3321" max="3321" width="23.28515625" style="11" hidden="1"/>
    <col min="3322" max="3322" width="14.42578125" style="11" hidden="1"/>
    <col min="3323" max="3323" width="12.5703125" style="11" hidden="1"/>
    <col min="3324" max="3324" width="12" style="11" hidden="1"/>
    <col min="3325" max="3325" width="12.7109375" style="11" hidden="1"/>
    <col min="3326" max="3326" width="13.42578125" style="11" hidden="1"/>
    <col min="3327" max="3327" width="12.140625" style="11" hidden="1"/>
    <col min="3328" max="3328" width="11.5703125" style="11" hidden="1"/>
    <col min="3329" max="3329" width="16.7109375" style="11" hidden="1"/>
    <col min="3330" max="3330" width="11.5703125" style="11" hidden="1"/>
    <col min="3331" max="3576" width="9.140625" style="11" hidden="1"/>
    <col min="3577" max="3577" width="23.28515625" style="11" hidden="1"/>
    <col min="3578" max="3578" width="14.42578125" style="11" hidden="1"/>
    <col min="3579" max="3579" width="12.5703125" style="11" hidden="1"/>
    <col min="3580" max="3580" width="12" style="11" hidden="1"/>
    <col min="3581" max="3581" width="12.7109375" style="11" hidden="1"/>
    <col min="3582" max="3582" width="13.42578125" style="11" hidden="1"/>
    <col min="3583" max="3583" width="12.140625" style="11" hidden="1"/>
    <col min="3584" max="3584" width="11.5703125" style="11" hidden="1"/>
    <col min="3585" max="3585" width="16.7109375" style="11" hidden="1"/>
    <col min="3586" max="3586" width="11.5703125" style="11" hidden="1"/>
    <col min="3587" max="3832" width="9.140625" style="11" hidden="1"/>
    <col min="3833" max="3833" width="23.28515625" style="11" hidden="1"/>
    <col min="3834" max="3834" width="14.42578125" style="11" hidden="1"/>
    <col min="3835" max="3835" width="12.5703125" style="11" hidden="1"/>
    <col min="3836" max="3836" width="12" style="11" hidden="1"/>
    <col min="3837" max="3837" width="12.7109375" style="11" hidden="1"/>
    <col min="3838" max="3838" width="13.42578125" style="11" hidden="1"/>
    <col min="3839" max="3839" width="12.140625" style="11" hidden="1"/>
    <col min="3840" max="3840" width="11.5703125" style="11" hidden="1"/>
    <col min="3841" max="3841" width="16.7109375" style="11" hidden="1"/>
    <col min="3842" max="3842" width="11.5703125" style="11" hidden="1"/>
    <col min="3843" max="4088" width="9.140625" style="11" hidden="1"/>
    <col min="4089" max="4089" width="23.28515625" style="11" hidden="1"/>
    <col min="4090" max="4090" width="14.42578125" style="11" hidden="1"/>
    <col min="4091" max="4091" width="12.5703125" style="11" hidden="1"/>
    <col min="4092" max="4092" width="12" style="11" hidden="1"/>
    <col min="4093" max="4093" width="12.7109375" style="11" hidden="1"/>
    <col min="4094" max="4094" width="13.42578125" style="11" hidden="1"/>
    <col min="4095" max="4095" width="12.140625" style="11" hidden="1"/>
    <col min="4096" max="4096" width="11.5703125" style="11" hidden="1"/>
    <col min="4097" max="4097" width="16.7109375" style="11" hidden="1"/>
    <col min="4098" max="4098" width="11.5703125" style="11" hidden="1"/>
    <col min="4099" max="4344" width="9.140625" style="11" hidden="1"/>
    <col min="4345" max="4345" width="23.28515625" style="11" hidden="1"/>
    <col min="4346" max="4346" width="14.42578125" style="11" hidden="1"/>
    <col min="4347" max="4347" width="12.5703125" style="11" hidden="1"/>
    <col min="4348" max="4348" width="12" style="11" hidden="1"/>
    <col min="4349" max="4349" width="12.7109375" style="11" hidden="1"/>
    <col min="4350" max="4350" width="13.42578125" style="11" hidden="1"/>
    <col min="4351" max="4351" width="12.140625" style="11" hidden="1"/>
    <col min="4352" max="4352" width="11.5703125" style="11" hidden="1"/>
    <col min="4353" max="4353" width="16.7109375" style="11" hidden="1"/>
    <col min="4354" max="4354" width="11.5703125" style="11" hidden="1"/>
    <col min="4355" max="4600" width="9.140625" style="11" hidden="1"/>
    <col min="4601" max="4601" width="23.28515625" style="11" hidden="1"/>
    <col min="4602" max="4602" width="14.42578125" style="11" hidden="1"/>
    <col min="4603" max="4603" width="12.5703125" style="11" hidden="1"/>
    <col min="4604" max="4604" width="12" style="11" hidden="1"/>
    <col min="4605" max="4605" width="12.7109375" style="11" hidden="1"/>
    <col min="4606" max="4606" width="13.42578125" style="11" hidden="1"/>
    <col min="4607" max="4607" width="12.140625" style="11" hidden="1"/>
    <col min="4608" max="4608" width="11.5703125" style="11" hidden="1"/>
    <col min="4609" max="4609" width="16.7109375" style="11" hidden="1"/>
    <col min="4610" max="4610" width="11.5703125" style="11" hidden="1"/>
    <col min="4611" max="4856" width="9.140625" style="11" hidden="1"/>
    <col min="4857" max="4857" width="23.28515625" style="11" hidden="1"/>
    <col min="4858" max="4858" width="14.42578125" style="11" hidden="1"/>
    <col min="4859" max="4859" width="12.5703125" style="11" hidden="1"/>
    <col min="4860" max="4860" width="12" style="11" hidden="1"/>
    <col min="4861" max="4861" width="12.7109375" style="11" hidden="1"/>
    <col min="4862" max="4862" width="13.42578125" style="11" hidden="1"/>
    <col min="4863" max="4863" width="12.140625" style="11" hidden="1"/>
    <col min="4864" max="4864" width="11.5703125" style="11" hidden="1"/>
    <col min="4865" max="4865" width="16.7109375" style="11" hidden="1"/>
    <col min="4866" max="4866" width="11.5703125" style="11" hidden="1"/>
    <col min="4867" max="5112" width="9.140625" style="11" hidden="1"/>
    <col min="5113" max="5113" width="23.28515625" style="11" hidden="1"/>
    <col min="5114" max="5114" width="14.42578125" style="11" hidden="1"/>
    <col min="5115" max="5115" width="12.5703125" style="11" hidden="1"/>
    <col min="5116" max="5116" width="12" style="11" hidden="1"/>
    <col min="5117" max="5117" width="12.7109375" style="11" hidden="1"/>
    <col min="5118" max="5118" width="13.42578125" style="11" hidden="1"/>
    <col min="5119" max="5119" width="12.140625" style="11" hidden="1"/>
    <col min="5120" max="5120" width="11.5703125" style="11" hidden="1"/>
    <col min="5121" max="5121" width="16.7109375" style="11" hidden="1"/>
    <col min="5122" max="5122" width="11.5703125" style="11" hidden="1"/>
    <col min="5123" max="5368" width="9.140625" style="11" hidden="1"/>
    <col min="5369" max="5369" width="23.28515625" style="11" hidden="1"/>
    <col min="5370" max="5370" width="14.42578125" style="11" hidden="1"/>
    <col min="5371" max="5371" width="12.5703125" style="11" hidden="1"/>
    <col min="5372" max="5372" width="12" style="11" hidden="1"/>
    <col min="5373" max="5373" width="12.7109375" style="11" hidden="1"/>
    <col min="5374" max="5374" width="13.42578125" style="11" hidden="1"/>
    <col min="5375" max="5375" width="12.140625" style="11" hidden="1"/>
    <col min="5376" max="5376" width="11.5703125" style="11" hidden="1"/>
    <col min="5377" max="5377" width="16.7109375" style="11" hidden="1"/>
    <col min="5378" max="5378" width="11.5703125" style="11" hidden="1"/>
    <col min="5379" max="5624" width="9.140625" style="11" hidden="1"/>
    <col min="5625" max="5625" width="23.28515625" style="11" hidden="1"/>
    <col min="5626" max="5626" width="14.42578125" style="11" hidden="1"/>
    <col min="5627" max="5627" width="12.5703125" style="11" hidden="1"/>
    <col min="5628" max="5628" width="12" style="11" hidden="1"/>
    <col min="5629" max="5629" width="12.7109375" style="11" hidden="1"/>
    <col min="5630" max="5630" width="13.42578125" style="11" hidden="1"/>
    <col min="5631" max="5631" width="12.140625" style="11" hidden="1"/>
    <col min="5632" max="5632" width="11.5703125" style="11" hidden="1"/>
    <col min="5633" max="5633" width="16.7109375" style="11" hidden="1"/>
    <col min="5634" max="5634" width="11.5703125" style="11" hidden="1"/>
    <col min="5635" max="5880" width="9.140625" style="11" hidden="1"/>
    <col min="5881" max="5881" width="23.28515625" style="11" hidden="1"/>
    <col min="5882" max="5882" width="14.42578125" style="11" hidden="1"/>
    <col min="5883" max="5883" width="12.5703125" style="11" hidden="1"/>
    <col min="5884" max="5884" width="12" style="11" hidden="1"/>
    <col min="5885" max="5885" width="12.7109375" style="11" hidden="1"/>
    <col min="5886" max="5886" width="13.42578125" style="11" hidden="1"/>
    <col min="5887" max="5887" width="12.140625" style="11" hidden="1"/>
    <col min="5888" max="5888" width="11.5703125" style="11" hidden="1"/>
    <col min="5889" max="5889" width="16.7109375" style="11" hidden="1"/>
    <col min="5890" max="5890" width="11.5703125" style="11" hidden="1"/>
    <col min="5891" max="6136" width="9.140625" style="11" hidden="1"/>
    <col min="6137" max="6137" width="23.28515625" style="11" hidden="1"/>
    <col min="6138" max="6138" width="14.42578125" style="11" hidden="1"/>
    <col min="6139" max="6139" width="12.5703125" style="11" hidden="1"/>
    <col min="6140" max="6140" width="12" style="11" hidden="1"/>
    <col min="6141" max="6141" width="12.7109375" style="11" hidden="1"/>
    <col min="6142" max="6142" width="13.42578125" style="11" hidden="1"/>
    <col min="6143" max="6143" width="12.140625" style="11" hidden="1"/>
    <col min="6144" max="6144" width="11.5703125" style="11" hidden="1"/>
    <col min="6145" max="6145" width="16.7109375" style="11" hidden="1"/>
    <col min="6146" max="6146" width="11.5703125" style="11" hidden="1"/>
    <col min="6147" max="6392" width="9.140625" style="11" hidden="1"/>
    <col min="6393" max="6393" width="23.28515625" style="11" hidden="1"/>
    <col min="6394" max="6394" width="14.42578125" style="11" hidden="1"/>
    <col min="6395" max="6395" width="12.5703125" style="11" hidden="1"/>
    <col min="6396" max="6396" width="12" style="11" hidden="1"/>
    <col min="6397" max="6397" width="12.7109375" style="11" hidden="1"/>
    <col min="6398" max="6398" width="13.42578125" style="11" hidden="1"/>
    <col min="6399" max="6399" width="12.140625" style="11" hidden="1"/>
    <col min="6400" max="6400" width="11.5703125" style="11" hidden="1"/>
    <col min="6401" max="6401" width="16.7109375" style="11" hidden="1"/>
    <col min="6402" max="6402" width="11.5703125" style="11" hidden="1"/>
    <col min="6403" max="6648" width="9.140625" style="11" hidden="1"/>
    <col min="6649" max="6649" width="23.28515625" style="11" hidden="1"/>
    <col min="6650" max="6650" width="14.42578125" style="11" hidden="1"/>
    <col min="6651" max="6651" width="12.5703125" style="11" hidden="1"/>
    <col min="6652" max="6652" width="12" style="11" hidden="1"/>
    <col min="6653" max="6653" width="12.7109375" style="11" hidden="1"/>
    <col min="6654" max="6654" width="13.42578125" style="11" hidden="1"/>
    <col min="6655" max="6655" width="12.140625" style="11" hidden="1"/>
    <col min="6656" max="6656" width="11.5703125" style="11" hidden="1"/>
    <col min="6657" max="6657" width="16.7109375" style="11" hidden="1"/>
    <col min="6658" max="6658" width="11.5703125" style="11" hidden="1"/>
    <col min="6659" max="6904" width="9.140625" style="11" hidden="1"/>
    <col min="6905" max="6905" width="23.28515625" style="11" hidden="1"/>
    <col min="6906" max="6906" width="14.42578125" style="11" hidden="1"/>
    <col min="6907" max="6907" width="12.5703125" style="11" hidden="1"/>
    <col min="6908" max="6908" width="12" style="11" hidden="1"/>
    <col min="6909" max="6909" width="12.7109375" style="11" hidden="1"/>
    <col min="6910" max="6910" width="13.42578125" style="11" hidden="1"/>
    <col min="6911" max="6911" width="12.140625" style="11" hidden="1"/>
    <col min="6912" max="6912" width="11.5703125" style="11" hidden="1"/>
    <col min="6913" max="6913" width="16.7109375" style="11" hidden="1"/>
    <col min="6914" max="6914" width="11.5703125" style="11" hidden="1"/>
    <col min="6915" max="7160" width="9.140625" style="11" hidden="1"/>
    <col min="7161" max="7161" width="23.28515625" style="11" hidden="1"/>
    <col min="7162" max="7162" width="14.42578125" style="11" hidden="1"/>
    <col min="7163" max="7163" width="12.5703125" style="11" hidden="1"/>
    <col min="7164" max="7164" width="12" style="11" hidden="1"/>
    <col min="7165" max="7165" width="12.7109375" style="11" hidden="1"/>
    <col min="7166" max="7166" width="13.42578125" style="11" hidden="1"/>
    <col min="7167" max="7167" width="12.140625" style="11" hidden="1"/>
    <col min="7168" max="7168" width="11.5703125" style="11" hidden="1"/>
    <col min="7169" max="7169" width="16.7109375" style="11" hidden="1"/>
    <col min="7170" max="7170" width="11.5703125" style="11" hidden="1"/>
    <col min="7171" max="7416" width="9.140625" style="11" hidden="1"/>
    <col min="7417" max="7417" width="23.28515625" style="11" hidden="1"/>
    <col min="7418" max="7418" width="14.42578125" style="11" hidden="1"/>
    <col min="7419" max="7419" width="12.5703125" style="11" hidden="1"/>
    <col min="7420" max="7420" width="12" style="11" hidden="1"/>
    <col min="7421" max="7421" width="12.7109375" style="11" hidden="1"/>
    <col min="7422" max="7422" width="13.42578125" style="11" hidden="1"/>
    <col min="7423" max="7423" width="12.140625" style="11" hidden="1"/>
    <col min="7424" max="7424" width="11.5703125" style="11" hidden="1"/>
    <col min="7425" max="7425" width="16.7109375" style="11" hidden="1"/>
    <col min="7426" max="7426" width="11.5703125" style="11" hidden="1"/>
    <col min="7427" max="7672" width="9.140625" style="11" hidden="1"/>
    <col min="7673" max="7673" width="23.28515625" style="11" hidden="1"/>
    <col min="7674" max="7674" width="14.42578125" style="11" hidden="1"/>
    <col min="7675" max="7675" width="12.5703125" style="11" hidden="1"/>
    <col min="7676" max="7676" width="12" style="11" hidden="1"/>
    <col min="7677" max="7677" width="12.7109375" style="11" hidden="1"/>
    <col min="7678" max="7678" width="13.42578125" style="11" hidden="1"/>
    <col min="7679" max="7679" width="12.140625" style="11" hidden="1"/>
    <col min="7680" max="7680" width="11.5703125" style="11" hidden="1"/>
    <col min="7681" max="7681" width="16.7109375" style="11" hidden="1"/>
    <col min="7682" max="7682" width="11.5703125" style="11" hidden="1"/>
    <col min="7683" max="7928" width="9.140625" style="11" hidden="1"/>
    <col min="7929" max="7929" width="23.28515625" style="11" hidden="1"/>
    <col min="7930" max="7930" width="14.42578125" style="11" hidden="1"/>
    <col min="7931" max="7931" width="12.5703125" style="11" hidden="1"/>
    <col min="7932" max="7932" width="12" style="11" hidden="1"/>
    <col min="7933" max="7933" width="12.7109375" style="11" hidden="1"/>
    <col min="7934" max="7934" width="13.42578125" style="11" hidden="1"/>
    <col min="7935" max="7935" width="12.140625" style="11" hidden="1"/>
    <col min="7936" max="7936" width="11.5703125" style="11" hidden="1"/>
    <col min="7937" max="7937" width="16.7109375" style="11" hidden="1"/>
    <col min="7938" max="7938" width="11.5703125" style="11" hidden="1"/>
    <col min="7939" max="8184" width="9.140625" style="11" hidden="1"/>
    <col min="8185" max="8185" width="23.28515625" style="11" hidden="1"/>
    <col min="8186" max="8186" width="14.42578125" style="11" hidden="1"/>
    <col min="8187" max="8187" width="12.5703125" style="11" hidden="1"/>
    <col min="8188" max="8188" width="12" style="11" hidden="1"/>
    <col min="8189" max="8189" width="12.7109375" style="11" hidden="1"/>
    <col min="8190" max="8190" width="13.42578125" style="11" hidden="1"/>
    <col min="8191" max="8191" width="12.140625" style="11" hidden="1"/>
    <col min="8192" max="8192" width="11.5703125" style="11" hidden="1"/>
    <col min="8193" max="8193" width="16.7109375" style="11" hidden="1"/>
    <col min="8194" max="8194" width="11.5703125" style="11" hidden="1"/>
    <col min="8195" max="8440" width="9.140625" style="11" hidden="1"/>
    <col min="8441" max="8441" width="23.28515625" style="11" hidden="1"/>
    <col min="8442" max="8442" width="14.42578125" style="11" hidden="1"/>
    <col min="8443" max="8443" width="12.5703125" style="11" hidden="1"/>
    <col min="8444" max="8444" width="12" style="11" hidden="1"/>
    <col min="8445" max="8445" width="12.7109375" style="11" hidden="1"/>
    <col min="8446" max="8446" width="13.42578125" style="11" hidden="1"/>
    <col min="8447" max="8447" width="12.140625" style="11" hidden="1"/>
    <col min="8448" max="8448" width="11.5703125" style="11" hidden="1"/>
    <col min="8449" max="8449" width="16.7109375" style="11" hidden="1"/>
    <col min="8450" max="8450" width="11.5703125" style="11" hidden="1"/>
    <col min="8451" max="8696" width="9.140625" style="11" hidden="1"/>
    <col min="8697" max="8697" width="23.28515625" style="11" hidden="1"/>
    <col min="8698" max="8698" width="14.42578125" style="11" hidden="1"/>
    <col min="8699" max="8699" width="12.5703125" style="11" hidden="1"/>
    <col min="8700" max="8700" width="12" style="11" hidden="1"/>
    <col min="8701" max="8701" width="12.7109375" style="11" hidden="1"/>
    <col min="8702" max="8702" width="13.42578125" style="11" hidden="1"/>
    <col min="8703" max="8703" width="12.140625" style="11" hidden="1"/>
    <col min="8704" max="8704" width="11.5703125" style="11" hidden="1"/>
    <col min="8705" max="8705" width="16.7109375" style="11" hidden="1"/>
    <col min="8706" max="8706" width="11.5703125" style="11" hidden="1"/>
    <col min="8707" max="8952" width="9.140625" style="11" hidden="1"/>
    <col min="8953" max="8953" width="23.28515625" style="11" hidden="1"/>
    <col min="8954" max="8954" width="14.42578125" style="11" hidden="1"/>
    <col min="8955" max="8955" width="12.5703125" style="11" hidden="1"/>
    <col min="8956" max="8956" width="12" style="11" hidden="1"/>
    <col min="8957" max="8957" width="12.7109375" style="11" hidden="1"/>
    <col min="8958" max="8958" width="13.42578125" style="11" hidden="1"/>
    <col min="8959" max="8959" width="12.140625" style="11" hidden="1"/>
    <col min="8960" max="8960" width="11.5703125" style="11" hidden="1"/>
    <col min="8961" max="8961" width="16.7109375" style="11" hidden="1"/>
    <col min="8962" max="8962" width="11.5703125" style="11" hidden="1"/>
    <col min="8963" max="9208" width="9.140625" style="11" hidden="1"/>
    <col min="9209" max="9209" width="23.28515625" style="11" hidden="1"/>
    <col min="9210" max="9210" width="14.42578125" style="11" hidden="1"/>
    <col min="9211" max="9211" width="12.5703125" style="11" hidden="1"/>
    <col min="9212" max="9212" width="12" style="11" hidden="1"/>
    <col min="9213" max="9213" width="12.7109375" style="11" hidden="1"/>
    <col min="9214" max="9214" width="13.42578125" style="11" hidden="1"/>
    <col min="9215" max="9215" width="12.140625" style="11" hidden="1"/>
    <col min="9216" max="9216" width="11.5703125" style="11" hidden="1"/>
    <col min="9217" max="9217" width="16.7109375" style="11" hidden="1"/>
    <col min="9218" max="9218" width="11.5703125" style="11" hidden="1"/>
    <col min="9219" max="9464" width="9.140625" style="11" hidden="1"/>
    <col min="9465" max="9465" width="23.28515625" style="11" hidden="1"/>
    <col min="9466" max="9466" width="14.42578125" style="11" hidden="1"/>
    <col min="9467" max="9467" width="12.5703125" style="11" hidden="1"/>
    <col min="9468" max="9468" width="12" style="11" hidden="1"/>
    <col min="9469" max="9469" width="12.7109375" style="11" hidden="1"/>
    <col min="9470" max="9470" width="13.42578125" style="11" hidden="1"/>
    <col min="9471" max="9471" width="12.140625" style="11" hidden="1"/>
    <col min="9472" max="9472" width="11.5703125" style="11" hidden="1"/>
    <col min="9473" max="9473" width="16.7109375" style="11" hidden="1"/>
    <col min="9474" max="9474" width="11.5703125" style="11" hidden="1"/>
    <col min="9475" max="9720" width="9.140625" style="11" hidden="1"/>
    <col min="9721" max="9721" width="23.28515625" style="11" hidden="1"/>
    <col min="9722" max="9722" width="14.42578125" style="11" hidden="1"/>
    <col min="9723" max="9723" width="12.5703125" style="11" hidden="1"/>
    <col min="9724" max="9724" width="12" style="11" hidden="1"/>
    <col min="9725" max="9725" width="12.7109375" style="11" hidden="1"/>
    <col min="9726" max="9726" width="13.42578125" style="11" hidden="1"/>
    <col min="9727" max="9727" width="12.140625" style="11" hidden="1"/>
    <col min="9728" max="9728" width="11.5703125" style="11" hidden="1"/>
    <col min="9729" max="9729" width="16.7109375" style="11" hidden="1"/>
    <col min="9730" max="9730" width="11.5703125" style="11" hidden="1"/>
    <col min="9731" max="9976" width="9.140625" style="11" hidden="1"/>
    <col min="9977" max="9977" width="23.28515625" style="11" hidden="1"/>
    <col min="9978" max="9978" width="14.42578125" style="11" hidden="1"/>
    <col min="9979" max="9979" width="12.5703125" style="11" hidden="1"/>
    <col min="9980" max="9980" width="12" style="11" hidden="1"/>
    <col min="9981" max="9981" width="12.7109375" style="11" hidden="1"/>
    <col min="9982" max="9982" width="13.42578125" style="11" hidden="1"/>
    <col min="9983" max="9983" width="12.140625" style="11" hidden="1"/>
    <col min="9984" max="9984" width="11.5703125" style="11" hidden="1"/>
    <col min="9985" max="9985" width="16.7109375" style="11" hidden="1"/>
    <col min="9986" max="9986" width="11.5703125" style="11" hidden="1"/>
    <col min="9987" max="10232" width="9.140625" style="11" hidden="1"/>
    <col min="10233" max="10233" width="23.28515625" style="11" hidden="1"/>
    <col min="10234" max="10234" width="14.42578125" style="11" hidden="1"/>
    <col min="10235" max="10235" width="12.5703125" style="11" hidden="1"/>
    <col min="10236" max="10236" width="12" style="11" hidden="1"/>
    <col min="10237" max="10237" width="12.7109375" style="11" hidden="1"/>
    <col min="10238" max="10238" width="13.42578125" style="11" hidden="1"/>
    <col min="10239" max="10239" width="12.140625" style="11" hidden="1"/>
    <col min="10240" max="10240" width="11.5703125" style="11" hidden="1"/>
    <col min="10241" max="10241" width="16.7109375" style="11" hidden="1"/>
    <col min="10242" max="10242" width="11.5703125" style="11" hidden="1"/>
    <col min="10243" max="10488" width="9.140625" style="11" hidden="1"/>
    <col min="10489" max="10489" width="23.28515625" style="11" hidden="1"/>
    <col min="10490" max="10490" width="14.42578125" style="11" hidden="1"/>
    <col min="10491" max="10491" width="12.5703125" style="11" hidden="1"/>
    <col min="10492" max="10492" width="12" style="11" hidden="1"/>
    <col min="10493" max="10493" width="12.7109375" style="11" hidden="1"/>
    <col min="10494" max="10494" width="13.42578125" style="11" hidden="1"/>
    <col min="10495" max="10495" width="12.140625" style="11" hidden="1"/>
    <col min="10496" max="10496" width="11.5703125" style="11" hidden="1"/>
    <col min="10497" max="10497" width="16.7109375" style="11" hidden="1"/>
    <col min="10498" max="10498" width="11.5703125" style="11" hidden="1"/>
    <col min="10499" max="10744" width="9.140625" style="11" hidden="1"/>
    <col min="10745" max="10745" width="23.28515625" style="11" hidden="1"/>
    <col min="10746" max="10746" width="14.42578125" style="11" hidden="1"/>
    <col min="10747" max="10747" width="12.5703125" style="11" hidden="1"/>
    <col min="10748" max="10748" width="12" style="11" hidden="1"/>
    <col min="10749" max="10749" width="12.7109375" style="11" hidden="1"/>
    <col min="10750" max="10750" width="13.42578125" style="11" hidden="1"/>
    <col min="10751" max="10751" width="12.140625" style="11" hidden="1"/>
    <col min="10752" max="10752" width="11.5703125" style="11" hidden="1"/>
    <col min="10753" max="10753" width="16.7109375" style="11" hidden="1"/>
    <col min="10754" max="10754" width="11.5703125" style="11" hidden="1"/>
    <col min="10755" max="11000" width="9.140625" style="11" hidden="1"/>
    <col min="11001" max="11001" width="23.28515625" style="11" hidden="1"/>
    <col min="11002" max="11002" width="14.42578125" style="11" hidden="1"/>
    <col min="11003" max="11003" width="12.5703125" style="11" hidden="1"/>
    <col min="11004" max="11004" width="12" style="11" hidden="1"/>
    <col min="11005" max="11005" width="12.7109375" style="11" hidden="1"/>
    <col min="11006" max="11006" width="13.42578125" style="11" hidden="1"/>
    <col min="11007" max="11007" width="12.140625" style="11" hidden="1"/>
    <col min="11008" max="11008" width="11.5703125" style="11" hidden="1"/>
    <col min="11009" max="11009" width="16.7109375" style="11" hidden="1"/>
    <col min="11010" max="11010" width="11.5703125" style="11" hidden="1"/>
    <col min="11011" max="11256" width="9.140625" style="11" hidden="1"/>
    <col min="11257" max="11257" width="23.28515625" style="11" hidden="1"/>
    <col min="11258" max="11258" width="14.42578125" style="11" hidden="1"/>
    <col min="11259" max="11259" width="12.5703125" style="11" hidden="1"/>
    <col min="11260" max="11260" width="12" style="11" hidden="1"/>
    <col min="11261" max="11261" width="12.7109375" style="11" hidden="1"/>
    <col min="11262" max="11262" width="13.42578125" style="11" hidden="1"/>
    <col min="11263" max="11263" width="12.140625" style="11" hidden="1"/>
    <col min="11264" max="11264" width="11.5703125" style="11" hidden="1"/>
    <col min="11265" max="11265" width="16.7109375" style="11" hidden="1"/>
    <col min="11266" max="11266" width="11.5703125" style="11" hidden="1"/>
    <col min="11267" max="11512" width="9.140625" style="11" hidden="1"/>
    <col min="11513" max="11513" width="23.28515625" style="11" hidden="1"/>
    <col min="11514" max="11514" width="14.42578125" style="11" hidden="1"/>
    <col min="11515" max="11515" width="12.5703125" style="11" hidden="1"/>
    <col min="11516" max="11516" width="12" style="11" hidden="1"/>
    <col min="11517" max="11517" width="12.7109375" style="11" hidden="1"/>
    <col min="11518" max="11518" width="13.42578125" style="11" hidden="1"/>
    <col min="11519" max="11519" width="12.140625" style="11" hidden="1"/>
    <col min="11520" max="11520" width="11.5703125" style="11" hidden="1"/>
    <col min="11521" max="11521" width="16.7109375" style="11" hidden="1"/>
    <col min="11522" max="11522" width="11.5703125" style="11" hidden="1"/>
    <col min="11523" max="11768" width="9.140625" style="11" hidden="1"/>
    <col min="11769" max="11769" width="23.28515625" style="11" hidden="1"/>
    <col min="11770" max="11770" width="14.42578125" style="11" hidden="1"/>
    <col min="11771" max="11771" width="12.5703125" style="11" hidden="1"/>
    <col min="11772" max="11772" width="12" style="11" hidden="1"/>
    <col min="11773" max="11773" width="12.7109375" style="11" hidden="1"/>
    <col min="11774" max="11774" width="13.42578125" style="11" hidden="1"/>
    <col min="11775" max="11775" width="12.140625" style="11" hidden="1"/>
    <col min="11776" max="11776" width="11.5703125" style="11" hidden="1"/>
    <col min="11777" max="11777" width="16.7109375" style="11" hidden="1"/>
    <col min="11778" max="11778" width="11.5703125" style="11" hidden="1"/>
    <col min="11779" max="12024" width="9.140625" style="11" hidden="1"/>
    <col min="12025" max="12025" width="23.28515625" style="11" hidden="1"/>
    <col min="12026" max="12026" width="14.42578125" style="11" hidden="1"/>
    <col min="12027" max="12027" width="12.5703125" style="11" hidden="1"/>
    <col min="12028" max="12028" width="12" style="11" hidden="1"/>
    <col min="12029" max="12029" width="12.7109375" style="11" hidden="1"/>
    <col min="12030" max="12030" width="13.42578125" style="11" hidden="1"/>
    <col min="12031" max="12031" width="12.140625" style="11" hidden="1"/>
    <col min="12032" max="12032" width="11.5703125" style="11" hidden="1"/>
    <col min="12033" max="12033" width="16.7109375" style="11" hidden="1"/>
    <col min="12034" max="12034" width="11.5703125" style="11" hidden="1"/>
    <col min="12035" max="12280" width="9.140625" style="11" hidden="1"/>
    <col min="12281" max="12281" width="23.28515625" style="11" hidden="1"/>
    <col min="12282" max="12282" width="14.42578125" style="11" hidden="1"/>
    <col min="12283" max="12283" width="12.5703125" style="11" hidden="1"/>
    <col min="12284" max="12284" width="12" style="11" hidden="1"/>
    <col min="12285" max="12285" width="12.7109375" style="11" hidden="1"/>
    <col min="12286" max="12286" width="13.42578125" style="11" hidden="1"/>
    <col min="12287" max="12287" width="12.140625" style="11" hidden="1"/>
    <col min="12288" max="12288" width="11.5703125" style="11" hidden="1"/>
    <col min="12289" max="12289" width="16.7109375" style="11" hidden="1"/>
    <col min="12290" max="12290" width="11.5703125" style="11" hidden="1"/>
    <col min="12291" max="12536" width="9.140625" style="11" hidden="1"/>
    <col min="12537" max="12537" width="23.28515625" style="11" hidden="1"/>
    <col min="12538" max="12538" width="14.42578125" style="11" hidden="1"/>
    <col min="12539" max="12539" width="12.5703125" style="11" hidden="1"/>
    <col min="12540" max="12540" width="12" style="11" hidden="1"/>
    <col min="12541" max="12541" width="12.7109375" style="11" hidden="1"/>
    <col min="12542" max="12542" width="13.42578125" style="11" hidden="1"/>
    <col min="12543" max="12543" width="12.140625" style="11" hidden="1"/>
    <col min="12544" max="12544" width="11.5703125" style="11" hidden="1"/>
    <col min="12545" max="12545" width="16.7109375" style="11" hidden="1"/>
    <col min="12546" max="12546" width="11.5703125" style="11" hidden="1"/>
    <col min="12547" max="12792" width="9.140625" style="11" hidden="1"/>
    <col min="12793" max="12793" width="23.28515625" style="11" hidden="1"/>
    <col min="12794" max="12794" width="14.42578125" style="11" hidden="1"/>
    <col min="12795" max="12795" width="12.5703125" style="11" hidden="1"/>
    <col min="12796" max="12796" width="12" style="11" hidden="1"/>
    <col min="12797" max="12797" width="12.7109375" style="11" hidden="1"/>
    <col min="12798" max="12798" width="13.42578125" style="11" hidden="1"/>
    <col min="12799" max="12799" width="12.140625" style="11" hidden="1"/>
    <col min="12800" max="12800" width="11.5703125" style="11" hidden="1"/>
    <col min="12801" max="12801" width="16.7109375" style="11" hidden="1"/>
    <col min="12802" max="12802" width="11.5703125" style="11" hidden="1"/>
    <col min="12803" max="13048" width="9.140625" style="11" hidden="1"/>
    <col min="13049" max="13049" width="23.28515625" style="11" hidden="1"/>
    <col min="13050" max="13050" width="14.42578125" style="11" hidden="1"/>
    <col min="13051" max="13051" width="12.5703125" style="11" hidden="1"/>
    <col min="13052" max="13052" width="12" style="11" hidden="1"/>
    <col min="13053" max="13053" width="12.7109375" style="11" hidden="1"/>
    <col min="13054" max="13054" width="13.42578125" style="11" hidden="1"/>
    <col min="13055" max="13055" width="12.140625" style="11" hidden="1"/>
    <col min="13056" max="13056" width="11.5703125" style="11" hidden="1"/>
    <col min="13057" max="13057" width="16.7109375" style="11" hidden="1"/>
    <col min="13058" max="13058" width="11.5703125" style="11" hidden="1"/>
    <col min="13059" max="13304" width="9.140625" style="11" hidden="1"/>
    <col min="13305" max="13305" width="23.28515625" style="11" hidden="1"/>
    <col min="13306" max="13306" width="14.42578125" style="11" hidden="1"/>
    <col min="13307" max="13307" width="12.5703125" style="11" hidden="1"/>
    <col min="13308" max="13308" width="12" style="11" hidden="1"/>
    <col min="13309" max="13309" width="12.7109375" style="11" hidden="1"/>
    <col min="13310" max="13310" width="13.42578125" style="11" hidden="1"/>
    <col min="13311" max="13311" width="12.140625" style="11" hidden="1"/>
    <col min="13312" max="13312" width="11.5703125" style="11" hidden="1"/>
    <col min="13313" max="13313" width="16.7109375" style="11" hidden="1"/>
    <col min="13314" max="13314" width="11.5703125" style="11" hidden="1"/>
    <col min="13315" max="13560" width="9.140625" style="11" hidden="1"/>
    <col min="13561" max="13561" width="23.28515625" style="11" hidden="1"/>
    <col min="13562" max="13562" width="14.42578125" style="11" hidden="1"/>
    <col min="13563" max="13563" width="12.5703125" style="11" hidden="1"/>
    <col min="13564" max="13564" width="12" style="11" hidden="1"/>
    <col min="13565" max="13565" width="12.7109375" style="11" hidden="1"/>
    <col min="13566" max="13566" width="13.42578125" style="11" hidden="1"/>
    <col min="13567" max="13567" width="12.140625" style="11" hidden="1"/>
    <col min="13568" max="13568" width="11.5703125" style="11" hidden="1"/>
    <col min="13569" max="13569" width="16.7109375" style="11" hidden="1"/>
    <col min="13570" max="13570" width="11.5703125" style="11" hidden="1"/>
    <col min="13571" max="13816" width="9.140625" style="11" hidden="1"/>
    <col min="13817" max="13817" width="23.28515625" style="11" hidden="1"/>
    <col min="13818" max="13818" width="14.42578125" style="11" hidden="1"/>
    <col min="13819" max="13819" width="12.5703125" style="11" hidden="1"/>
    <col min="13820" max="13820" width="12" style="11" hidden="1"/>
    <col min="13821" max="13821" width="12.7109375" style="11" hidden="1"/>
    <col min="13822" max="13822" width="13.42578125" style="11" hidden="1"/>
    <col min="13823" max="13823" width="12.140625" style="11" hidden="1"/>
    <col min="13824" max="13824" width="11.5703125" style="11" hidden="1"/>
    <col min="13825" max="13825" width="16.7109375" style="11" hidden="1"/>
    <col min="13826" max="13826" width="11.5703125" style="11" hidden="1"/>
    <col min="13827" max="14072" width="9.140625" style="11" hidden="1"/>
    <col min="14073" max="14073" width="23.28515625" style="11" hidden="1"/>
    <col min="14074" max="14074" width="14.42578125" style="11" hidden="1"/>
    <col min="14075" max="14075" width="12.5703125" style="11" hidden="1"/>
    <col min="14076" max="14076" width="12" style="11" hidden="1"/>
    <col min="14077" max="14077" width="12.7109375" style="11" hidden="1"/>
    <col min="14078" max="14078" width="13.42578125" style="11" hidden="1"/>
    <col min="14079" max="14079" width="12.140625" style="11" hidden="1"/>
    <col min="14080" max="14080" width="11.5703125" style="11" hidden="1"/>
    <col min="14081" max="14081" width="16.7109375" style="11" hidden="1"/>
    <col min="14082" max="14082" width="11.5703125" style="11" hidden="1"/>
    <col min="14083" max="14328" width="9.140625" style="11" hidden="1"/>
    <col min="14329" max="14329" width="23.28515625" style="11" hidden="1"/>
    <col min="14330" max="14330" width="14.42578125" style="11" hidden="1"/>
    <col min="14331" max="14331" width="12.5703125" style="11" hidden="1"/>
    <col min="14332" max="14332" width="12" style="11" hidden="1"/>
    <col min="14333" max="14333" width="12.7109375" style="11" hidden="1"/>
    <col min="14334" max="14334" width="13.42578125" style="11" hidden="1"/>
    <col min="14335" max="14335" width="12.140625" style="11" hidden="1"/>
    <col min="14336" max="14336" width="11.5703125" style="11" hidden="1"/>
    <col min="14337" max="14337" width="16.7109375" style="11" hidden="1"/>
    <col min="14338" max="14338" width="11.5703125" style="11" hidden="1"/>
    <col min="14339" max="14584" width="9.140625" style="11" hidden="1"/>
    <col min="14585" max="14585" width="23.28515625" style="11" hidden="1"/>
    <col min="14586" max="14586" width="14.42578125" style="11" hidden="1"/>
    <col min="14587" max="14587" width="12.5703125" style="11" hidden="1"/>
    <col min="14588" max="14588" width="12" style="11" hidden="1"/>
    <col min="14589" max="14589" width="12.7109375" style="11" hidden="1"/>
    <col min="14590" max="14590" width="13.42578125" style="11" hidden="1"/>
    <col min="14591" max="14591" width="12.140625" style="11" hidden="1"/>
    <col min="14592" max="14592" width="11.5703125" style="11" hidden="1"/>
    <col min="14593" max="14593" width="16.7109375" style="11" hidden="1"/>
    <col min="14594" max="14594" width="11.5703125" style="11" hidden="1"/>
    <col min="14595" max="14840" width="9.140625" style="11" hidden="1"/>
    <col min="14841" max="14841" width="23.28515625" style="11" hidden="1"/>
    <col min="14842" max="14842" width="14.42578125" style="11" hidden="1"/>
    <col min="14843" max="14843" width="12.5703125" style="11" hidden="1"/>
    <col min="14844" max="14844" width="12" style="11" hidden="1"/>
    <col min="14845" max="14845" width="12.7109375" style="11" hidden="1"/>
    <col min="14846" max="14846" width="13.42578125" style="11" hidden="1"/>
    <col min="14847" max="14847" width="12.140625" style="11" hidden="1"/>
    <col min="14848" max="14848" width="11.5703125" style="11" hidden="1"/>
    <col min="14849" max="14849" width="16.7109375" style="11" hidden="1"/>
    <col min="14850" max="14850" width="11.5703125" style="11" hidden="1"/>
    <col min="14851" max="15096" width="9.140625" style="11" hidden="1"/>
    <col min="15097" max="15097" width="23.28515625" style="11" hidden="1"/>
    <col min="15098" max="15098" width="14.42578125" style="11" hidden="1"/>
    <col min="15099" max="15099" width="12.5703125" style="11" hidden="1"/>
    <col min="15100" max="15100" width="12" style="11" hidden="1"/>
    <col min="15101" max="15101" width="12.7109375" style="11" hidden="1"/>
    <col min="15102" max="15102" width="13.42578125" style="11" hidden="1"/>
    <col min="15103" max="15103" width="12.140625" style="11" hidden="1"/>
    <col min="15104" max="15104" width="11.5703125" style="11" hidden="1"/>
    <col min="15105" max="15105" width="16.7109375" style="11" hidden="1"/>
    <col min="15106" max="15106" width="11.5703125" style="11" hidden="1"/>
    <col min="15107" max="15352" width="9.140625" style="11" hidden="1"/>
    <col min="15353" max="15353" width="23.28515625" style="11" hidden="1"/>
    <col min="15354" max="15354" width="14.42578125" style="11" hidden="1"/>
    <col min="15355" max="15355" width="12.5703125" style="11" hidden="1"/>
    <col min="15356" max="15356" width="12" style="11" hidden="1"/>
    <col min="15357" max="15357" width="12.7109375" style="11" hidden="1"/>
    <col min="15358" max="15358" width="13.42578125" style="11" hidden="1"/>
    <col min="15359" max="15359" width="12.140625" style="11" hidden="1"/>
    <col min="15360" max="15360" width="11.5703125" style="11" hidden="1"/>
    <col min="15361" max="15361" width="16.7109375" style="11" hidden="1"/>
    <col min="15362" max="15362" width="11.5703125" style="11" hidden="1"/>
    <col min="15363" max="15608" width="9.140625" style="11" hidden="1"/>
    <col min="15609" max="15609" width="23.28515625" style="11" hidden="1"/>
    <col min="15610" max="15610" width="14.42578125" style="11" hidden="1"/>
    <col min="15611" max="15611" width="12.5703125" style="11" hidden="1"/>
    <col min="15612" max="15612" width="12" style="11" hidden="1"/>
    <col min="15613" max="15613" width="12.7109375" style="11" hidden="1"/>
    <col min="15614" max="15614" width="13.42578125" style="11" hidden="1"/>
    <col min="15615" max="15615" width="12.140625" style="11" hidden="1"/>
    <col min="15616" max="15616" width="11.5703125" style="11" hidden="1"/>
    <col min="15617" max="15617" width="16.7109375" style="11" hidden="1"/>
    <col min="15618" max="15618" width="11.5703125" style="11" hidden="1"/>
    <col min="15619" max="15864" width="9.140625" style="11" hidden="1"/>
    <col min="15865" max="15865" width="23.28515625" style="11" hidden="1"/>
    <col min="15866" max="15866" width="14.42578125" style="11" hidden="1"/>
    <col min="15867" max="15867" width="12.5703125" style="11" hidden="1"/>
    <col min="15868" max="15868" width="12" style="11" hidden="1"/>
    <col min="15869" max="15869" width="12.7109375" style="11" hidden="1"/>
    <col min="15870" max="15870" width="13.42578125" style="11" hidden="1"/>
    <col min="15871" max="15871" width="12.140625" style="11" hidden="1"/>
    <col min="15872" max="15872" width="11.5703125" style="11" hidden="1"/>
    <col min="15873" max="15873" width="16.7109375" style="11" hidden="1"/>
    <col min="15874" max="15874" width="11.5703125" style="11" hidden="1"/>
    <col min="15875" max="16120" width="9.140625" style="11" hidden="1"/>
    <col min="16121" max="16121" width="23.28515625" style="11" hidden="1"/>
    <col min="16122" max="16122" width="14.42578125" style="11" hidden="1"/>
    <col min="16123" max="16123" width="12.5703125" style="11" hidden="1"/>
    <col min="16124" max="16124" width="12" style="11" hidden="1"/>
    <col min="16125" max="16125" width="12.7109375" style="11" hidden="1"/>
    <col min="16126" max="16126" width="13.42578125" style="11" hidden="1"/>
    <col min="16127" max="16127" width="12.140625" style="11" hidden="1"/>
    <col min="16128" max="16128" width="11.5703125" style="11" hidden="1"/>
    <col min="16129" max="16129" width="16.7109375" style="11" hidden="1"/>
    <col min="16130" max="16130" width="11.5703125" style="11" hidden="1"/>
    <col min="16131" max="16383" width="9.140625" style="11" hidden="1"/>
    <col min="16384" max="16384" width="0.7109375" style="11" customWidth="1"/>
  </cols>
  <sheetData>
    <row r="1" spans="1:9" ht="30" customHeight="1">
      <c r="A1" s="759" t="s">
        <v>284</v>
      </c>
      <c r="B1" s="759"/>
      <c r="C1" s="759"/>
      <c r="D1" s="759"/>
      <c r="E1" s="759"/>
      <c r="F1" s="759"/>
      <c r="G1" s="759"/>
      <c r="H1" s="759"/>
      <c r="I1" s="759"/>
    </row>
    <row r="2" spans="1:9" s="17" customFormat="1">
      <c r="A2" s="129"/>
      <c r="B2" s="129"/>
      <c r="C2" s="129"/>
      <c r="D2" s="129"/>
      <c r="E2" s="129"/>
      <c r="F2" s="129"/>
    </row>
    <row r="3" spans="1:9" ht="30" customHeight="1">
      <c r="A3" s="823" t="s">
        <v>204</v>
      </c>
      <c r="B3" s="823"/>
      <c r="C3" s="823"/>
      <c r="D3" s="823"/>
      <c r="E3" s="823"/>
      <c r="F3" s="823"/>
      <c r="G3" s="823"/>
      <c r="H3" s="823"/>
      <c r="I3" s="823"/>
    </row>
    <row r="4" spans="1:9" s="17" customFormat="1"/>
    <row r="5" spans="1:9" ht="16.5" customHeight="1">
      <c r="A5" s="824" t="s">
        <v>38</v>
      </c>
      <c r="B5" s="819" t="s">
        <v>162</v>
      </c>
      <c r="C5" s="820"/>
      <c r="D5" s="819" t="s">
        <v>163</v>
      </c>
      <c r="E5" s="827"/>
      <c r="F5" s="827"/>
      <c r="G5" s="827"/>
      <c r="H5" s="827"/>
      <c r="I5" s="820"/>
    </row>
    <row r="6" spans="1:9" ht="24" customHeight="1">
      <c r="A6" s="825"/>
      <c r="B6" s="824" t="s">
        <v>285</v>
      </c>
      <c r="C6" s="824" t="s">
        <v>286</v>
      </c>
      <c r="D6" s="824" t="s">
        <v>39</v>
      </c>
      <c r="E6" s="824" t="s">
        <v>285</v>
      </c>
      <c r="F6" s="824" t="s">
        <v>286</v>
      </c>
      <c r="G6" s="819" t="s">
        <v>171</v>
      </c>
      <c r="H6" s="829"/>
      <c r="I6" s="830"/>
    </row>
    <row r="7" spans="1:9" ht="39" customHeight="1">
      <c r="A7" s="826"/>
      <c r="B7" s="828"/>
      <c r="C7" s="828"/>
      <c r="D7" s="828"/>
      <c r="E7" s="828"/>
      <c r="F7" s="828"/>
      <c r="G7" s="134" t="s">
        <v>289</v>
      </c>
      <c r="H7" s="134" t="s">
        <v>338</v>
      </c>
      <c r="I7" s="133" t="s">
        <v>287</v>
      </c>
    </row>
    <row r="8" spans="1:9" ht="19.5" customHeight="1">
      <c r="A8" s="815" t="s">
        <v>174</v>
      </c>
      <c r="B8" s="816"/>
      <c r="C8" s="816"/>
      <c r="D8" s="816"/>
      <c r="E8" s="816"/>
      <c r="F8" s="816"/>
      <c r="G8" s="816"/>
      <c r="H8" s="816"/>
      <c r="I8" s="817"/>
    </row>
    <row r="9" spans="1:9" ht="21.75" customHeight="1">
      <c r="A9" s="150" t="s">
        <v>60</v>
      </c>
      <c r="B9" s="151">
        <v>48236</v>
      </c>
      <c r="C9" s="151">
        <v>97738</v>
      </c>
      <c r="D9" s="152">
        <v>45996</v>
      </c>
      <c r="E9" s="152">
        <v>43985</v>
      </c>
      <c r="F9" s="152">
        <v>89981</v>
      </c>
      <c r="G9" s="113">
        <f>E9/D9-1</f>
        <v>-4.372119314723022E-2</v>
      </c>
      <c r="H9" s="114">
        <f>E9/B9-1</f>
        <v>-8.8129198109295981E-2</v>
      </c>
      <c r="I9" s="114">
        <f>F9/C9-1</f>
        <v>-7.9365241768810546E-2</v>
      </c>
    </row>
    <row r="10" spans="1:9" ht="21.75" customHeight="1">
      <c r="A10" s="153" t="s">
        <v>210</v>
      </c>
      <c r="B10" s="88">
        <v>47283508.759999998</v>
      </c>
      <c r="C10" s="88">
        <v>95652159.159999996</v>
      </c>
      <c r="D10" s="145">
        <v>45134609.270000003</v>
      </c>
      <c r="E10" s="145">
        <v>43814664.759999998</v>
      </c>
      <c r="F10" s="145">
        <v>88949274.030000001</v>
      </c>
      <c r="G10" s="103">
        <f t="shared" ref="G10:G11" si="0">E10/D10-1</f>
        <v>-2.924462028914343E-2</v>
      </c>
      <c r="H10" s="102">
        <f t="shared" ref="H10:H11" si="1">E10/B10-1</f>
        <v>-7.3362660491357312E-2</v>
      </c>
      <c r="I10" s="102">
        <f t="shared" ref="I10:I11" si="2">F10/C10-1</f>
        <v>-7.0075628076391783E-2</v>
      </c>
    </row>
    <row r="11" spans="1:9" ht="21.75" customHeight="1">
      <c r="A11" s="99" t="s">
        <v>61</v>
      </c>
      <c r="B11" s="89">
        <f>ROUND(B10/B9,2)</f>
        <v>980.25</v>
      </c>
      <c r="C11" s="89">
        <f t="shared" ref="C11:F11" si="3">ROUND(C10/C9,2)</f>
        <v>978.66</v>
      </c>
      <c r="D11" s="146">
        <f t="shared" si="3"/>
        <v>981.27</v>
      </c>
      <c r="E11" s="146">
        <f t="shared" si="3"/>
        <v>996.13</v>
      </c>
      <c r="F11" s="146">
        <f t="shared" si="3"/>
        <v>988.53</v>
      </c>
      <c r="G11" s="101">
        <f t="shared" si="0"/>
        <v>1.5143640384399859E-2</v>
      </c>
      <c r="H11" s="100">
        <f t="shared" si="1"/>
        <v>1.6199948992603908E-2</v>
      </c>
      <c r="I11" s="100">
        <f t="shared" si="2"/>
        <v>1.0085218564159115E-2</v>
      </c>
    </row>
    <row r="12" spans="1:9" ht="22.5" customHeight="1">
      <c r="A12" s="818" t="s">
        <v>288</v>
      </c>
      <c r="B12" s="818"/>
      <c r="C12" s="818"/>
      <c r="D12" s="818"/>
      <c r="E12" s="818"/>
      <c r="F12" s="818"/>
      <c r="G12" s="818"/>
      <c r="H12" s="818"/>
      <c r="I12" s="818"/>
    </row>
    <row r="13" spans="1:9" s="12" customFormat="1" ht="45" customHeight="1">
      <c r="A13" s="226" t="s">
        <v>262</v>
      </c>
      <c r="B13" s="226"/>
      <c r="C13" s="226"/>
      <c r="D13" s="226"/>
      <c r="E13" s="226"/>
      <c r="F13" s="226"/>
      <c r="G13" s="227"/>
      <c r="H13" s="227"/>
      <c r="I13" s="227"/>
    </row>
    <row r="14" spans="1:9" ht="12" customHeight="1">
      <c r="A14" s="17"/>
      <c r="B14" s="17"/>
      <c r="C14" s="17"/>
      <c r="D14" s="17"/>
      <c r="E14" s="17"/>
      <c r="F14" s="17"/>
      <c r="G14" s="17"/>
      <c r="H14" s="17"/>
      <c r="I14" s="17"/>
    </row>
    <row r="15" spans="1:9" ht="35.450000000000003" customHeight="1">
      <c r="A15" s="133" t="s">
        <v>38</v>
      </c>
      <c r="B15" s="134" t="s">
        <v>164</v>
      </c>
      <c r="C15" s="819" t="s">
        <v>220</v>
      </c>
      <c r="D15" s="820"/>
      <c r="E15" s="831" t="s">
        <v>187</v>
      </c>
      <c r="F15" s="832"/>
      <c r="G15" s="821"/>
      <c r="H15" s="822"/>
      <c r="I15" s="822"/>
    </row>
    <row r="16" spans="1:9" ht="9" customHeight="1">
      <c r="A16" s="135"/>
      <c r="B16" s="94"/>
      <c r="C16" s="833"/>
      <c r="D16" s="830"/>
      <c r="E16" s="136"/>
      <c r="F16" s="136"/>
      <c r="G16" s="834"/>
      <c r="H16" s="835"/>
      <c r="I16" s="835"/>
    </row>
    <row r="17" spans="1:9" ht="21" customHeight="1">
      <c r="A17" s="69" t="s">
        <v>89</v>
      </c>
      <c r="B17" s="13">
        <f>SUM(B18:B33)</f>
        <v>43985</v>
      </c>
      <c r="C17" s="250"/>
      <c r="D17" s="251">
        <f>SUM(D18:D33)</f>
        <v>43814664.75999999</v>
      </c>
      <c r="E17" s="836">
        <f>ROUND(D17/B17,2)</f>
        <v>996.13</v>
      </c>
      <c r="F17" s="840"/>
      <c r="G17" s="836"/>
      <c r="H17" s="837"/>
      <c r="I17" s="837"/>
    </row>
    <row r="18" spans="1:9" ht="21" customHeight="1">
      <c r="A18" s="70" t="s">
        <v>42</v>
      </c>
      <c r="B18" s="41">
        <v>948</v>
      </c>
      <c r="C18" s="166"/>
      <c r="D18" s="249">
        <v>937365.9</v>
      </c>
      <c r="E18" s="838">
        <f t="shared" ref="E18:E33" si="4">ROUND(D18/B18,2)</f>
        <v>988.78</v>
      </c>
      <c r="F18" s="841"/>
      <c r="G18" s="838"/>
      <c r="H18" s="839"/>
      <c r="I18" s="839"/>
    </row>
    <row r="19" spans="1:9" ht="21" customHeight="1">
      <c r="A19" s="70" t="s">
        <v>43</v>
      </c>
      <c r="B19" s="41">
        <v>1919</v>
      </c>
      <c r="C19" s="166"/>
      <c r="D19" s="249">
        <v>1892621</v>
      </c>
      <c r="E19" s="838">
        <f t="shared" si="4"/>
        <v>986.25</v>
      </c>
      <c r="F19" s="841"/>
      <c r="G19" s="838"/>
      <c r="H19" s="839"/>
      <c r="I19" s="839"/>
    </row>
    <row r="20" spans="1:9" ht="21" customHeight="1">
      <c r="A20" s="70" t="s">
        <v>44</v>
      </c>
      <c r="B20" s="41">
        <v>6035</v>
      </c>
      <c r="C20" s="166"/>
      <c r="D20" s="249">
        <v>6121309.1600000001</v>
      </c>
      <c r="E20" s="838">
        <f t="shared" si="4"/>
        <v>1014.3</v>
      </c>
      <c r="F20" s="841"/>
      <c r="G20" s="838"/>
      <c r="H20" s="839"/>
      <c r="I20" s="839"/>
    </row>
    <row r="21" spans="1:9" ht="21" customHeight="1">
      <c r="A21" s="70" t="s">
        <v>45</v>
      </c>
      <c r="B21" s="41">
        <v>374</v>
      </c>
      <c r="C21" s="166"/>
      <c r="D21" s="249">
        <v>372060.3</v>
      </c>
      <c r="E21" s="838">
        <f t="shared" si="4"/>
        <v>994.81</v>
      </c>
      <c r="F21" s="841"/>
      <c r="G21" s="838"/>
      <c r="H21" s="839"/>
      <c r="I21" s="839"/>
    </row>
    <row r="22" spans="1:9" ht="21" customHeight="1">
      <c r="A22" s="70" t="s">
        <v>46</v>
      </c>
      <c r="B22" s="41">
        <v>2740</v>
      </c>
      <c r="C22" s="166"/>
      <c r="D22" s="249">
        <v>2706244.0999999996</v>
      </c>
      <c r="E22" s="838">
        <f t="shared" si="4"/>
        <v>987.68</v>
      </c>
      <c r="F22" s="841"/>
      <c r="G22" s="838"/>
      <c r="H22" s="839"/>
      <c r="I22" s="839"/>
    </row>
    <row r="23" spans="1:9" ht="21" customHeight="1">
      <c r="A23" s="70" t="s">
        <v>47</v>
      </c>
      <c r="B23" s="41">
        <v>7608</v>
      </c>
      <c r="C23" s="166"/>
      <c r="D23" s="249">
        <v>7574590.3000000007</v>
      </c>
      <c r="E23" s="838">
        <f t="shared" si="4"/>
        <v>995.61</v>
      </c>
      <c r="F23" s="841"/>
      <c r="G23" s="838"/>
      <c r="H23" s="839"/>
      <c r="I23" s="839"/>
    </row>
    <row r="24" spans="1:9" ht="21" customHeight="1">
      <c r="A24" s="70" t="s">
        <v>48</v>
      </c>
      <c r="B24" s="41">
        <v>5350</v>
      </c>
      <c r="C24" s="166"/>
      <c r="D24" s="249">
        <v>5398781.0999999996</v>
      </c>
      <c r="E24" s="838">
        <f t="shared" si="4"/>
        <v>1009.12</v>
      </c>
      <c r="F24" s="841"/>
      <c r="G24" s="838"/>
      <c r="H24" s="839"/>
      <c r="I24" s="839"/>
    </row>
    <row r="25" spans="1:9" ht="21" customHeight="1">
      <c r="A25" s="70" t="s">
        <v>49</v>
      </c>
      <c r="B25" s="41">
        <v>979</v>
      </c>
      <c r="C25" s="166"/>
      <c r="D25" s="249">
        <v>964251.1</v>
      </c>
      <c r="E25" s="838">
        <f t="shared" si="4"/>
        <v>984.93</v>
      </c>
      <c r="F25" s="841"/>
      <c r="G25" s="838"/>
      <c r="H25" s="839"/>
      <c r="I25" s="839"/>
    </row>
    <row r="26" spans="1:9" ht="21" customHeight="1">
      <c r="A26" s="70" t="s">
        <v>50</v>
      </c>
      <c r="B26" s="41">
        <v>3786</v>
      </c>
      <c r="C26" s="166"/>
      <c r="D26" s="249">
        <v>3767490.4</v>
      </c>
      <c r="E26" s="838">
        <f t="shared" si="4"/>
        <v>995.11</v>
      </c>
      <c r="F26" s="841"/>
      <c r="G26" s="838"/>
      <c r="H26" s="839"/>
      <c r="I26" s="839"/>
    </row>
    <row r="27" spans="1:9" ht="21" customHeight="1">
      <c r="A27" s="70" t="s">
        <v>51</v>
      </c>
      <c r="B27" s="41">
        <v>3305</v>
      </c>
      <c r="C27" s="166"/>
      <c r="D27" s="249">
        <v>3273634.5</v>
      </c>
      <c r="E27" s="838">
        <f t="shared" si="4"/>
        <v>990.51</v>
      </c>
      <c r="F27" s="841"/>
      <c r="G27" s="838"/>
      <c r="H27" s="839"/>
      <c r="I27" s="839"/>
    </row>
    <row r="28" spans="1:9" ht="21" customHeight="1">
      <c r="A28" s="70" t="s">
        <v>52</v>
      </c>
      <c r="B28" s="41">
        <v>1592</v>
      </c>
      <c r="C28" s="166"/>
      <c r="D28" s="249">
        <v>1549532.5</v>
      </c>
      <c r="E28" s="838">
        <f t="shared" si="4"/>
        <v>973.32</v>
      </c>
      <c r="F28" s="841"/>
      <c r="G28" s="838"/>
      <c r="H28" s="839"/>
      <c r="I28" s="839"/>
    </row>
    <row r="29" spans="1:9" ht="21" customHeight="1">
      <c r="A29" s="70" t="s">
        <v>53</v>
      </c>
      <c r="B29" s="41">
        <v>997</v>
      </c>
      <c r="C29" s="166"/>
      <c r="D29" s="249">
        <v>989849.89999999991</v>
      </c>
      <c r="E29" s="838">
        <f t="shared" si="4"/>
        <v>992.83</v>
      </c>
      <c r="F29" s="841"/>
      <c r="G29" s="838"/>
      <c r="H29" s="839"/>
      <c r="I29" s="839"/>
    </row>
    <row r="30" spans="1:9" ht="21" customHeight="1">
      <c r="A30" s="70" t="s">
        <v>54</v>
      </c>
      <c r="B30" s="41">
        <v>2316</v>
      </c>
      <c r="C30" s="166"/>
      <c r="D30" s="249">
        <v>2326195.5</v>
      </c>
      <c r="E30" s="838">
        <f t="shared" si="4"/>
        <v>1004.4</v>
      </c>
      <c r="F30" s="841"/>
      <c r="G30" s="838"/>
      <c r="H30" s="839"/>
      <c r="I30" s="839"/>
    </row>
    <row r="31" spans="1:9" ht="21" customHeight="1">
      <c r="A31" s="70" t="s">
        <v>55</v>
      </c>
      <c r="B31" s="41">
        <v>1286</v>
      </c>
      <c r="C31" s="166"/>
      <c r="D31" s="249">
        <v>1276683.3999999999</v>
      </c>
      <c r="E31" s="838">
        <f t="shared" si="4"/>
        <v>992.76</v>
      </c>
      <c r="F31" s="841"/>
      <c r="G31" s="838"/>
      <c r="H31" s="839"/>
      <c r="I31" s="839"/>
    </row>
    <row r="32" spans="1:9" ht="21" customHeight="1">
      <c r="A32" s="70" t="s">
        <v>56</v>
      </c>
      <c r="B32" s="41">
        <v>4213</v>
      </c>
      <c r="C32" s="166"/>
      <c r="D32" s="249">
        <v>4128090.8</v>
      </c>
      <c r="E32" s="838">
        <f t="shared" si="4"/>
        <v>979.85</v>
      </c>
      <c r="F32" s="841"/>
      <c r="G32" s="838"/>
      <c r="H32" s="839"/>
      <c r="I32" s="839"/>
    </row>
    <row r="33" spans="1:9" ht="21" customHeight="1">
      <c r="A33" s="71" t="s">
        <v>57</v>
      </c>
      <c r="B33" s="68">
        <v>537</v>
      </c>
      <c r="C33" s="168"/>
      <c r="D33" s="197">
        <v>535964.80000000005</v>
      </c>
      <c r="E33" s="842">
        <f t="shared" si="4"/>
        <v>998.07</v>
      </c>
      <c r="F33" s="843"/>
      <c r="G33" s="838"/>
      <c r="H33" s="839"/>
      <c r="I33" s="839"/>
    </row>
    <row r="34" spans="1:9" ht="25.5" customHeight="1">
      <c r="A34" s="818" t="s">
        <v>288</v>
      </c>
      <c r="B34" s="818"/>
      <c r="C34" s="818"/>
      <c r="D34" s="818"/>
      <c r="E34" s="818"/>
      <c r="F34" s="818"/>
      <c r="G34" s="818"/>
      <c r="H34" s="818"/>
      <c r="I34" s="818"/>
    </row>
    <row r="36" spans="1:9" hidden="1">
      <c r="B36" s="15"/>
      <c r="C36" s="15"/>
      <c r="D36" s="15"/>
      <c r="E36" s="15"/>
      <c r="F36" s="15"/>
    </row>
    <row r="37" spans="1:9" hidden="1">
      <c r="D37" s="21"/>
      <c r="E37" s="21"/>
      <c r="F37" s="21"/>
    </row>
    <row r="38" spans="1:9" hidden="1">
      <c r="D38" s="21"/>
      <c r="E38" s="21"/>
      <c r="F38" s="21"/>
    </row>
    <row r="39" spans="1:9"/>
    <row r="40" spans="1:9"/>
    <row r="41" spans="1:9"/>
  </sheetData>
  <mergeCells count="53">
    <mergeCell ref="G31:I31"/>
    <mergeCell ref="A34:I34"/>
    <mergeCell ref="G32:I32"/>
    <mergeCell ref="G33:I33"/>
    <mergeCell ref="E31:F31"/>
    <mergeCell ref="E32:F32"/>
    <mergeCell ref="E33:F33"/>
    <mergeCell ref="G28:I28"/>
    <mergeCell ref="G29:I29"/>
    <mergeCell ref="G30:I30"/>
    <mergeCell ref="E28:F28"/>
    <mergeCell ref="E29:F29"/>
    <mergeCell ref="E30:F30"/>
    <mergeCell ref="G25:I25"/>
    <mergeCell ref="G26:I26"/>
    <mergeCell ref="G27:I27"/>
    <mergeCell ref="E25:F25"/>
    <mergeCell ref="E26:F26"/>
    <mergeCell ref="E27:F27"/>
    <mergeCell ref="G22:I22"/>
    <mergeCell ref="G23:I23"/>
    <mergeCell ref="G24:I24"/>
    <mergeCell ref="E22:F22"/>
    <mergeCell ref="E23:F23"/>
    <mergeCell ref="E24:F24"/>
    <mergeCell ref="G19:I19"/>
    <mergeCell ref="G20:I20"/>
    <mergeCell ref="G21:I21"/>
    <mergeCell ref="E19:F19"/>
    <mergeCell ref="E20:F20"/>
    <mergeCell ref="E21:F21"/>
    <mergeCell ref="C16:D16"/>
    <mergeCell ref="G16:I16"/>
    <mergeCell ref="G17:I17"/>
    <mergeCell ref="G18:I18"/>
    <mergeCell ref="E17:F17"/>
    <mergeCell ref="E18:F18"/>
    <mergeCell ref="A1:I1"/>
    <mergeCell ref="A8:I8"/>
    <mergeCell ref="A12:I12"/>
    <mergeCell ref="C15:D15"/>
    <mergeCell ref="G15:I15"/>
    <mergeCell ref="A3:I3"/>
    <mergeCell ref="A5:A7"/>
    <mergeCell ref="B5:C5"/>
    <mergeCell ref="D5:I5"/>
    <mergeCell ref="B6:B7"/>
    <mergeCell ref="C6:C7"/>
    <mergeCell ref="D6:D7"/>
    <mergeCell ref="G6:I6"/>
    <mergeCell ref="E6:E7"/>
    <mergeCell ref="F6:F7"/>
    <mergeCell ref="E15:F15"/>
  </mergeCells>
  <printOptions horizontalCentered="1"/>
  <pageMargins left="0.59055118110236227" right="0.31496062992125984" top="0.6692913385826772" bottom="3.937007874015748E-2" header="0.31496062992125984" footer="0.31496062992125984"/>
  <pageSetup paperSize="9" scale="6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M53"/>
  <sheetViews>
    <sheetView showGridLines="0" view="pageBreakPreview" zoomScaleNormal="100" zoomScaleSheetLayoutView="100" workbookViewId="0">
      <selection sqref="A1:I1"/>
    </sheetView>
  </sheetViews>
  <sheetFormatPr defaultColWidth="9.140625" defaultRowHeight="12.75" zeroHeight="1"/>
  <cols>
    <col min="1" max="1" width="26.5703125" style="11" customWidth="1"/>
    <col min="2" max="2" width="12" style="11" customWidth="1"/>
    <col min="3" max="3" width="13.5703125" style="11" customWidth="1"/>
    <col min="4" max="4" width="12.28515625" style="11" customWidth="1"/>
    <col min="5" max="5" width="13.5703125" style="11" customWidth="1"/>
    <col min="6" max="6" width="13.28515625" style="11" customWidth="1"/>
    <col min="7" max="7" width="12.42578125" style="11" customWidth="1"/>
    <col min="8" max="8" width="12.140625" style="11" customWidth="1"/>
    <col min="9" max="9" width="13.28515625" style="11" customWidth="1"/>
    <col min="10" max="16383" width="0" style="11" hidden="1" customWidth="1"/>
    <col min="16384" max="16384" width="0.28515625" style="11" customWidth="1"/>
  </cols>
  <sheetData>
    <row r="1" spans="1:897" ht="30" customHeight="1">
      <c r="A1" s="759" t="s">
        <v>284</v>
      </c>
      <c r="B1" s="759"/>
      <c r="C1" s="759"/>
      <c r="D1" s="759"/>
      <c r="E1" s="759"/>
      <c r="F1" s="759"/>
      <c r="G1" s="759"/>
      <c r="H1" s="759"/>
      <c r="I1" s="759"/>
    </row>
    <row r="2" spans="1:897" s="17" customFormat="1">
      <c r="A2" s="129"/>
      <c r="B2" s="129"/>
      <c r="C2" s="129"/>
      <c r="D2" s="129"/>
      <c r="E2" s="129"/>
      <c r="F2" s="129"/>
    </row>
    <row r="3" spans="1:897" ht="30" customHeight="1">
      <c r="A3" s="844" t="s">
        <v>209</v>
      </c>
      <c r="B3" s="844"/>
      <c r="C3" s="844"/>
      <c r="D3" s="844"/>
      <c r="E3" s="844"/>
      <c r="F3" s="844"/>
    </row>
    <row r="4" spans="1:897" s="17" customFormat="1">
      <c r="A4" s="129"/>
      <c r="B4" s="123"/>
      <c r="C4" s="123"/>
      <c r="D4" s="123"/>
      <c r="E4" s="123"/>
      <c r="F4" s="123"/>
    </row>
    <row r="5" spans="1:897" s="17" customFormat="1" ht="13.5" customHeight="1">
      <c r="A5" s="845" t="s">
        <v>38</v>
      </c>
      <c r="B5" s="819" t="s">
        <v>162</v>
      </c>
      <c r="C5" s="820"/>
      <c r="D5" s="819" t="s">
        <v>163</v>
      </c>
      <c r="E5" s="827"/>
      <c r="F5" s="827"/>
      <c r="G5" s="827"/>
      <c r="H5" s="827"/>
      <c r="I5" s="820"/>
    </row>
    <row r="6" spans="1:897" s="17" customFormat="1" ht="22.5" customHeight="1">
      <c r="A6" s="845"/>
      <c r="B6" s="824" t="s">
        <v>285</v>
      </c>
      <c r="C6" s="824" t="s">
        <v>286</v>
      </c>
      <c r="D6" s="824" t="s">
        <v>39</v>
      </c>
      <c r="E6" s="824" t="s">
        <v>285</v>
      </c>
      <c r="F6" s="824" t="s">
        <v>286</v>
      </c>
      <c r="G6" s="819" t="s">
        <v>171</v>
      </c>
      <c r="H6" s="827"/>
      <c r="I6" s="820"/>
    </row>
    <row r="7" spans="1:897" s="17" customFormat="1" ht="48.75" customHeight="1">
      <c r="A7" s="845"/>
      <c r="B7" s="828"/>
      <c r="C7" s="828"/>
      <c r="D7" s="828"/>
      <c r="E7" s="828"/>
      <c r="F7" s="828"/>
      <c r="G7" s="134" t="s">
        <v>290</v>
      </c>
      <c r="H7" s="134" t="s">
        <v>291</v>
      </c>
      <c r="I7" s="133" t="s">
        <v>292</v>
      </c>
    </row>
    <row r="8" spans="1:897" s="64" customFormat="1" ht="15" customHeight="1">
      <c r="A8" s="852" t="s">
        <v>206</v>
      </c>
      <c r="B8" s="853"/>
      <c r="C8" s="853"/>
      <c r="D8" s="853"/>
      <c r="E8" s="853"/>
      <c r="F8" s="853"/>
      <c r="G8" s="853"/>
      <c r="H8" s="853"/>
      <c r="I8" s="854"/>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c r="IV8" s="11"/>
      <c r="IW8" s="11"/>
      <c r="IX8" s="11"/>
      <c r="IY8" s="11"/>
      <c r="IZ8" s="11"/>
      <c r="JA8" s="11"/>
      <c r="JB8" s="11"/>
      <c r="JC8" s="11"/>
      <c r="JD8" s="11"/>
      <c r="JE8" s="11"/>
      <c r="JF8" s="11"/>
      <c r="JG8" s="11"/>
      <c r="JH8" s="11"/>
      <c r="JI8" s="11"/>
      <c r="JJ8" s="11"/>
      <c r="JK8" s="11"/>
      <c r="JL8" s="11"/>
      <c r="JM8" s="11"/>
      <c r="JN8" s="11"/>
      <c r="JO8" s="11"/>
      <c r="JP8" s="11"/>
      <c r="JQ8" s="11"/>
      <c r="JR8" s="11"/>
      <c r="JS8" s="11"/>
      <c r="JT8" s="11"/>
      <c r="JU8" s="11"/>
      <c r="JV8" s="11"/>
      <c r="JW8" s="11"/>
      <c r="JX8" s="11"/>
      <c r="JY8" s="11"/>
      <c r="JZ8" s="11"/>
      <c r="KA8" s="11"/>
      <c r="KB8" s="11"/>
      <c r="KC8" s="11"/>
      <c r="KD8" s="11"/>
      <c r="KE8" s="11"/>
      <c r="KF8" s="11"/>
      <c r="KG8" s="11"/>
      <c r="KH8" s="11"/>
      <c r="KI8" s="11"/>
      <c r="KJ8" s="11"/>
      <c r="KK8" s="11"/>
      <c r="KL8" s="11"/>
      <c r="KM8" s="11"/>
      <c r="KN8" s="11"/>
      <c r="KO8" s="11"/>
      <c r="KP8" s="11"/>
      <c r="KQ8" s="11"/>
      <c r="KR8" s="11"/>
      <c r="KS8" s="11"/>
      <c r="KT8" s="11"/>
      <c r="KU8" s="11"/>
      <c r="KV8" s="11"/>
      <c r="KW8" s="11"/>
      <c r="KX8" s="11"/>
      <c r="KY8" s="11"/>
      <c r="KZ8" s="11"/>
      <c r="LA8" s="11"/>
      <c r="LB8" s="11"/>
      <c r="LC8" s="11"/>
      <c r="LD8" s="11"/>
      <c r="LE8" s="11"/>
      <c r="LF8" s="11"/>
      <c r="LG8" s="11"/>
      <c r="LH8" s="11"/>
      <c r="LI8" s="11"/>
      <c r="LJ8" s="11"/>
      <c r="LK8" s="11"/>
      <c r="LL8" s="11"/>
      <c r="LM8" s="11"/>
      <c r="LN8" s="11"/>
      <c r="LO8" s="11"/>
      <c r="LP8" s="11"/>
      <c r="LQ8" s="11"/>
      <c r="LR8" s="11"/>
      <c r="LS8" s="11"/>
      <c r="LT8" s="11"/>
      <c r="LU8" s="11"/>
      <c r="LV8" s="11"/>
      <c r="LW8" s="11"/>
      <c r="LX8" s="11"/>
      <c r="LY8" s="11"/>
      <c r="LZ8" s="11"/>
      <c r="MA8" s="11"/>
      <c r="MB8" s="11"/>
      <c r="MC8" s="11"/>
      <c r="MD8" s="11"/>
      <c r="ME8" s="11"/>
      <c r="MF8" s="11"/>
      <c r="MG8" s="11"/>
      <c r="MH8" s="11"/>
      <c r="MI8" s="11"/>
      <c r="MJ8" s="11"/>
      <c r="MK8" s="11"/>
      <c r="ML8" s="11"/>
      <c r="MM8" s="11"/>
      <c r="MN8" s="11"/>
      <c r="MO8" s="11"/>
      <c r="MP8" s="11"/>
      <c r="MQ8" s="11"/>
      <c r="MR8" s="11"/>
      <c r="MS8" s="11"/>
      <c r="MT8" s="11"/>
      <c r="MU8" s="11"/>
      <c r="MV8" s="11"/>
      <c r="MW8" s="11"/>
      <c r="MX8" s="11"/>
      <c r="MY8" s="11"/>
      <c r="MZ8" s="11"/>
      <c r="NA8" s="11"/>
      <c r="NB8" s="11"/>
      <c r="NC8" s="11"/>
      <c r="ND8" s="11"/>
      <c r="NE8" s="11"/>
      <c r="NF8" s="11"/>
      <c r="NG8" s="11"/>
      <c r="NH8" s="11"/>
      <c r="NI8" s="11"/>
      <c r="NJ8" s="11"/>
      <c r="NK8" s="11"/>
      <c r="NL8" s="11"/>
      <c r="NM8" s="11"/>
      <c r="NN8" s="11"/>
      <c r="NO8" s="11"/>
      <c r="NP8" s="11"/>
      <c r="NQ8" s="11"/>
      <c r="NR8" s="11"/>
      <c r="NS8" s="11"/>
      <c r="NT8" s="11"/>
      <c r="NU8" s="11"/>
      <c r="NV8" s="11"/>
      <c r="NW8" s="11"/>
      <c r="NX8" s="11"/>
      <c r="NY8" s="11"/>
      <c r="NZ8" s="11"/>
      <c r="OA8" s="11"/>
      <c r="OB8" s="11"/>
      <c r="OC8" s="11"/>
      <c r="OD8" s="11"/>
      <c r="OE8" s="11"/>
      <c r="OF8" s="11"/>
      <c r="OG8" s="11"/>
      <c r="OH8" s="11"/>
      <c r="OI8" s="11"/>
      <c r="OJ8" s="11"/>
      <c r="OK8" s="11"/>
      <c r="OL8" s="11"/>
      <c r="OM8" s="11"/>
      <c r="ON8" s="11"/>
      <c r="OO8" s="11"/>
      <c r="OP8" s="11"/>
      <c r="OQ8" s="11"/>
      <c r="OR8" s="11"/>
      <c r="OS8" s="11"/>
      <c r="OT8" s="11"/>
      <c r="OU8" s="11"/>
      <c r="OV8" s="11"/>
      <c r="OW8" s="11"/>
      <c r="OX8" s="11"/>
      <c r="OY8" s="11"/>
      <c r="OZ8" s="11"/>
      <c r="PA8" s="11"/>
      <c r="PB8" s="11"/>
      <c r="PC8" s="11"/>
      <c r="PD8" s="11"/>
      <c r="PE8" s="11"/>
      <c r="PF8" s="11"/>
      <c r="PG8" s="11"/>
      <c r="PH8" s="11"/>
      <c r="PI8" s="11"/>
      <c r="PJ8" s="11"/>
      <c r="PK8" s="11"/>
      <c r="PL8" s="11"/>
      <c r="PM8" s="11"/>
      <c r="PN8" s="11"/>
      <c r="PO8" s="11"/>
      <c r="PP8" s="11"/>
      <c r="PQ8" s="11"/>
      <c r="PR8" s="11"/>
      <c r="PS8" s="11"/>
      <c r="PT8" s="11"/>
      <c r="PU8" s="11"/>
      <c r="PV8" s="11"/>
      <c r="PW8" s="11"/>
      <c r="PX8" s="11"/>
      <c r="PY8" s="11"/>
      <c r="PZ8" s="11"/>
      <c r="QA8" s="11"/>
      <c r="QB8" s="11"/>
      <c r="QC8" s="11"/>
      <c r="QD8" s="11"/>
      <c r="QE8" s="11"/>
      <c r="QF8" s="11"/>
      <c r="QG8" s="11"/>
      <c r="QH8" s="11"/>
      <c r="QI8" s="11"/>
      <c r="QJ8" s="11"/>
      <c r="QK8" s="11"/>
      <c r="QL8" s="11"/>
      <c r="QM8" s="11"/>
      <c r="QN8" s="11"/>
      <c r="QO8" s="11"/>
      <c r="QP8" s="11"/>
      <c r="QQ8" s="11"/>
      <c r="QR8" s="11"/>
      <c r="QS8" s="11"/>
      <c r="QT8" s="11"/>
      <c r="QU8" s="11"/>
      <c r="QV8" s="11"/>
      <c r="QW8" s="11"/>
      <c r="QX8" s="11"/>
      <c r="QY8" s="11"/>
      <c r="QZ8" s="11"/>
      <c r="RA8" s="11"/>
      <c r="RB8" s="11"/>
      <c r="RC8" s="11"/>
      <c r="RD8" s="11"/>
      <c r="RE8" s="11"/>
      <c r="RF8" s="11"/>
      <c r="RG8" s="11"/>
      <c r="RH8" s="11"/>
      <c r="RI8" s="11"/>
      <c r="RJ8" s="11"/>
      <c r="RK8" s="11"/>
      <c r="RL8" s="11"/>
      <c r="RM8" s="11"/>
      <c r="RN8" s="11"/>
      <c r="RO8" s="11"/>
      <c r="RP8" s="11"/>
      <c r="RQ8" s="11"/>
      <c r="RR8" s="11"/>
      <c r="RS8" s="11"/>
      <c r="RT8" s="11"/>
      <c r="RU8" s="11"/>
      <c r="RV8" s="11"/>
      <c r="RW8" s="11"/>
      <c r="RX8" s="11"/>
      <c r="RY8" s="11"/>
      <c r="RZ8" s="11"/>
      <c r="SA8" s="11"/>
      <c r="SB8" s="11"/>
      <c r="SC8" s="11"/>
      <c r="SD8" s="11"/>
      <c r="SE8" s="11"/>
      <c r="SF8" s="11"/>
      <c r="SG8" s="11"/>
      <c r="SH8" s="11"/>
      <c r="SI8" s="11"/>
      <c r="SJ8" s="11"/>
      <c r="SK8" s="11"/>
      <c r="SL8" s="11"/>
      <c r="SM8" s="11"/>
      <c r="SN8" s="11"/>
      <c r="SO8" s="11"/>
      <c r="SP8" s="11"/>
      <c r="SQ8" s="11"/>
      <c r="SR8" s="11"/>
      <c r="SS8" s="11"/>
      <c r="ST8" s="11"/>
      <c r="SU8" s="11"/>
      <c r="SV8" s="11"/>
      <c r="SW8" s="11"/>
      <c r="SX8" s="11"/>
      <c r="SY8" s="11"/>
      <c r="SZ8" s="11"/>
      <c r="TA8" s="11"/>
      <c r="TB8" s="11"/>
      <c r="TC8" s="11"/>
      <c r="TD8" s="11"/>
      <c r="TE8" s="11"/>
      <c r="TF8" s="11"/>
      <c r="TG8" s="11"/>
      <c r="TH8" s="11"/>
      <c r="TI8" s="11"/>
      <c r="TJ8" s="11"/>
      <c r="TK8" s="11"/>
      <c r="TL8" s="11"/>
      <c r="TM8" s="11"/>
      <c r="TN8" s="11"/>
      <c r="TO8" s="11"/>
      <c r="TP8" s="11"/>
      <c r="TQ8" s="11"/>
      <c r="TR8" s="11"/>
      <c r="TS8" s="11"/>
      <c r="TT8" s="11"/>
      <c r="TU8" s="11"/>
      <c r="TV8" s="11"/>
      <c r="TW8" s="11"/>
      <c r="TX8" s="11"/>
      <c r="TY8" s="11"/>
      <c r="TZ8" s="11"/>
      <c r="UA8" s="11"/>
      <c r="UB8" s="11"/>
      <c r="UC8" s="11"/>
      <c r="UD8" s="11"/>
      <c r="UE8" s="11"/>
      <c r="UF8" s="11"/>
      <c r="UG8" s="11"/>
      <c r="UH8" s="11"/>
      <c r="UI8" s="11"/>
      <c r="UJ8" s="11"/>
      <c r="UK8" s="11"/>
      <c r="UL8" s="11"/>
      <c r="UM8" s="11"/>
      <c r="UN8" s="11"/>
      <c r="UO8" s="11"/>
      <c r="UP8" s="11"/>
      <c r="UQ8" s="11"/>
      <c r="UR8" s="11"/>
      <c r="US8" s="11"/>
      <c r="UT8" s="11"/>
      <c r="UU8" s="11"/>
      <c r="UV8" s="11"/>
      <c r="UW8" s="11"/>
      <c r="UX8" s="11"/>
      <c r="UY8" s="11"/>
      <c r="UZ8" s="11"/>
      <c r="VA8" s="11"/>
      <c r="VB8" s="11"/>
      <c r="VC8" s="11"/>
      <c r="VD8" s="11"/>
      <c r="VE8" s="11"/>
      <c r="VF8" s="11"/>
      <c r="VG8" s="11"/>
      <c r="VH8" s="11"/>
      <c r="VI8" s="11"/>
      <c r="VJ8" s="11"/>
      <c r="VK8" s="11"/>
      <c r="VL8" s="11"/>
      <c r="VM8" s="11"/>
      <c r="VN8" s="11"/>
      <c r="VO8" s="11"/>
      <c r="VP8" s="11"/>
      <c r="VQ8" s="11"/>
      <c r="VR8" s="11"/>
      <c r="VS8" s="11"/>
      <c r="VT8" s="11"/>
      <c r="VU8" s="11"/>
      <c r="VV8" s="11"/>
      <c r="VW8" s="11"/>
      <c r="VX8" s="11"/>
      <c r="VY8" s="11"/>
      <c r="VZ8" s="11"/>
      <c r="WA8" s="11"/>
      <c r="WB8" s="11"/>
      <c r="WC8" s="11"/>
      <c r="WD8" s="11"/>
      <c r="WE8" s="11"/>
      <c r="WF8" s="11"/>
      <c r="WG8" s="11"/>
      <c r="WH8" s="11"/>
      <c r="WI8" s="11"/>
      <c r="WJ8" s="11"/>
      <c r="WK8" s="11"/>
      <c r="WL8" s="11"/>
      <c r="WM8" s="11"/>
      <c r="WN8" s="11"/>
      <c r="WO8" s="11"/>
      <c r="WP8" s="11"/>
      <c r="WQ8" s="11"/>
      <c r="WR8" s="11"/>
      <c r="WS8" s="11"/>
      <c r="WT8" s="11"/>
      <c r="WU8" s="11"/>
      <c r="WV8" s="11"/>
      <c r="WW8" s="11"/>
      <c r="WX8" s="11"/>
      <c r="WY8" s="11"/>
      <c r="WZ8" s="11"/>
      <c r="XA8" s="11"/>
      <c r="XB8" s="11"/>
      <c r="XC8" s="11"/>
      <c r="XD8" s="11"/>
      <c r="XE8" s="11"/>
      <c r="XF8" s="11"/>
      <c r="XG8" s="11"/>
      <c r="XH8" s="11"/>
      <c r="XI8" s="11"/>
      <c r="XJ8" s="11"/>
      <c r="XK8" s="11"/>
      <c r="XL8" s="11"/>
      <c r="XM8" s="11"/>
      <c r="XN8" s="11"/>
      <c r="XO8" s="11"/>
      <c r="XP8" s="11"/>
      <c r="XQ8" s="11"/>
      <c r="XR8" s="11"/>
      <c r="XS8" s="11"/>
      <c r="XT8" s="11"/>
      <c r="XU8" s="11"/>
      <c r="XV8" s="11"/>
      <c r="XW8" s="11"/>
      <c r="XX8" s="11"/>
      <c r="XY8" s="11"/>
      <c r="XZ8" s="11"/>
      <c r="YA8" s="11"/>
      <c r="YB8" s="11"/>
      <c r="YC8" s="11"/>
      <c r="YD8" s="11"/>
      <c r="YE8" s="11"/>
      <c r="YF8" s="11"/>
      <c r="YG8" s="11"/>
      <c r="YH8" s="11"/>
      <c r="YI8" s="11"/>
      <c r="YJ8" s="11"/>
      <c r="YK8" s="11"/>
      <c r="YL8" s="11"/>
      <c r="YM8" s="11"/>
      <c r="YN8" s="11"/>
      <c r="YO8" s="11"/>
      <c r="YP8" s="11"/>
      <c r="YQ8" s="11"/>
      <c r="YR8" s="11"/>
      <c r="YS8" s="11"/>
      <c r="YT8" s="11"/>
      <c r="YU8" s="11"/>
      <c r="YV8" s="11"/>
      <c r="YW8" s="11"/>
      <c r="YX8" s="11"/>
      <c r="YY8" s="11"/>
      <c r="YZ8" s="11"/>
      <c r="ZA8" s="11"/>
      <c r="ZB8" s="11"/>
      <c r="ZC8" s="11"/>
      <c r="ZD8" s="11"/>
      <c r="ZE8" s="11"/>
      <c r="ZF8" s="11"/>
      <c r="ZG8" s="11"/>
      <c r="ZH8" s="11"/>
      <c r="ZI8" s="11"/>
      <c r="ZJ8" s="11"/>
      <c r="ZK8" s="11"/>
      <c r="ZL8" s="11"/>
      <c r="ZM8" s="11"/>
      <c r="ZN8" s="11"/>
      <c r="ZO8" s="11"/>
      <c r="ZP8" s="11"/>
      <c r="ZQ8" s="11"/>
      <c r="ZR8" s="11"/>
      <c r="ZS8" s="11"/>
      <c r="ZT8" s="11"/>
      <c r="ZU8" s="11"/>
      <c r="ZV8" s="11"/>
      <c r="ZW8" s="11"/>
      <c r="ZX8" s="11"/>
      <c r="ZY8" s="11"/>
      <c r="ZZ8" s="11"/>
      <c r="AAA8" s="11"/>
      <c r="AAB8" s="11"/>
      <c r="AAC8" s="11"/>
      <c r="AAD8" s="11"/>
      <c r="AAE8" s="11"/>
      <c r="AAF8" s="11"/>
      <c r="AAG8" s="11"/>
      <c r="AAH8" s="11"/>
      <c r="AAI8" s="11"/>
      <c r="AAJ8" s="11"/>
      <c r="AAK8" s="11"/>
      <c r="AAL8" s="11"/>
      <c r="AAM8" s="11"/>
      <c r="AAN8" s="11"/>
      <c r="AAO8" s="11"/>
      <c r="AAP8" s="11"/>
      <c r="AAQ8" s="11"/>
      <c r="AAR8" s="11"/>
      <c r="AAS8" s="11"/>
      <c r="AAT8" s="11"/>
      <c r="AAU8" s="11"/>
      <c r="AAV8" s="11"/>
      <c r="AAW8" s="11"/>
      <c r="AAX8" s="11"/>
      <c r="AAY8" s="11"/>
      <c r="AAZ8" s="11"/>
      <c r="ABA8" s="11"/>
      <c r="ABB8" s="11"/>
      <c r="ABC8" s="11"/>
      <c r="ABD8" s="11"/>
      <c r="ABE8" s="11"/>
      <c r="ABF8" s="11"/>
      <c r="ABG8" s="11"/>
      <c r="ABH8" s="11"/>
      <c r="ABI8" s="11"/>
      <c r="ABJ8" s="11"/>
      <c r="ABK8" s="11"/>
      <c r="ABL8" s="11"/>
      <c r="ABM8" s="11"/>
      <c r="ABN8" s="11"/>
      <c r="ABO8" s="11"/>
      <c r="ABP8" s="11"/>
      <c r="ABQ8" s="11"/>
      <c r="ABR8" s="11"/>
      <c r="ABS8" s="11"/>
      <c r="ABT8" s="11"/>
      <c r="ABU8" s="11"/>
      <c r="ABV8" s="11"/>
      <c r="ABW8" s="11"/>
      <c r="ABX8" s="11"/>
      <c r="ABY8" s="11"/>
      <c r="ABZ8" s="11"/>
      <c r="ACA8" s="11"/>
      <c r="ACB8" s="11"/>
      <c r="ACC8" s="11"/>
      <c r="ACD8" s="11"/>
      <c r="ACE8" s="11"/>
      <c r="ACF8" s="11"/>
      <c r="ACG8" s="11"/>
      <c r="ACH8" s="11"/>
      <c r="ACI8" s="11"/>
      <c r="ACJ8" s="11"/>
      <c r="ACK8" s="11"/>
      <c r="ACL8" s="11"/>
      <c r="ACM8" s="11"/>
      <c r="ACN8" s="11"/>
      <c r="ACO8" s="11"/>
      <c r="ACP8" s="11"/>
      <c r="ACQ8" s="11"/>
      <c r="ACR8" s="11"/>
      <c r="ACS8" s="11"/>
      <c r="ACT8" s="11"/>
      <c r="ACU8" s="11"/>
      <c r="ACV8" s="11"/>
      <c r="ACW8" s="11"/>
      <c r="ACX8" s="11"/>
      <c r="ACY8" s="11"/>
      <c r="ACZ8" s="11"/>
      <c r="ADA8" s="11"/>
      <c r="ADB8" s="11"/>
      <c r="ADC8" s="11"/>
      <c r="ADD8" s="11"/>
      <c r="ADE8" s="11"/>
      <c r="ADF8" s="11"/>
      <c r="ADG8" s="11"/>
      <c r="ADH8" s="11"/>
      <c r="ADI8" s="11"/>
      <c r="ADJ8" s="11"/>
      <c r="ADK8" s="11"/>
      <c r="ADL8" s="11"/>
      <c r="ADM8" s="11"/>
      <c r="ADN8" s="11"/>
      <c r="ADO8" s="11"/>
      <c r="ADP8" s="11"/>
      <c r="ADQ8" s="11"/>
      <c r="ADR8" s="11"/>
      <c r="ADS8" s="11"/>
      <c r="ADT8" s="11"/>
      <c r="ADU8" s="11"/>
      <c r="ADV8" s="11"/>
      <c r="ADW8" s="11"/>
      <c r="ADX8" s="11"/>
      <c r="ADY8" s="11"/>
      <c r="ADZ8" s="11"/>
      <c r="AEA8" s="11"/>
      <c r="AEB8" s="11"/>
      <c r="AEC8" s="11"/>
      <c r="AED8" s="11"/>
      <c r="AEE8" s="11"/>
      <c r="AEF8" s="11"/>
      <c r="AEG8" s="11"/>
      <c r="AEH8" s="11"/>
      <c r="AEI8" s="11"/>
      <c r="AEJ8" s="11"/>
      <c r="AEK8" s="11"/>
      <c r="AEL8" s="11"/>
      <c r="AEM8" s="11"/>
      <c r="AEN8" s="11"/>
      <c r="AEO8" s="11"/>
      <c r="AEP8" s="11"/>
      <c r="AEQ8" s="11"/>
      <c r="AER8" s="11"/>
      <c r="AES8" s="11"/>
      <c r="AET8" s="11"/>
      <c r="AEU8" s="11"/>
      <c r="AEV8" s="11"/>
      <c r="AEW8" s="11"/>
      <c r="AEX8" s="11"/>
      <c r="AEY8" s="11"/>
      <c r="AEZ8" s="11"/>
      <c r="AFA8" s="11"/>
      <c r="AFB8" s="11"/>
      <c r="AFC8" s="11"/>
      <c r="AFD8" s="11"/>
      <c r="AFE8" s="11"/>
      <c r="AFF8" s="11"/>
      <c r="AFG8" s="11"/>
      <c r="AFH8" s="11"/>
      <c r="AFI8" s="11"/>
      <c r="AFJ8" s="11"/>
      <c r="AFK8" s="11"/>
      <c r="AFL8" s="11"/>
      <c r="AFM8" s="11"/>
      <c r="AFN8" s="11"/>
      <c r="AFO8" s="11"/>
      <c r="AFP8" s="11"/>
      <c r="AFQ8" s="11"/>
      <c r="AFR8" s="11"/>
      <c r="AFS8" s="11"/>
      <c r="AFT8" s="11"/>
      <c r="AFU8" s="11"/>
      <c r="AFV8" s="11"/>
      <c r="AFW8" s="11"/>
      <c r="AFX8" s="11"/>
      <c r="AFY8" s="11"/>
      <c r="AFZ8" s="11"/>
      <c r="AGA8" s="11"/>
      <c r="AGB8" s="11"/>
      <c r="AGC8" s="11"/>
      <c r="AGD8" s="11"/>
      <c r="AGE8" s="11"/>
      <c r="AGF8" s="11"/>
      <c r="AGG8" s="11"/>
      <c r="AGH8" s="11"/>
      <c r="AGI8" s="11"/>
      <c r="AGJ8" s="11"/>
      <c r="AGK8" s="11"/>
      <c r="AGL8" s="11"/>
      <c r="AGM8" s="11"/>
      <c r="AGN8" s="11"/>
      <c r="AGO8" s="11"/>
      <c r="AGP8" s="11"/>
      <c r="AGQ8" s="11"/>
      <c r="AGR8" s="11"/>
      <c r="AGS8" s="11"/>
      <c r="AGT8" s="11"/>
      <c r="AGU8" s="11"/>
      <c r="AGV8" s="11"/>
      <c r="AGW8" s="11"/>
      <c r="AGX8" s="11"/>
      <c r="AGY8" s="11"/>
      <c r="AGZ8" s="11"/>
      <c r="AHA8" s="11"/>
      <c r="AHB8" s="11"/>
      <c r="AHC8" s="11"/>
      <c r="AHD8" s="11"/>
      <c r="AHE8" s="11"/>
      <c r="AHF8" s="11"/>
      <c r="AHG8" s="11"/>
      <c r="AHH8" s="11"/>
      <c r="AHI8" s="11"/>
      <c r="AHJ8" s="11"/>
      <c r="AHK8" s="11"/>
      <c r="AHL8" s="11"/>
      <c r="AHM8" s="11"/>
    </row>
    <row r="9" spans="1:897" ht="21" customHeight="1">
      <c r="A9" s="67" t="s">
        <v>60</v>
      </c>
      <c r="B9" s="164">
        <f t="shared" ref="B9:D10" si="0">B13+B17+B21</f>
        <v>12083</v>
      </c>
      <c r="C9" s="164">
        <f t="shared" si="0"/>
        <v>26215</v>
      </c>
      <c r="D9" s="164">
        <f t="shared" si="0"/>
        <v>13076</v>
      </c>
      <c r="E9" s="164">
        <f t="shared" ref="E9:F9" si="1">E13+E17+E21</f>
        <v>11739</v>
      </c>
      <c r="F9" s="164">
        <f t="shared" si="1"/>
        <v>24815</v>
      </c>
      <c r="G9" s="103">
        <f>E9/D9-1</f>
        <v>-0.10224839400428265</v>
      </c>
      <c r="H9" s="102">
        <f>E9/B9-1</f>
        <v>-2.8469750889679735E-2</v>
      </c>
      <c r="I9" s="102">
        <f>F9/C9-1</f>
        <v>-5.3404539385847771E-2</v>
      </c>
      <c r="J9" s="15"/>
    </row>
    <row r="10" spans="1:897" ht="21" customHeight="1">
      <c r="A10" s="67" t="s">
        <v>210</v>
      </c>
      <c r="B10" s="165">
        <f t="shared" si="0"/>
        <v>48321577.460000001</v>
      </c>
      <c r="C10" s="165">
        <f t="shared" si="0"/>
        <v>104829713.47</v>
      </c>
      <c r="D10" s="165">
        <f t="shared" si="0"/>
        <v>52294768.859999999</v>
      </c>
      <c r="E10" s="165">
        <f t="shared" ref="E10:F10" si="2">E14+E18+E22</f>
        <v>46947474.799999997</v>
      </c>
      <c r="F10" s="165">
        <f t="shared" si="2"/>
        <v>99242243.659999996</v>
      </c>
      <c r="G10" s="103">
        <f t="shared" ref="G10:G11" si="3">E10/D10-1</f>
        <v>-0.10225294377560812</v>
      </c>
      <c r="H10" s="102">
        <f t="shared" ref="H10:H11" si="4">E10/B10-1</f>
        <v>-2.8436626704446244E-2</v>
      </c>
      <c r="I10" s="102">
        <f t="shared" ref="I10:I11" si="5">F10/C10-1</f>
        <v>-5.3300439589573201E-2</v>
      </c>
      <c r="J10" s="14"/>
    </row>
    <row r="11" spans="1:897" ht="21" customHeight="1">
      <c r="A11" s="67" t="s">
        <v>61</v>
      </c>
      <c r="B11" s="165">
        <f>ROUND(B10/B9,2)</f>
        <v>3999.14</v>
      </c>
      <c r="C11" s="166">
        <f t="shared" ref="C11:F11" si="6">ROUND(C10/C9,2)</f>
        <v>3998.84</v>
      </c>
      <c r="D11" s="166">
        <f t="shared" si="6"/>
        <v>3999.29</v>
      </c>
      <c r="E11" s="166">
        <f t="shared" si="6"/>
        <v>3999.27</v>
      </c>
      <c r="F11" s="166">
        <f t="shared" si="6"/>
        <v>3999.28</v>
      </c>
      <c r="G11" s="253">
        <f t="shared" si="3"/>
        <v>-5.000887657535813E-6</v>
      </c>
      <c r="H11" s="254">
        <f t="shared" si="4"/>
        <v>3.2506989002589748E-5</v>
      </c>
      <c r="I11" s="131">
        <f t="shared" si="5"/>
        <v>1.1003190925373829E-4</v>
      </c>
    </row>
    <row r="12" spans="1:897" ht="21" customHeight="1">
      <c r="A12" s="852" t="s">
        <v>63</v>
      </c>
      <c r="B12" s="853"/>
      <c r="C12" s="853"/>
      <c r="D12" s="853"/>
      <c r="E12" s="853"/>
      <c r="F12" s="853"/>
      <c r="G12" s="853"/>
      <c r="H12" s="853"/>
      <c r="I12" s="854"/>
    </row>
    <row r="13" spans="1:897" ht="21" customHeight="1">
      <c r="A13" s="67" t="s">
        <v>60</v>
      </c>
      <c r="B13" s="164">
        <v>10701</v>
      </c>
      <c r="C13" s="147">
        <v>23402</v>
      </c>
      <c r="D13" s="147">
        <v>11789</v>
      </c>
      <c r="E13" s="164">
        <v>10444</v>
      </c>
      <c r="F13" s="164">
        <f>SUM(D13:E13)</f>
        <v>22233</v>
      </c>
      <c r="G13" s="103">
        <f t="shared" ref="G13:G15" si="7">E13/D13-1</f>
        <v>-0.11408940537789469</v>
      </c>
      <c r="H13" s="102">
        <f t="shared" ref="H13:H15" si="8">E13/B13-1</f>
        <v>-2.401644706102235E-2</v>
      </c>
      <c r="I13" s="102">
        <f t="shared" ref="I13:I15" si="9">F13/C13-1</f>
        <v>-4.9952995470472605E-2</v>
      </c>
    </row>
    <row r="14" spans="1:897" ht="21" customHeight="1">
      <c r="A14" s="67" t="s">
        <v>210</v>
      </c>
      <c r="B14" s="165">
        <v>42797138.460000001</v>
      </c>
      <c r="C14" s="166">
        <v>93586412.469999999</v>
      </c>
      <c r="D14" s="166">
        <v>47151158.859999999</v>
      </c>
      <c r="E14" s="165">
        <v>41771474.799999997</v>
      </c>
      <c r="F14" s="165">
        <f>SUM(D14:E14)</f>
        <v>88922633.659999996</v>
      </c>
      <c r="G14" s="103">
        <f t="shared" si="7"/>
        <v>-0.11409441867533354</v>
      </c>
      <c r="H14" s="102">
        <f t="shared" si="8"/>
        <v>-2.3965706514668783E-2</v>
      </c>
      <c r="I14" s="102">
        <f t="shared" si="9"/>
        <v>-4.9833930876397425E-2</v>
      </c>
    </row>
    <row r="15" spans="1:897" ht="21" customHeight="1">
      <c r="A15" s="67" t="s">
        <v>61</v>
      </c>
      <c r="B15" s="167">
        <f>ROUND(B14/B13,2)</f>
        <v>3999.36</v>
      </c>
      <c r="C15" s="166">
        <f t="shared" ref="C15:E15" si="10">ROUND(C14/C13,2)</f>
        <v>3999.08</v>
      </c>
      <c r="D15" s="166">
        <f t="shared" si="10"/>
        <v>3999.59</v>
      </c>
      <c r="E15" s="166">
        <f t="shared" si="10"/>
        <v>3999.57</v>
      </c>
      <c r="F15" s="166">
        <f t="shared" ref="F15" si="11">F14/F13</f>
        <v>3999.5787190212745</v>
      </c>
      <c r="G15" s="130">
        <f t="shared" si="7"/>
        <v>-5.0005125524776872E-6</v>
      </c>
      <c r="H15" s="131">
        <f t="shared" si="8"/>
        <v>5.2508401344297795E-5</v>
      </c>
      <c r="I15" s="131">
        <f t="shared" si="9"/>
        <v>1.2470843825940214E-4</v>
      </c>
    </row>
    <row r="16" spans="1:897" ht="21" customHeight="1">
      <c r="A16" s="852" t="s">
        <v>64</v>
      </c>
      <c r="B16" s="853"/>
      <c r="C16" s="853"/>
      <c r="D16" s="853"/>
      <c r="E16" s="853"/>
      <c r="F16" s="853"/>
      <c r="G16" s="853"/>
      <c r="H16" s="853"/>
      <c r="I16" s="854"/>
    </row>
    <row r="17" spans="1:10" ht="21" customHeight="1">
      <c r="A17" s="67" t="s">
        <v>60</v>
      </c>
      <c r="B17" s="164">
        <v>862</v>
      </c>
      <c r="C17" s="147">
        <v>1729</v>
      </c>
      <c r="D17" s="147">
        <v>809</v>
      </c>
      <c r="E17" s="147">
        <v>851</v>
      </c>
      <c r="F17" s="164">
        <f t="shared" ref="F17:F18" si="12">SUM(D17:E17)</f>
        <v>1660</v>
      </c>
      <c r="G17" s="103">
        <f t="shared" ref="G17:G19" si="13">E17/D17-1</f>
        <v>5.1915945611866521E-2</v>
      </c>
      <c r="H17" s="102">
        <f t="shared" ref="H17:H19" si="14">E17/B17-1</f>
        <v>-1.2761020881670526E-2</v>
      </c>
      <c r="I17" s="102">
        <f t="shared" ref="I17:I19" si="15">F17/C17-1</f>
        <v>-3.9907460960092567E-2</v>
      </c>
      <c r="J17" s="118"/>
    </row>
    <row r="18" spans="1:10" ht="21" customHeight="1">
      <c r="A18" s="67" t="s">
        <v>210</v>
      </c>
      <c r="B18" s="165">
        <v>3445504</v>
      </c>
      <c r="C18" s="166">
        <v>6913504</v>
      </c>
      <c r="D18" s="166">
        <v>3236000</v>
      </c>
      <c r="E18" s="166">
        <v>3400000</v>
      </c>
      <c r="F18" s="165">
        <f t="shared" si="12"/>
        <v>6636000</v>
      </c>
      <c r="G18" s="103">
        <f t="shared" si="13"/>
        <v>5.0679851668726794E-2</v>
      </c>
      <c r="H18" s="102">
        <f t="shared" si="14"/>
        <v>-1.3206776134928266E-2</v>
      </c>
      <c r="I18" s="102">
        <f t="shared" si="15"/>
        <v>-4.0139414108967042E-2</v>
      </c>
    </row>
    <row r="19" spans="1:10" ht="21" customHeight="1">
      <c r="A19" s="67" t="s">
        <v>61</v>
      </c>
      <c r="B19" s="167">
        <f>ROUND(B18/B17,2)</f>
        <v>3997.1</v>
      </c>
      <c r="C19" s="166">
        <f t="shared" ref="C19:F19" si="16">ROUND(C18/C17,2)</f>
        <v>3998.56</v>
      </c>
      <c r="D19" s="166">
        <f t="shared" si="16"/>
        <v>4000</v>
      </c>
      <c r="E19" s="166">
        <f t="shared" si="16"/>
        <v>3995.3</v>
      </c>
      <c r="F19" s="166">
        <f t="shared" si="16"/>
        <v>3997.59</v>
      </c>
      <c r="G19" s="103">
        <f t="shared" si="13"/>
        <v>-1.1749999999999261E-3</v>
      </c>
      <c r="H19" s="131">
        <f t="shared" si="14"/>
        <v>-4.5032648670284559E-4</v>
      </c>
      <c r="I19" s="131">
        <f t="shared" si="15"/>
        <v>-2.4258733143922573E-4</v>
      </c>
    </row>
    <row r="20" spans="1:10" ht="21" customHeight="1">
      <c r="A20" s="852" t="s">
        <v>65</v>
      </c>
      <c r="B20" s="853"/>
      <c r="C20" s="853"/>
      <c r="D20" s="853"/>
      <c r="E20" s="853"/>
      <c r="F20" s="853"/>
      <c r="G20" s="853"/>
      <c r="H20" s="853"/>
      <c r="I20" s="854"/>
    </row>
    <row r="21" spans="1:10" ht="21" customHeight="1">
      <c r="A21" s="67" t="s">
        <v>60</v>
      </c>
      <c r="B21" s="164">
        <v>520</v>
      </c>
      <c r="C21" s="147">
        <v>1084</v>
      </c>
      <c r="D21" s="147">
        <v>478</v>
      </c>
      <c r="E21" s="147">
        <v>444</v>
      </c>
      <c r="F21" s="147">
        <f t="shared" ref="F21:F22" si="17">SUM(D21:E21)</f>
        <v>922</v>
      </c>
      <c r="G21" s="113">
        <f t="shared" ref="G21:G23" si="18">E21/D21-1</f>
        <v>-7.112970711297073E-2</v>
      </c>
      <c r="H21" s="114">
        <f t="shared" ref="H21:H23" si="19">E21/B21-1</f>
        <v>-0.14615384615384619</v>
      </c>
      <c r="I21" s="114">
        <f t="shared" ref="I21:I23" si="20">F21/C21-1</f>
        <v>-0.14944649446494462</v>
      </c>
    </row>
    <row r="22" spans="1:10" ht="21" customHeight="1">
      <c r="A22" s="67" t="s">
        <v>210</v>
      </c>
      <c r="B22" s="165">
        <v>2078935</v>
      </c>
      <c r="C22" s="166">
        <v>4329797</v>
      </c>
      <c r="D22" s="166">
        <v>1907610</v>
      </c>
      <c r="E22" s="166">
        <v>1776000</v>
      </c>
      <c r="F22" s="166">
        <f t="shared" si="17"/>
        <v>3683610</v>
      </c>
      <c r="G22" s="103">
        <f t="shared" si="18"/>
        <v>-6.8992089578058358E-2</v>
      </c>
      <c r="H22" s="102">
        <f t="shared" si="19"/>
        <v>-0.145716436540825</v>
      </c>
      <c r="I22" s="102">
        <f t="shared" si="20"/>
        <v>-0.14924186976895226</v>
      </c>
    </row>
    <row r="23" spans="1:10" ht="21" customHeight="1">
      <c r="A23" s="99" t="s">
        <v>61</v>
      </c>
      <c r="B23" s="167">
        <f>ROUND(B22/B21,2)</f>
        <v>3997.95</v>
      </c>
      <c r="C23" s="168">
        <f t="shared" ref="C23:F23" si="21">ROUND(C22/C21,2)</f>
        <v>3994.28</v>
      </c>
      <c r="D23" s="168">
        <f t="shared" si="21"/>
        <v>3990.82</v>
      </c>
      <c r="E23" s="168">
        <f t="shared" si="21"/>
        <v>4000</v>
      </c>
      <c r="F23" s="168">
        <f t="shared" si="21"/>
        <v>3995.24</v>
      </c>
      <c r="G23" s="252">
        <f t="shared" si="18"/>
        <v>2.3002791406276923E-3</v>
      </c>
      <c r="H23" s="132">
        <f t="shared" si="19"/>
        <v>5.1276279093048771E-4</v>
      </c>
      <c r="I23" s="132">
        <f t="shared" si="20"/>
        <v>2.4034369147862833E-4</v>
      </c>
    </row>
    <row r="24" spans="1:10" ht="18.75" customHeight="1">
      <c r="A24" s="849" t="s">
        <v>215</v>
      </c>
      <c r="B24" s="849"/>
      <c r="C24" s="849"/>
      <c r="D24" s="849"/>
      <c r="E24" s="849"/>
      <c r="F24" s="849"/>
    </row>
    <row r="25" spans="1:10" ht="15" customHeight="1">
      <c r="A25" s="17"/>
      <c r="B25" s="17"/>
      <c r="C25" s="17"/>
      <c r="D25" s="105"/>
      <c r="E25" s="105"/>
      <c r="F25" s="105"/>
    </row>
    <row r="26" spans="1:10" s="12" customFormat="1" ht="33" customHeight="1">
      <c r="A26" s="226" t="s">
        <v>261</v>
      </c>
      <c r="B26" s="226"/>
      <c r="C26" s="226"/>
      <c r="D26" s="226"/>
      <c r="E26" s="226"/>
      <c r="F26" s="226"/>
    </row>
    <row r="27" spans="1:10">
      <c r="A27" s="17"/>
      <c r="B27" s="17"/>
      <c r="C27" s="17"/>
      <c r="D27" s="17"/>
      <c r="E27" s="17"/>
      <c r="F27" s="17"/>
    </row>
    <row r="28" spans="1:10" ht="21.75" customHeight="1">
      <c r="A28" s="845" t="s">
        <v>38</v>
      </c>
      <c r="B28" s="819" t="s">
        <v>66</v>
      </c>
      <c r="C28" s="827"/>
      <c r="D28" s="827"/>
      <c r="E28" s="827"/>
      <c r="F28" s="827"/>
      <c r="G28" s="827"/>
      <c r="H28" s="827"/>
      <c r="I28" s="820"/>
    </row>
    <row r="29" spans="1:10" ht="18" customHeight="1">
      <c r="A29" s="845"/>
      <c r="B29" s="821" t="s">
        <v>207</v>
      </c>
      <c r="C29" s="822"/>
      <c r="D29" s="846" t="s">
        <v>68</v>
      </c>
      <c r="E29" s="847"/>
      <c r="F29" s="847"/>
      <c r="G29" s="847"/>
      <c r="H29" s="847"/>
      <c r="I29" s="848"/>
    </row>
    <row r="30" spans="1:10" ht="23.45" customHeight="1">
      <c r="A30" s="845"/>
      <c r="B30" s="850"/>
      <c r="C30" s="851"/>
      <c r="D30" s="845" t="s">
        <v>69</v>
      </c>
      <c r="E30" s="845"/>
      <c r="F30" s="819" t="s">
        <v>70</v>
      </c>
      <c r="G30" s="827"/>
      <c r="H30" s="819" t="s">
        <v>71</v>
      </c>
      <c r="I30" s="820"/>
    </row>
    <row r="31" spans="1:10" ht="33.6" customHeight="1">
      <c r="A31" s="845"/>
      <c r="B31" s="133" t="s">
        <v>62</v>
      </c>
      <c r="C31" s="133" t="s">
        <v>211</v>
      </c>
      <c r="D31" s="133" t="s">
        <v>62</v>
      </c>
      <c r="E31" s="133" t="s">
        <v>211</v>
      </c>
      <c r="F31" s="133" t="s">
        <v>164</v>
      </c>
      <c r="G31" s="133" t="s">
        <v>211</v>
      </c>
      <c r="H31" s="133" t="s">
        <v>62</v>
      </c>
      <c r="I31" s="133" t="s">
        <v>220</v>
      </c>
      <c r="J31" s="116"/>
    </row>
    <row r="32" spans="1:10" ht="9" customHeight="1">
      <c r="A32" s="135"/>
      <c r="B32" s="94"/>
      <c r="C32" s="136"/>
      <c r="D32" s="94"/>
      <c r="E32" s="94"/>
      <c r="F32" s="94"/>
      <c r="G32" s="94"/>
      <c r="H32" s="94"/>
      <c r="I32" s="94"/>
    </row>
    <row r="33" spans="1:11" ht="21" customHeight="1">
      <c r="A33" s="69" t="s">
        <v>40</v>
      </c>
      <c r="B33" s="154">
        <f t="shared" ref="B33:I33" si="22">SUM(B34:B49)</f>
        <v>11739</v>
      </c>
      <c r="C33" s="155">
        <f t="shared" si="22"/>
        <v>46947474.799999997</v>
      </c>
      <c r="D33" s="156">
        <f t="shared" si="22"/>
        <v>10444</v>
      </c>
      <c r="E33" s="144">
        <f t="shared" si="22"/>
        <v>41771474.799999997</v>
      </c>
      <c r="F33" s="156">
        <f t="shared" si="22"/>
        <v>851</v>
      </c>
      <c r="G33" s="144">
        <f t="shared" si="22"/>
        <v>3400000</v>
      </c>
      <c r="H33" s="156">
        <f t="shared" si="22"/>
        <v>444</v>
      </c>
      <c r="I33" s="144">
        <f t="shared" si="22"/>
        <v>1776000</v>
      </c>
      <c r="K33" s="15"/>
    </row>
    <row r="34" spans="1:11" ht="21" customHeight="1">
      <c r="A34" s="70" t="s">
        <v>42</v>
      </c>
      <c r="B34" s="157">
        <f>D34+F34+H34</f>
        <v>433</v>
      </c>
      <c r="C34" s="158">
        <f>E34+G34+I34</f>
        <v>1732000</v>
      </c>
      <c r="D34" s="106">
        <v>387</v>
      </c>
      <c r="E34" s="145">
        <v>1548000</v>
      </c>
      <c r="F34" s="159">
        <v>27</v>
      </c>
      <c r="G34" s="145">
        <v>108000</v>
      </c>
      <c r="H34" s="159">
        <v>19</v>
      </c>
      <c r="I34" s="145">
        <v>76000</v>
      </c>
      <c r="J34" s="15"/>
    </row>
    <row r="35" spans="1:11" ht="21" customHeight="1">
      <c r="A35" s="70" t="s">
        <v>43</v>
      </c>
      <c r="B35" s="157">
        <f t="shared" ref="B35:B49" si="23">D35+F35+H35</f>
        <v>727</v>
      </c>
      <c r="C35" s="158">
        <f t="shared" ref="C35:C49" si="24">E35+G35+I35</f>
        <v>2908000</v>
      </c>
      <c r="D35" s="106">
        <v>658</v>
      </c>
      <c r="E35" s="145">
        <v>2632000</v>
      </c>
      <c r="F35" s="159">
        <v>46</v>
      </c>
      <c r="G35" s="145">
        <v>184000</v>
      </c>
      <c r="H35" s="159">
        <v>23</v>
      </c>
      <c r="I35" s="145">
        <v>92000</v>
      </c>
    </row>
    <row r="36" spans="1:11" ht="21" customHeight="1">
      <c r="A36" s="70" t="s">
        <v>44</v>
      </c>
      <c r="B36" s="157">
        <f t="shared" si="23"/>
        <v>1628</v>
      </c>
      <c r="C36" s="158">
        <f t="shared" si="24"/>
        <v>6505464.7999999998</v>
      </c>
      <c r="D36" s="106">
        <v>1455</v>
      </c>
      <c r="E36" s="145">
        <v>5817464.7999999998</v>
      </c>
      <c r="F36" s="159">
        <v>102</v>
      </c>
      <c r="G36" s="145">
        <v>404000</v>
      </c>
      <c r="H36" s="159">
        <v>71</v>
      </c>
      <c r="I36" s="145">
        <v>284000</v>
      </c>
    </row>
    <row r="37" spans="1:11" ht="21" customHeight="1">
      <c r="A37" s="70" t="s">
        <v>45</v>
      </c>
      <c r="B37" s="157">
        <f t="shared" si="23"/>
        <v>149</v>
      </c>
      <c r="C37" s="158">
        <f t="shared" si="24"/>
        <v>596000</v>
      </c>
      <c r="D37" s="106">
        <v>124</v>
      </c>
      <c r="E37" s="145">
        <v>496000</v>
      </c>
      <c r="F37" s="159">
        <v>15</v>
      </c>
      <c r="G37" s="145">
        <v>60000</v>
      </c>
      <c r="H37" s="159">
        <v>10</v>
      </c>
      <c r="I37" s="145">
        <v>40000</v>
      </c>
    </row>
    <row r="38" spans="1:11" ht="21" customHeight="1">
      <c r="A38" s="70" t="s">
        <v>46</v>
      </c>
      <c r="B38" s="157">
        <f t="shared" si="23"/>
        <v>983</v>
      </c>
      <c r="C38" s="158">
        <f t="shared" si="24"/>
        <v>3931700</v>
      </c>
      <c r="D38" s="106">
        <v>863</v>
      </c>
      <c r="E38" s="145">
        <v>3451700</v>
      </c>
      <c r="F38" s="159">
        <v>84</v>
      </c>
      <c r="G38" s="145">
        <v>336000</v>
      </c>
      <c r="H38" s="159">
        <v>36</v>
      </c>
      <c r="I38" s="145">
        <v>144000</v>
      </c>
    </row>
    <row r="39" spans="1:11" ht="21" customHeight="1">
      <c r="A39" s="70" t="s">
        <v>47</v>
      </c>
      <c r="B39" s="157">
        <f t="shared" si="23"/>
        <v>945</v>
      </c>
      <c r="C39" s="158">
        <f t="shared" si="24"/>
        <v>3779223</v>
      </c>
      <c r="D39" s="106">
        <v>815</v>
      </c>
      <c r="E39" s="145">
        <v>3259223</v>
      </c>
      <c r="F39" s="159">
        <v>87</v>
      </c>
      <c r="G39" s="145">
        <v>348000</v>
      </c>
      <c r="H39" s="159">
        <v>43</v>
      </c>
      <c r="I39" s="145">
        <v>172000</v>
      </c>
    </row>
    <row r="40" spans="1:11" ht="21" customHeight="1">
      <c r="A40" s="70" t="s">
        <v>48</v>
      </c>
      <c r="B40" s="157">
        <f t="shared" si="23"/>
        <v>1948</v>
      </c>
      <c r="C40" s="158">
        <f t="shared" si="24"/>
        <v>7791200</v>
      </c>
      <c r="D40" s="106">
        <v>1771</v>
      </c>
      <c r="E40" s="145">
        <v>7083200</v>
      </c>
      <c r="F40" s="159">
        <v>121</v>
      </c>
      <c r="G40" s="145">
        <v>484000</v>
      </c>
      <c r="H40" s="159">
        <v>56</v>
      </c>
      <c r="I40" s="145">
        <v>224000</v>
      </c>
    </row>
    <row r="41" spans="1:11" ht="21" customHeight="1">
      <c r="A41" s="70" t="s">
        <v>49</v>
      </c>
      <c r="B41" s="157">
        <f t="shared" si="23"/>
        <v>229</v>
      </c>
      <c r="C41" s="158">
        <f t="shared" si="24"/>
        <v>915991</v>
      </c>
      <c r="D41" s="106">
        <v>204</v>
      </c>
      <c r="E41" s="145">
        <v>815991</v>
      </c>
      <c r="F41" s="159">
        <v>18</v>
      </c>
      <c r="G41" s="145">
        <v>72000</v>
      </c>
      <c r="H41" s="159">
        <v>7</v>
      </c>
      <c r="I41" s="145">
        <v>28000</v>
      </c>
    </row>
    <row r="42" spans="1:11" ht="21" customHeight="1">
      <c r="A42" s="70" t="s">
        <v>50</v>
      </c>
      <c r="B42" s="157">
        <f t="shared" si="23"/>
        <v>709</v>
      </c>
      <c r="C42" s="158">
        <f t="shared" si="24"/>
        <v>2836000</v>
      </c>
      <c r="D42" s="106">
        <v>614</v>
      </c>
      <c r="E42" s="145">
        <v>2456000</v>
      </c>
      <c r="F42" s="159">
        <v>63</v>
      </c>
      <c r="G42" s="145">
        <v>252000</v>
      </c>
      <c r="H42" s="159">
        <v>32</v>
      </c>
      <c r="I42" s="145">
        <v>128000</v>
      </c>
    </row>
    <row r="43" spans="1:11" ht="21" customHeight="1">
      <c r="A43" s="70" t="s">
        <v>51</v>
      </c>
      <c r="B43" s="157">
        <f t="shared" si="23"/>
        <v>997</v>
      </c>
      <c r="C43" s="158">
        <f t="shared" si="24"/>
        <v>3987996</v>
      </c>
      <c r="D43" s="106">
        <v>900</v>
      </c>
      <c r="E43" s="145">
        <v>3599996</v>
      </c>
      <c r="F43" s="159">
        <v>61</v>
      </c>
      <c r="G43" s="145">
        <v>244000</v>
      </c>
      <c r="H43" s="159">
        <v>36</v>
      </c>
      <c r="I43" s="145">
        <v>144000</v>
      </c>
    </row>
    <row r="44" spans="1:11" ht="21" customHeight="1">
      <c r="A44" s="70" t="s">
        <v>52</v>
      </c>
      <c r="B44" s="157">
        <f t="shared" si="23"/>
        <v>348</v>
      </c>
      <c r="C44" s="158">
        <f t="shared" si="24"/>
        <v>1392000</v>
      </c>
      <c r="D44" s="106">
        <v>303</v>
      </c>
      <c r="E44" s="145">
        <v>1212000</v>
      </c>
      <c r="F44" s="159">
        <v>22</v>
      </c>
      <c r="G44" s="145">
        <v>88000</v>
      </c>
      <c r="H44" s="159">
        <v>23</v>
      </c>
      <c r="I44" s="145">
        <v>92000</v>
      </c>
    </row>
    <row r="45" spans="1:11" ht="21" customHeight="1">
      <c r="A45" s="70" t="s">
        <v>53</v>
      </c>
      <c r="B45" s="157">
        <f t="shared" si="23"/>
        <v>286</v>
      </c>
      <c r="C45" s="158">
        <f t="shared" si="24"/>
        <v>1143900</v>
      </c>
      <c r="D45" s="106">
        <v>259</v>
      </c>
      <c r="E45" s="145">
        <v>1035900</v>
      </c>
      <c r="F45" s="159">
        <v>23</v>
      </c>
      <c r="G45" s="145">
        <v>92000</v>
      </c>
      <c r="H45" s="159">
        <v>4</v>
      </c>
      <c r="I45" s="145">
        <v>16000</v>
      </c>
    </row>
    <row r="46" spans="1:11" ht="21" customHeight="1">
      <c r="A46" s="70" t="s">
        <v>54</v>
      </c>
      <c r="B46" s="157">
        <f t="shared" si="23"/>
        <v>623</v>
      </c>
      <c r="C46" s="158">
        <f t="shared" si="24"/>
        <v>2492000</v>
      </c>
      <c r="D46" s="106">
        <v>549</v>
      </c>
      <c r="E46" s="145">
        <v>2196000</v>
      </c>
      <c r="F46" s="159">
        <v>49</v>
      </c>
      <c r="G46" s="145">
        <v>196000</v>
      </c>
      <c r="H46" s="159">
        <v>25</v>
      </c>
      <c r="I46" s="145">
        <v>100000</v>
      </c>
    </row>
    <row r="47" spans="1:11" ht="21" customHeight="1">
      <c r="A47" s="70" t="s">
        <v>55</v>
      </c>
      <c r="B47" s="157">
        <f t="shared" si="23"/>
        <v>441</v>
      </c>
      <c r="C47" s="158">
        <f t="shared" si="24"/>
        <v>1764000</v>
      </c>
      <c r="D47" s="106">
        <v>398</v>
      </c>
      <c r="E47" s="145">
        <v>1592000</v>
      </c>
      <c r="F47" s="159">
        <v>27</v>
      </c>
      <c r="G47" s="145">
        <v>108000</v>
      </c>
      <c r="H47" s="159">
        <v>16</v>
      </c>
      <c r="I47" s="145">
        <v>64000</v>
      </c>
    </row>
    <row r="48" spans="1:11" ht="21" customHeight="1">
      <c r="A48" s="70" t="s">
        <v>56</v>
      </c>
      <c r="B48" s="157">
        <f t="shared" si="23"/>
        <v>1018</v>
      </c>
      <c r="C48" s="158">
        <f t="shared" si="24"/>
        <v>4072000</v>
      </c>
      <c r="D48" s="106">
        <v>902</v>
      </c>
      <c r="E48" s="145">
        <v>3608000</v>
      </c>
      <c r="F48" s="159">
        <v>84</v>
      </c>
      <c r="G48" s="145">
        <v>336000</v>
      </c>
      <c r="H48" s="159">
        <v>32</v>
      </c>
      <c r="I48" s="145">
        <v>128000</v>
      </c>
    </row>
    <row r="49" spans="1:9" ht="21" customHeight="1">
      <c r="A49" s="71" t="s">
        <v>57</v>
      </c>
      <c r="B49" s="160">
        <f t="shared" si="23"/>
        <v>275</v>
      </c>
      <c r="C49" s="161">
        <f t="shared" si="24"/>
        <v>1100000</v>
      </c>
      <c r="D49" s="162">
        <v>242</v>
      </c>
      <c r="E49" s="146">
        <v>968000</v>
      </c>
      <c r="F49" s="163">
        <v>22</v>
      </c>
      <c r="G49" s="146">
        <v>88000</v>
      </c>
      <c r="H49" s="163">
        <v>11</v>
      </c>
      <c r="I49" s="146">
        <v>44000</v>
      </c>
    </row>
    <row r="50" spans="1:9" ht="19.5" customHeight="1">
      <c r="A50" s="849" t="s">
        <v>215</v>
      </c>
      <c r="B50" s="849"/>
      <c r="C50" s="849"/>
      <c r="D50" s="849"/>
      <c r="E50" s="849"/>
      <c r="F50" s="849"/>
    </row>
    <row r="51" spans="1:9" hidden="1">
      <c r="D51" s="15"/>
      <c r="E51" s="15"/>
      <c r="F51" s="15"/>
    </row>
    <row r="52" spans="1:9"/>
    <row r="53" spans="1:9"/>
  </sheetData>
  <mergeCells count="24">
    <mergeCell ref="A20:I20"/>
    <mergeCell ref="D5:I5"/>
    <mergeCell ref="G6:I6"/>
    <mergeCell ref="A8:I8"/>
    <mergeCell ref="A12:I12"/>
    <mergeCell ref="A16:I16"/>
    <mergeCell ref="H30:I30"/>
    <mergeCell ref="B28:I28"/>
    <mergeCell ref="D29:I29"/>
    <mergeCell ref="A24:F24"/>
    <mergeCell ref="A50:F50"/>
    <mergeCell ref="A28:A31"/>
    <mergeCell ref="B29:C30"/>
    <mergeCell ref="D30:E30"/>
    <mergeCell ref="F30:G30"/>
    <mergeCell ref="A1:I1"/>
    <mergeCell ref="A3:F3"/>
    <mergeCell ref="A5:A7"/>
    <mergeCell ref="B6:B7"/>
    <mergeCell ref="C6:C7"/>
    <mergeCell ref="D6:D7"/>
    <mergeCell ref="B5:C5"/>
    <mergeCell ref="E6:E7"/>
    <mergeCell ref="F6:F7"/>
  </mergeCells>
  <printOptions horizontalCentered="1"/>
  <pageMargins left="0.59055118110236227" right="0.31496062992125984" top="0.6692913385826772" bottom="3.937007874015748E-2" header="0.31496062992125984" footer="0.31496062992125984"/>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FC124"/>
  <sheetViews>
    <sheetView showGridLines="0" zoomScaleNormal="100" workbookViewId="0">
      <pane ySplit="7" topLeftCell="A8" activePane="bottomLeft" state="frozen"/>
      <selection activeCell="B10" sqref="B10:I10"/>
      <selection pane="bottomLeft" sqref="A1:I1"/>
    </sheetView>
  </sheetViews>
  <sheetFormatPr defaultColWidth="0" defaultRowHeight="15" zeroHeight="1"/>
  <cols>
    <col min="1" max="1" width="33.42578125" style="23" customWidth="1"/>
    <col min="2" max="2" width="12.7109375" style="23" customWidth="1"/>
    <col min="3" max="3" width="14.42578125" style="23" customWidth="1"/>
    <col min="4" max="6" width="13.140625" style="23" customWidth="1"/>
    <col min="7" max="8" width="11.85546875" style="23" customWidth="1"/>
    <col min="9" max="9" width="11.140625" style="23" customWidth="1"/>
    <col min="10" max="10" width="9.140625" style="23" hidden="1"/>
    <col min="11" max="11" width="9" style="23" hidden="1"/>
    <col min="12" max="12" width="11.42578125" style="23" hidden="1"/>
    <col min="13" max="259" width="9.140625" style="23" hidden="1"/>
    <col min="260" max="260" width="34.28515625" style="23" hidden="1"/>
    <col min="261" max="263" width="12.7109375" style="23" hidden="1"/>
    <col min="264" max="264" width="14.5703125" style="23" hidden="1"/>
    <col min="265" max="265" width="14.42578125" style="23" hidden="1"/>
    <col min="266" max="266" width="9.140625" style="23" hidden="1"/>
    <col min="267" max="267" width="9" style="23" hidden="1"/>
    <col min="268" max="268" width="11.42578125" style="23" hidden="1"/>
    <col min="269" max="515" width="9.140625" style="23" hidden="1"/>
    <col min="516" max="516" width="34.28515625" style="23" hidden="1"/>
    <col min="517" max="519" width="12.7109375" style="23" hidden="1"/>
    <col min="520" max="520" width="14.5703125" style="23" hidden="1"/>
    <col min="521" max="521" width="14.42578125" style="23" hidden="1"/>
    <col min="522" max="522" width="9.140625" style="23" hidden="1"/>
    <col min="523" max="523" width="9" style="23" hidden="1"/>
    <col min="524" max="524" width="11.42578125" style="23" hidden="1"/>
    <col min="525" max="771" width="9.140625" style="23" hidden="1"/>
    <col min="772" max="772" width="34.28515625" style="23" hidden="1"/>
    <col min="773" max="775" width="12.7109375" style="23" hidden="1"/>
    <col min="776" max="776" width="14.5703125" style="23" hidden="1"/>
    <col min="777" max="777" width="14.42578125" style="23" hidden="1"/>
    <col min="778" max="778" width="9.140625" style="23" hidden="1"/>
    <col min="779" max="779" width="9" style="23" hidden="1"/>
    <col min="780" max="780" width="11.42578125" style="23" hidden="1"/>
    <col min="781" max="1027" width="9.140625" style="23" hidden="1"/>
    <col min="1028" max="1028" width="34.28515625" style="23" hidden="1"/>
    <col min="1029" max="1031" width="12.7109375" style="23" hidden="1"/>
    <col min="1032" max="1032" width="14.5703125" style="23" hidden="1"/>
    <col min="1033" max="1033" width="14.42578125" style="23" hidden="1"/>
    <col min="1034" max="1034" width="9.140625" style="23" hidden="1"/>
    <col min="1035" max="1035" width="9" style="23" hidden="1"/>
    <col min="1036" max="1036" width="11.42578125" style="23" hidden="1"/>
    <col min="1037" max="1283" width="9.140625" style="23" hidden="1"/>
    <col min="1284" max="1284" width="34.28515625" style="23" hidden="1"/>
    <col min="1285" max="1287" width="12.7109375" style="23" hidden="1"/>
    <col min="1288" max="1288" width="14.5703125" style="23" hidden="1"/>
    <col min="1289" max="1289" width="14.42578125" style="23" hidden="1"/>
    <col min="1290" max="1290" width="9.140625" style="23" hidden="1"/>
    <col min="1291" max="1291" width="9" style="23" hidden="1"/>
    <col min="1292" max="1292" width="11.42578125" style="23" hidden="1"/>
    <col min="1293" max="1539" width="9.140625" style="23" hidden="1"/>
    <col min="1540" max="1540" width="34.28515625" style="23" hidden="1"/>
    <col min="1541" max="1543" width="12.7109375" style="23" hidden="1"/>
    <col min="1544" max="1544" width="14.5703125" style="23" hidden="1"/>
    <col min="1545" max="1545" width="14.42578125" style="23" hidden="1"/>
    <col min="1546" max="1546" width="9.140625" style="23" hidden="1"/>
    <col min="1547" max="1547" width="9" style="23" hidden="1"/>
    <col min="1548" max="1548" width="11.42578125" style="23" hidden="1"/>
    <col min="1549" max="1795" width="9.140625" style="23" hidden="1"/>
    <col min="1796" max="1796" width="34.28515625" style="23" hidden="1"/>
    <col min="1797" max="1799" width="12.7109375" style="23" hidden="1"/>
    <col min="1800" max="1800" width="14.5703125" style="23" hidden="1"/>
    <col min="1801" max="1801" width="14.42578125" style="23" hidden="1"/>
    <col min="1802" max="1802" width="9.140625" style="23" hidden="1"/>
    <col min="1803" max="1803" width="9" style="23" hidden="1"/>
    <col min="1804" max="1804" width="11.42578125" style="23" hidden="1"/>
    <col min="1805" max="2051" width="9.140625" style="23" hidden="1"/>
    <col min="2052" max="2052" width="34.28515625" style="23" hidden="1"/>
    <col min="2053" max="2055" width="12.7109375" style="23" hidden="1"/>
    <col min="2056" max="2056" width="14.5703125" style="23" hidden="1"/>
    <col min="2057" max="2057" width="14.42578125" style="23" hidden="1"/>
    <col min="2058" max="2058" width="9.140625" style="23" hidden="1"/>
    <col min="2059" max="2059" width="9" style="23" hidden="1"/>
    <col min="2060" max="2060" width="11.42578125" style="23" hidden="1"/>
    <col min="2061" max="2307" width="9.140625" style="23" hidden="1"/>
    <col min="2308" max="2308" width="34.28515625" style="23" hidden="1"/>
    <col min="2309" max="2311" width="12.7109375" style="23" hidden="1"/>
    <col min="2312" max="2312" width="14.5703125" style="23" hidden="1"/>
    <col min="2313" max="2313" width="14.42578125" style="23" hidden="1"/>
    <col min="2314" max="2314" width="9.140625" style="23" hidden="1"/>
    <col min="2315" max="2315" width="9" style="23" hidden="1"/>
    <col min="2316" max="2316" width="11.42578125" style="23" hidden="1"/>
    <col min="2317" max="2563" width="9.140625" style="23" hidden="1"/>
    <col min="2564" max="2564" width="34.28515625" style="23" hidden="1"/>
    <col min="2565" max="2567" width="12.7109375" style="23" hidden="1"/>
    <col min="2568" max="2568" width="14.5703125" style="23" hidden="1"/>
    <col min="2569" max="2569" width="14.42578125" style="23" hidden="1"/>
    <col min="2570" max="2570" width="9.140625" style="23" hidden="1"/>
    <col min="2571" max="2571" width="9" style="23" hidden="1"/>
    <col min="2572" max="2572" width="11.42578125" style="23" hidden="1"/>
    <col min="2573" max="2819" width="9.140625" style="23" hidden="1"/>
    <col min="2820" max="2820" width="34.28515625" style="23" hidden="1"/>
    <col min="2821" max="2823" width="12.7109375" style="23" hidden="1"/>
    <col min="2824" max="2824" width="14.5703125" style="23" hidden="1"/>
    <col min="2825" max="2825" width="14.42578125" style="23" hidden="1"/>
    <col min="2826" max="2826" width="9.140625" style="23" hidden="1"/>
    <col min="2827" max="2827" width="9" style="23" hidden="1"/>
    <col min="2828" max="2828" width="11.42578125" style="23" hidden="1"/>
    <col min="2829" max="3075" width="9.140625" style="23" hidden="1"/>
    <col min="3076" max="3076" width="34.28515625" style="23" hidden="1"/>
    <col min="3077" max="3079" width="12.7109375" style="23" hidden="1"/>
    <col min="3080" max="3080" width="14.5703125" style="23" hidden="1"/>
    <col min="3081" max="3081" width="14.42578125" style="23" hidden="1"/>
    <col min="3082" max="3082" width="9.140625" style="23" hidden="1"/>
    <col min="3083" max="3083" width="9" style="23" hidden="1"/>
    <col min="3084" max="3084" width="11.42578125" style="23" hidden="1"/>
    <col min="3085" max="3331" width="9.140625" style="23" hidden="1"/>
    <col min="3332" max="3332" width="34.28515625" style="23" hidden="1"/>
    <col min="3333" max="3335" width="12.7109375" style="23" hidden="1"/>
    <col min="3336" max="3336" width="14.5703125" style="23" hidden="1"/>
    <col min="3337" max="3337" width="14.42578125" style="23" hidden="1"/>
    <col min="3338" max="3338" width="9.140625" style="23" hidden="1"/>
    <col min="3339" max="3339" width="9" style="23" hidden="1"/>
    <col min="3340" max="3340" width="11.42578125" style="23" hidden="1"/>
    <col min="3341" max="3587" width="9.140625" style="23" hidden="1"/>
    <col min="3588" max="3588" width="34.28515625" style="23" hidden="1"/>
    <col min="3589" max="3591" width="12.7109375" style="23" hidden="1"/>
    <col min="3592" max="3592" width="14.5703125" style="23" hidden="1"/>
    <col min="3593" max="3593" width="14.42578125" style="23" hidden="1"/>
    <col min="3594" max="3594" width="9.140625" style="23" hidden="1"/>
    <col min="3595" max="3595" width="9" style="23" hidden="1"/>
    <col min="3596" max="3596" width="11.42578125" style="23" hidden="1"/>
    <col min="3597" max="3843" width="9.140625" style="23" hidden="1"/>
    <col min="3844" max="3844" width="34.28515625" style="23" hidden="1"/>
    <col min="3845" max="3847" width="12.7109375" style="23" hidden="1"/>
    <col min="3848" max="3848" width="14.5703125" style="23" hidden="1"/>
    <col min="3849" max="3849" width="14.42578125" style="23" hidden="1"/>
    <col min="3850" max="3850" width="9.140625" style="23" hidden="1"/>
    <col min="3851" max="3851" width="9" style="23" hidden="1"/>
    <col min="3852" max="3852" width="11.42578125" style="23" hidden="1"/>
    <col min="3853" max="4099" width="9.140625" style="23" hidden="1"/>
    <col min="4100" max="4100" width="34.28515625" style="23" hidden="1"/>
    <col min="4101" max="4103" width="12.7109375" style="23" hidden="1"/>
    <col min="4104" max="4104" width="14.5703125" style="23" hidden="1"/>
    <col min="4105" max="4105" width="14.42578125" style="23" hidden="1"/>
    <col min="4106" max="4106" width="9.140625" style="23" hidden="1"/>
    <col min="4107" max="4107" width="9" style="23" hidden="1"/>
    <col min="4108" max="4108" width="11.42578125" style="23" hidden="1"/>
    <col min="4109" max="4355" width="9.140625" style="23" hidden="1"/>
    <col min="4356" max="4356" width="34.28515625" style="23" hidden="1"/>
    <col min="4357" max="4359" width="12.7109375" style="23" hidden="1"/>
    <col min="4360" max="4360" width="14.5703125" style="23" hidden="1"/>
    <col min="4361" max="4361" width="14.42578125" style="23" hidden="1"/>
    <col min="4362" max="4362" width="9.140625" style="23" hidden="1"/>
    <col min="4363" max="4363" width="9" style="23" hidden="1"/>
    <col min="4364" max="4364" width="11.42578125" style="23" hidden="1"/>
    <col min="4365" max="4611" width="9.140625" style="23" hidden="1"/>
    <col min="4612" max="4612" width="34.28515625" style="23" hidden="1"/>
    <col min="4613" max="4615" width="12.7109375" style="23" hidden="1"/>
    <col min="4616" max="4616" width="14.5703125" style="23" hidden="1"/>
    <col min="4617" max="4617" width="14.42578125" style="23" hidden="1"/>
    <col min="4618" max="4618" width="9.140625" style="23" hidden="1"/>
    <col min="4619" max="4619" width="9" style="23" hidden="1"/>
    <col min="4620" max="4620" width="11.42578125" style="23" hidden="1"/>
    <col min="4621" max="4867" width="9.140625" style="23" hidden="1"/>
    <col min="4868" max="4868" width="34.28515625" style="23" hidden="1"/>
    <col min="4869" max="4871" width="12.7109375" style="23" hidden="1"/>
    <col min="4872" max="4872" width="14.5703125" style="23" hidden="1"/>
    <col min="4873" max="4873" width="14.42578125" style="23" hidden="1"/>
    <col min="4874" max="4874" width="9.140625" style="23" hidden="1"/>
    <col min="4875" max="4875" width="9" style="23" hidden="1"/>
    <col min="4876" max="4876" width="11.42578125" style="23" hidden="1"/>
    <col min="4877" max="5123" width="9.140625" style="23" hidden="1"/>
    <col min="5124" max="5124" width="34.28515625" style="23" hidden="1"/>
    <col min="5125" max="5127" width="12.7109375" style="23" hidden="1"/>
    <col min="5128" max="5128" width="14.5703125" style="23" hidden="1"/>
    <col min="5129" max="5129" width="14.42578125" style="23" hidden="1"/>
    <col min="5130" max="5130" width="9.140625" style="23" hidden="1"/>
    <col min="5131" max="5131" width="9" style="23" hidden="1"/>
    <col min="5132" max="5132" width="11.42578125" style="23" hidden="1"/>
    <col min="5133" max="5379" width="9.140625" style="23" hidden="1"/>
    <col min="5380" max="5380" width="34.28515625" style="23" hidden="1"/>
    <col min="5381" max="5383" width="12.7109375" style="23" hidden="1"/>
    <col min="5384" max="5384" width="14.5703125" style="23" hidden="1"/>
    <col min="5385" max="5385" width="14.42578125" style="23" hidden="1"/>
    <col min="5386" max="5386" width="9.140625" style="23" hidden="1"/>
    <col min="5387" max="5387" width="9" style="23" hidden="1"/>
    <col min="5388" max="5388" width="11.42578125" style="23" hidden="1"/>
    <col min="5389" max="5635" width="9.140625" style="23" hidden="1"/>
    <col min="5636" max="5636" width="34.28515625" style="23" hidden="1"/>
    <col min="5637" max="5639" width="12.7109375" style="23" hidden="1"/>
    <col min="5640" max="5640" width="14.5703125" style="23" hidden="1"/>
    <col min="5641" max="5641" width="14.42578125" style="23" hidden="1"/>
    <col min="5642" max="5642" width="9.140625" style="23" hidden="1"/>
    <col min="5643" max="5643" width="9" style="23" hidden="1"/>
    <col min="5644" max="5644" width="11.42578125" style="23" hidden="1"/>
    <col min="5645" max="5891" width="9.140625" style="23" hidden="1"/>
    <col min="5892" max="5892" width="34.28515625" style="23" hidden="1"/>
    <col min="5893" max="5895" width="12.7109375" style="23" hidden="1"/>
    <col min="5896" max="5896" width="14.5703125" style="23" hidden="1"/>
    <col min="5897" max="5897" width="14.42578125" style="23" hidden="1"/>
    <col min="5898" max="5898" width="9.140625" style="23" hidden="1"/>
    <col min="5899" max="5899" width="9" style="23" hidden="1"/>
    <col min="5900" max="5900" width="11.42578125" style="23" hidden="1"/>
    <col min="5901" max="6147" width="9.140625" style="23" hidden="1"/>
    <col min="6148" max="6148" width="34.28515625" style="23" hidden="1"/>
    <col min="6149" max="6151" width="12.7109375" style="23" hidden="1"/>
    <col min="6152" max="6152" width="14.5703125" style="23" hidden="1"/>
    <col min="6153" max="6153" width="14.42578125" style="23" hidden="1"/>
    <col min="6154" max="6154" width="9.140625" style="23" hidden="1"/>
    <col min="6155" max="6155" width="9" style="23" hidden="1"/>
    <col min="6156" max="6156" width="11.42578125" style="23" hidden="1"/>
    <col min="6157" max="6403" width="9.140625" style="23" hidden="1"/>
    <col min="6404" max="6404" width="34.28515625" style="23" hidden="1"/>
    <col min="6405" max="6407" width="12.7109375" style="23" hidden="1"/>
    <col min="6408" max="6408" width="14.5703125" style="23" hidden="1"/>
    <col min="6409" max="6409" width="14.42578125" style="23" hidden="1"/>
    <col min="6410" max="6410" width="9.140625" style="23" hidden="1"/>
    <col min="6411" max="6411" width="9" style="23" hidden="1"/>
    <col min="6412" max="6412" width="11.42578125" style="23" hidden="1"/>
    <col min="6413" max="6659" width="9.140625" style="23" hidden="1"/>
    <col min="6660" max="6660" width="34.28515625" style="23" hidden="1"/>
    <col min="6661" max="6663" width="12.7109375" style="23" hidden="1"/>
    <col min="6664" max="6664" width="14.5703125" style="23" hidden="1"/>
    <col min="6665" max="6665" width="14.42578125" style="23" hidden="1"/>
    <col min="6666" max="6666" width="9.140625" style="23" hidden="1"/>
    <col min="6667" max="6667" width="9" style="23" hidden="1"/>
    <col min="6668" max="6668" width="11.42578125" style="23" hidden="1"/>
    <col min="6669" max="6915" width="9.140625" style="23" hidden="1"/>
    <col min="6916" max="6916" width="34.28515625" style="23" hidden="1"/>
    <col min="6917" max="6919" width="12.7109375" style="23" hidden="1"/>
    <col min="6920" max="6920" width="14.5703125" style="23" hidden="1"/>
    <col min="6921" max="6921" width="14.42578125" style="23" hidden="1"/>
    <col min="6922" max="6922" width="9.140625" style="23" hidden="1"/>
    <col min="6923" max="6923" width="9" style="23" hidden="1"/>
    <col min="6924" max="6924" width="11.42578125" style="23" hidden="1"/>
    <col min="6925" max="7171" width="9.140625" style="23" hidden="1"/>
    <col min="7172" max="7172" width="34.28515625" style="23" hidden="1"/>
    <col min="7173" max="7175" width="12.7109375" style="23" hidden="1"/>
    <col min="7176" max="7176" width="14.5703125" style="23" hidden="1"/>
    <col min="7177" max="7177" width="14.42578125" style="23" hidden="1"/>
    <col min="7178" max="7178" width="9.140625" style="23" hidden="1"/>
    <col min="7179" max="7179" width="9" style="23" hidden="1"/>
    <col min="7180" max="7180" width="11.42578125" style="23" hidden="1"/>
    <col min="7181" max="7427" width="9.140625" style="23" hidden="1"/>
    <col min="7428" max="7428" width="34.28515625" style="23" hidden="1"/>
    <col min="7429" max="7431" width="12.7109375" style="23" hidden="1"/>
    <col min="7432" max="7432" width="14.5703125" style="23" hidden="1"/>
    <col min="7433" max="7433" width="14.42578125" style="23" hidden="1"/>
    <col min="7434" max="7434" width="9.140625" style="23" hidden="1"/>
    <col min="7435" max="7435" width="9" style="23" hidden="1"/>
    <col min="7436" max="7436" width="11.42578125" style="23" hidden="1"/>
    <col min="7437" max="7683" width="9.140625" style="23" hidden="1"/>
    <col min="7684" max="7684" width="34.28515625" style="23" hidden="1"/>
    <col min="7685" max="7687" width="12.7109375" style="23" hidden="1"/>
    <col min="7688" max="7688" width="14.5703125" style="23" hidden="1"/>
    <col min="7689" max="7689" width="14.42578125" style="23" hidden="1"/>
    <col min="7690" max="7690" width="9.140625" style="23" hidden="1"/>
    <col min="7691" max="7691" width="9" style="23" hidden="1"/>
    <col min="7692" max="7692" width="11.42578125" style="23" hidden="1"/>
    <col min="7693" max="7939" width="9.140625" style="23" hidden="1"/>
    <col min="7940" max="7940" width="34.28515625" style="23" hidden="1"/>
    <col min="7941" max="7943" width="12.7109375" style="23" hidden="1"/>
    <col min="7944" max="7944" width="14.5703125" style="23" hidden="1"/>
    <col min="7945" max="7945" width="14.42578125" style="23" hidden="1"/>
    <col min="7946" max="7946" width="9.140625" style="23" hidden="1"/>
    <col min="7947" max="7947" width="9" style="23" hidden="1"/>
    <col min="7948" max="7948" width="11.42578125" style="23" hidden="1"/>
    <col min="7949" max="8195" width="9.140625" style="23" hidden="1"/>
    <col min="8196" max="8196" width="34.28515625" style="23" hidden="1"/>
    <col min="8197" max="8199" width="12.7109375" style="23" hidden="1"/>
    <col min="8200" max="8200" width="14.5703125" style="23" hidden="1"/>
    <col min="8201" max="8201" width="14.42578125" style="23" hidden="1"/>
    <col min="8202" max="8202" width="9.140625" style="23" hidden="1"/>
    <col min="8203" max="8203" width="9" style="23" hidden="1"/>
    <col min="8204" max="8204" width="11.42578125" style="23" hidden="1"/>
    <col min="8205" max="8451" width="9.140625" style="23" hidden="1"/>
    <col min="8452" max="8452" width="34.28515625" style="23" hidden="1"/>
    <col min="8453" max="8455" width="12.7109375" style="23" hidden="1"/>
    <col min="8456" max="8456" width="14.5703125" style="23" hidden="1"/>
    <col min="8457" max="8457" width="14.42578125" style="23" hidden="1"/>
    <col min="8458" max="8458" width="9.140625" style="23" hidden="1"/>
    <col min="8459" max="8459" width="9" style="23" hidden="1"/>
    <col min="8460" max="8460" width="11.42578125" style="23" hidden="1"/>
    <col min="8461" max="8707" width="9.140625" style="23" hidden="1"/>
    <col min="8708" max="8708" width="34.28515625" style="23" hidden="1"/>
    <col min="8709" max="8711" width="12.7109375" style="23" hidden="1"/>
    <col min="8712" max="8712" width="14.5703125" style="23" hidden="1"/>
    <col min="8713" max="8713" width="14.42578125" style="23" hidden="1"/>
    <col min="8714" max="8714" width="9.140625" style="23" hidden="1"/>
    <col min="8715" max="8715" width="9" style="23" hidden="1"/>
    <col min="8716" max="8716" width="11.42578125" style="23" hidden="1"/>
    <col min="8717" max="8963" width="9.140625" style="23" hidden="1"/>
    <col min="8964" max="8964" width="34.28515625" style="23" hidden="1"/>
    <col min="8965" max="8967" width="12.7109375" style="23" hidden="1"/>
    <col min="8968" max="8968" width="14.5703125" style="23" hidden="1"/>
    <col min="8969" max="8969" width="14.42578125" style="23" hidden="1"/>
    <col min="8970" max="8970" width="9.140625" style="23" hidden="1"/>
    <col min="8971" max="8971" width="9" style="23" hidden="1"/>
    <col min="8972" max="8972" width="11.42578125" style="23" hidden="1"/>
    <col min="8973" max="9219" width="9.140625" style="23" hidden="1"/>
    <col min="9220" max="9220" width="34.28515625" style="23" hidden="1"/>
    <col min="9221" max="9223" width="12.7109375" style="23" hidden="1"/>
    <col min="9224" max="9224" width="14.5703125" style="23" hidden="1"/>
    <col min="9225" max="9225" width="14.42578125" style="23" hidden="1"/>
    <col min="9226" max="9226" width="9.140625" style="23" hidden="1"/>
    <col min="9227" max="9227" width="9" style="23" hidden="1"/>
    <col min="9228" max="9228" width="11.42578125" style="23" hidden="1"/>
    <col min="9229" max="9475" width="9.140625" style="23" hidden="1"/>
    <col min="9476" max="9476" width="34.28515625" style="23" hidden="1"/>
    <col min="9477" max="9479" width="12.7109375" style="23" hidden="1"/>
    <col min="9480" max="9480" width="14.5703125" style="23" hidden="1"/>
    <col min="9481" max="9481" width="14.42578125" style="23" hidden="1"/>
    <col min="9482" max="9482" width="9.140625" style="23" hidden="1"/>
    <col min="9483" max="9483" width="9" style="23" hidden="1"/>
    <col min="9484" max="9484" width="11.42578125" style="23" hidden="1"/>
    <col min="9485" max="9731" width="9.140625" style="23" hidden="1"/>
    <col min="9732" max="9732" width="34.28515625" style="23" hidden="1"/>
    <col min="9733" max="9735" width="12.7109375" style="23" hidden="1"/>
    <col min="9736" max="9736" width="14.5703125" style="23" hidden="1"/>
    <col min="9737" max="9737" width="14.42578125" style="23" hidden="1"/>
    <col min="9738" max="9738" width="9.140625" style="23" hidden="1"/>
    <col min="9739" max="9739" width="9" style="23" hidden="1"/>
    <col min="9740" max="9740" width="11.42578125" style="23" hidden="1"/>
    <col min="9741" max="9987" width="9.140625" style="23" hidden="1"/>
    <col min="9988" max="9988" width="34.28515625" style="23" hidden="1"/>
    <col min="9989" max="9991" width="12.7109375" style="23" hidden="1"/>
    <col min="9992" max="9992" width="14.5703125" style="23" hidden="1"/>
    <col min="9993" max="9993" width="14.42578125" style="23" hidden="1"/>
    <col min="9994" max="9994" width="9.140625" style="23" hidden="1"/>
    <col min="9995" max="9995" width="9" style="23" hidden="1"/>
    <col min="9996" max="9996" width="11.42578125" style="23" hidden="1"/>
    <col min="9997" max="10243" width="9.140625" style="23" hidden="1"/>
    <col min="10244" max="10244" width="34.28515625" style="23" hidden="1"/>
    <col min="10245" max="10247" width="12.7109375" style="23" hidden="1"/>
    <col min="10248" max="10248" width="14.5703125" style="23" hidden="1"/>
    <col min="10249" max="10249" width="14.42578125" style="23" hidden="1"/>
    <col min="10250" max="10250" width="9.140625" style="23" hidden="1"/>
    <col min="10251" max="10251" width="9" style="23" hidden="1"/>
    <col min="10252" max="10252" width="11.42578125" style="23" hidden="1"/>
    <col min="10253" max="10499" width="9.140625" style="23" hidden="1"/>
    <col min="10500" max="10500" width="34.28515625" style="23" hidden="1"/>
    <col min="10501" max="10503" width="12.7109375" style="23" hidden="1"/>
    <col min="10504" max="10504" width="14.5703125" style="23" hidden="1"/>
    <col min="10505" max="10505" width="14.42578125" style="23" hidden="1"/>
    <col min="10506" max="10506" width="9.140625" style="23" hidden="1"/>
    <col min="10507" max="10507" width="9" style="23" hidden="1"/>
    <col min="10508" max="10508" width="11.42578125" style="23" hidden="1"/>
    <col min="10509" max="10755" width="9.140625" style="23" hidden="1"/>
    <col min="10756" max="10756" width="34.28515625" style="23" hidden="1"/>
    <col min="10757" max="10759" width="12.7109375" style="23" hidden="1"/>
    <col min="10760" max="10760" width="14.5703125" style="23" hidden="1"/>
    <col min="10761" max="10761" width="14.42578125" style="23" hidden="1"/>
    <col min="10762" max="10762" width="9.140625" style="23" hidden="1"/>
    <col min="10763" max="10763" width="9" style="23" hidden="1"/>
    <col min="10764" max="10764" width="11.42578125" style="23" hidden="1"/>
    <col min="10765" max="11011" width="9.140625" style="23" hidden="1"/>
    <col min="11012" max="11012" width="34.28515625" style="23" hidden="1"/>
    <col min="11013" max="11015" width="12.7109375" style="23" hidden="1"/>
    <col min="11016" max="11016" width="14.5703125" style="23" hidden="1"/>
    <col min="11017" max="11017" width="14.42578125" style="23" hidden="1"/>
    <col min="11018" max="11018" width="9.140625" style="23" hidden="1"/>
    <col min="11019" max="11019" width="9" style="23" hidden="1"/>
    <col min="11020" max="11020" width="11.42578125" style="23" hidden="1"/>
    <col min="11021" max="11267" width="9.140625" style="23" hidden="1"/>
    <col min="11268" max="11268" width="34.28515625" style="23" hidden="1"/>
    <col min="11269" max="11271" width="12.7109375" style="23" hidden="1"/>
    <col min="11272" max="11272" width="14.5703125" style="23" hidden="1"/>
    <col min="11273" max="11273" width="14.42578125" style="23" hidden="1"/>
    <col min="11274" max="11274" width="9.140625" style="23" hidden="1"/>
    <col min="11275" max="11275" width="9" style="23" hidden="1"/>
    <col min="11276" max="11276" width="11.42578125" style="23" hidden="1"/>
    <col min="11277" max="11523" width="9.140625" style="23" hidden="1"/>
    <col min="11524" max="11524" width="34.28515625" style="23" hidden="1"/>
    <col min="11525" max="11527" width="12.7109375" style="23" hidden="1"/>
    <col min="11528" max="11528" width="14.5703125" style="23" hidden="1"/>
    <col min="11529" max="11529" width="14.42578125" style="23" hidden="1"/>
    <col min="11530" max="11530" width="9.140625" style="23" hidden="1"/>
    <col min="11531" max="11531" width="9" style="23" hidden="1"/>
    <col min="11532" max="11532" width="11.42578125" style="23" hidden="1"/>
    <col min="11533" max="11779" width="9.140625" style="23" hidden="1"/>
    <col min="11780" max="11780" width="34.28515625" style="23" hidden="1"/>
    <col min="11781" max="11783" width="12.7109375" style="23" hidden="1"/>
    <col min="11784" max="11784" width="14.5703125" style="23" hidden="1"/>
    <col min="11785" max="11785" width="14.42578125" style="23" hidden="1"/>
    <col min="11786" max="11786" width="9.140625" style="23" hidden="1"/>
    <col min="11787" max="11787" width="9" style="23" hidden="1"/>
    <col min="11788" max="11788" width="11.42578125" style="23" hidden="1"/>
    <col min="11789" max="12035" width="9.140625" style="23" hidden="1"/>
    <col min="12036" max="12036" width="34.28515625" style="23" hidden="1"/>
    <col min="12037" max="12039" width="12.7109375" style="23" hidden="1"/>
    <col min="12040" max="12040" width="14.5703125" style="23" hidden="1"/>
    <col min="12041" max="12041" width="14.42578125" style="23" hidden="1"/>
    <col min="12042" max="12042" width="9.140625" style="23" hidden="1"/>
    <col min="12043" max="12043" width="9" style="23" hidden="1"/>
    <col min="12044" max="12044" width="11.42578125" style="23" hidden="1"/>
    <col min="12045" max="12291" width="9.140625" style="23" hidden="1"/>
    <col min="12292" max="12292" width="34.28515625" style="23" hidden="1"/>
    <col min="12293" max="12295" width="12.7109375" style="23" hidden="1"/>
    <col min="12296" max="12296" width="14.5703125" style="23" hidden="1"/>
    <col min="12297" max="12297" width="14.42578125" style="23" hidden="1"/>
    <col min="12298" max="12298" width="9.140625" style="23" hidden="1"/>
    <col min="12299" max="12299" width="9" style="23" hidden="1"/>
    <col min="12300" max="12300" width="11.42578125" style="23" hidden="1"/>
    <col min="12301" max="12547" width="9.140625" style="23" hidden="1"/>
    <col min="12548" max="12548" width="34.28515625" style="23" hidden="1"/>
    <col min="12549" max="12551" width="12.7109375" style="23" hidden="1"/>
    <col min="12552" max="12552" width="14.5703125" style="23" hidden="1"/>
    <col min="12553" max="12553" width="14.42578125" style="23" hidden="1"/>
    <col min="12554" max="12554" width="9.140625" style="23" hidden="1"/>
    <col min="12555" max="12555" width="9" style="23" hidden="1"/>
    <col min="12556" max="12556" width="11.42578125" style="23" hidden="1"/>
    <col min="12557" max="12803" width="9.140625" style="23" hidden="1"/>
    <col min="12804" max="12804" width="34.28515625" style="23" hidden="1"/>
    <col min="12805" max="12807" width="12.7109375" style="23" hidden="1"/>
    <col min="12808" max="12808" width="14.5703125" style="23" hidden="1"/>
    <col min="12809" max="12809" width="14.42578125" style="23" hidden="1"/>
    <col min="12810" max="12810" width="9.140625" style="23" hidden="1"/>
    <col min="12811" max="12811" width="9" style="23" hidden="1"/>
    <col min="12812" max="12812" width="11.42578125" style="23" hidden="1"/>
    <col min="12813" max="13059" width="9.140625" style="23" hidden="1"/>
    <col min="13060" max="13060" width="34.28515625" style="23" hidden="1"/>
    <col min="13061" max="13063" width="12.7109375" style="23" hidden="1"/>
    <col min="13064" max="13064" width="14.5703125" style="23" hidden="1"/>
    <col min="13065" max="13065" width="14.42578125" style="23" hidden="1"/>
    <col min="13066" max="13066" width="9.140625" style="23" hidden="1"/>
    <col min="13067" max="13067" width="9" style="23" hidden="1"/>
    <col min="13068" max="13068" width="11.42578125" style="23" hidden="1"/>
    <col min="13069" max="13315" width="9.140625" style="23" hidden="1"/>
    <col min="13316" max="13316" width="34.28515625" style="23" hidden="1"/>
    <col min="13317" max="13319" width="12.7109375" style="23" hidden="1"/>
    <col min="13320" max="13320" width="14.5703125" style="23" hidden="1"/>
    <col min="13321" max="13321" width="14.42578125" style="23" hidden="1"/>
    <col min="13322" max="13322" width="9.140625" style="23" hidden="1"/>
    <col min="13323" max="13323" width="9" style="23" hidden="1"/>
    <col min="13324" max="13324" width="11.42578125" style="23" hidden="1"/>
    <col min="13325" max="13571" width="9.140625" style="23" hidden="1"/>
    <col min="13572" max="13572" width="34.28515625" style="23" hidden="1"/>
    <col min="13573" max="13575" width="12.7109375" style="23" hidden="1"/>
    <col min="13576" max="13576" width="14.5703125" style="23" hidden="1"/>
    <col min="13577" max="13577" width="14.42578125" style="23" hidden="1"/>
    <col min="13578" max="13578" width="9.140625" style="23" hidden="1"/>
    <col min="13579" max="13579" width="9" style="23" hidden="1"/>
    <col min="13580" max="13580" width="11.42578125" style="23" hidden="1"/>
    <col min="13581" max="13827" width="9.140625" style="23" hidden="1"/>
    <col min="13828" max="13828" width="34.28515625" style="23" hidden="1"/>
    <col min="13829" max="13831" width="12.7109375" style="23" hidden="1"/>
    <col min="13832" max="13832" width="14.5703125" style="23" hidden="1"/>
    <col min="13833" max="13833" width="14.42578125" style="23" hidden="1"/>
    <col min="13834" max="13834" width="9.140625" style="23" hidden="1"/>
    <col min="13835" max="13835" width="9" style="23" hidden="1"/>
    <col min="13836" max="13836" width="11.42578125" style="23" hidden="1"/>
    <col min="13837" max="14083" width="9.140625" style="23" hidden="1"/>
    <col min="14084" max="14084" width="34.28515625" style="23" hidden="1"/>
    <col min="14085" max="14087" width="12.7109375" style="23" hidden="1"/>
    <col min="14088" max="14088" width="14.5703125" style="23" hidden="1"/>
    <col min="14089" max="14089" width="14.42578125" style="23" hidden="1"/>
    <col min="14090" max="14090" width="9.140625" style="23" hidden="1"/>
    <col min="14091" max="14091" width="9" style="23" hidden="1"/>
    <col min="14092" max="14092" width="11.42578125" style="23" hidden="1"/>
    <col min="14093" max="14339" width="9.140625" style="23" hidden="1"/>
    <col min="14340" max="14340" width="34.28515625" style="23" hidden="1"/>
    <col min="14341" max="14343" width="12.7109375" style="23" hidden="1"/>
    <col min="14344" max="14344" width="14.5703125" style="23" hidden="1"/>
    <col min="14345" max="14345" width="14.42578125" style="23" hidden="1"/>
    <col min="14346" max="14346" width="9.140625" style="23" hidden="1"/>
    <col min="14347" max="14347" width="9" style="23" hidden="1"/>
    <col min="14348" max="14348" width="11.42578125" style="23" hidden="1"/>
    <col min="14349" max="14595" width="9.140625" style="23" hidden="1"/>
    <col min="14596" max="14596" width="34.28515625" style="23" hidden="1"/>
    <col min="14597" max="14599" width="12.7109375" style="23" hidden="1"/>
    <col min="14600" max="14600" width="14.5703125" style="23" hidden="1"/>
    <col min="14601" max="14601" width="14.42578125" style="23" hidden="1"/>
    <col min="14602" max="14602" width="9.140625" style="23" hidden="1"/>
    <col min="14603" max="14603" width="9" style="23" hidden="1"/>
    <col min="14604" max="14604" width="11.42578125" style="23" hidden="1"/>
    <col min="14605" max="14851" width="9.140625" style="23" hidden="1"/>
    <col min="14852" max="14852" width="34.28515625" style="23" hidden="1"/>
    <col min="14853" max="14855" width="12.7109375" style="23" hidden="1"/>
    <col min="14856" max="14856" width="14.5703125" style="23" hidden="1"/>
    <col min="14857" max="14857" width="14.42578125" style="23" hidden="1"/>
    <col min="14858" max="14858" width="9.140625" style="23" hidden="1"/>
    <col min="14859" max="14859" width="9" style="23" hidden="1"/>
    <col min="14860" max="14860" width="11.42578125" style="23" hidden="1"/>
    <col min="14861" max="15107" width="9.140625" style="23" hidden="1"/>
    <col min="15108" max="15108" width="34.28515625" style="23" hidden="1"/>
    <col min="15109" max="15111" width="12.7109375" style="23" hidden="1"/>
    <col min="15112" max="15112" width="14.5703125" style="23" hidden="1"/>
    <col min="15113" max="15113" width="14.42578125" style="23" hidden="1"/>
    <col min="15114" max="15114" width="9.140625" style="23" hidden="1"/>
    <col min="15115" max="15115" width="9" style="23" hidden="1"/>
    <col min="15116" max="15116" width="11.42578125" style="23" hidden="1"/>
    <col min="15117" max="15363" width="9.140625" style="23" hidden="1"/>
    <col min="15364" max="15364" width="34.28515625" style="23" hidden="1"/>
    <col min="15365" max="15367" width="12.7109375" style="23" hidden="1"/>
    <col min="15368" max="15368" width="14.5703125" style="23" hidden="1"/>
    <col min="15369" max="15369" width="14.42578125" style="23" hidden="1"/>
    <col min="15370" max="15370" width="9.140625" style="23" hidden="1"/>
    <col min="15371" max="15371" width="9" style="23" hidden="1"/>
    <col min="15372" max="15372" width="11.42578125" style="23" hidden="1"/>
    <col min="15373" max="15619" width="9.140625" style="23" hidden="1"/>
    <col min="15620" max="15620" width="34.28515625" style="23" hidden="1"/>
    <col min="15621" max="15623" width="12.7109375" style="23" hidden="1"/>
    <col min="15624" max="15624" width="14.5703125" style="23" hidden="1"/>
    <col min="15625" max="15625" width="14.42578125" style="23" hidden="1"/>
    <col min="15626" max="15626" width="9.140625" style="23" hidden="1"/>
    <col min="15627" max="15627" width="9" style="23" hidden="1"/>
    <col min="15628" max="15628" width="11.42578125" style="23" hidden="1"/>
    <col min="15629" max="15875" width="9.140625" style="23" hidden="1"/>
    <col min="15876" max="15876" width="34.28515625" style="23" hidden="1"/>
    <col min="15877" max="15879" width="12.7109375" style="23" hidden="1"/>
    <col min="15880" max="15880" width="14.5703125" style="23" hidden="1"/>
    <col min="15881" max="15881" width="14.42578125" style="23" hidden="1"/>
    <col min="15882" max="15882" width="9.140625" style="23" hidden="1"/>
    <col min="15883" max="15883" width="9" style="23" hidden="1"/>
    <col min="15884" max="15884" width="11.42578125" style="23" hidden="1"/>
    <col min="15885" max="16131" width="9.140625" style="23" hidden="1"/>
    <col min="16132" max="16132" width="34.28515625" style="23" hidden="1"/>
    <col min="16133" max="16135" width="12.7109375" style="23" hidden="1"/>
    <col min="16136" max="16136" width="14.5703125" style="23" hidden="1"/>
    <col min="16137" max="16137" width="14.42578125" style="23" hidden="1"/>
    <col min="16138" max="16138" width="9.140625" style="23" hidden="1"/>
    <col min="16139" max="16139" width="9" style="23" hidden="1"/>
    <col min="16140" max="16140" width="11.42578125" style="23" hidden="1"/>
    <col min="16141" max="16383" width="9.140625" style="23" hidden="1"/>
    <col min="16384" max="16384" width="0.85546875" style="23" customWidth="1"/>
  </cols>
  <sheetData>
    <row r="1" spans="1:14" ht="30" customHeight="1">
      <c r="A1" s="855" t="s">
        <v>293</v>
      </c>
      <c r="B1" s="855"/>
      <c r="C1" s="855"/>
      <c r="D1" s="855"/>
      <c r="E1" s="855"/>
      <c r="F1" s="855"/>
      <c r="G1" s="855"/>
      <c r="H1" s="855"/>
      <c r="I1" s="855"/>
    </row>
    <row r="2" spans="1:14" s="128" customFormat="1" ht="12.75">
      <c r="A2" s="24"/>
      <c r="B2" s="24"/>
      <c r="C2" s="24"/>
      <c r="D2" s="24"/>
      <c r="E2" s="24"/>
      <c r="F2" s="24"/>
      <c r="G2" s="24"/>
      <c r="H2" s="24"/>
      <c r="I2" s="24"/>
    </row>
    <row r="3" spans="1:14" ht="30" customHeight="1">
      <c r="A3" s="856" t="s">
        <v>249</v>
      </c>
      <c r="B3" s="856"/>
      <c r="C3" s="856"/>
      <c r="D3" s="856"/>
      <c r="E3" s="856"/>
      <c r="F3" s="856"/>
      <c r="G3" s="856"/>
      <c r="H3" s="856"/>
      <c r="I3" s="856"/>
    </row>
    <row r="4" spans="1:14" s="128" customFormat="1" ht="12.75">
      <c r="A4" s="857" t="s">
        <v>59</v>
      </c>
      <c r="B4" s="857"/>
      <c r="C4" s="857"/>
      <c r="D4" s="857"/>
      <c r="E4" s="857"/>
      <c r="F4" s="857"/>
      <c r="G4" s="857"/>
      <c r="H4" s="857"/>
      <c r="I4" s="857"/>
    </row>
    <row r="5" spans="1:14" s="24" customFormat="1" ht="15" customHeight="1">
      <c r="A5" s="858" t="s">
        <v>38</v>
      </c>
      <c r="B5" s="859" t="s">
        <v>162</v>
      </c>
      <c r="C5" s="860"/>
      <c r="D5" s="859" t="s">
        <v>163</v>
      </c>
      <c r="E5" s="861"/>
      <c r="F5" s="861"/>
      <c r="G5" s="861"/>
      <c r="H5" s="861"/>
      <c r="I5" s="860"/>
    </row>
    <row r="6" spans="1:14" s="24" customFormat="1" ht="18" customHeight="1">
      <c r="A6" s="858"/>
      <c r="B6" s="862" t="s">
        <v>285</v>
      </c>
      <c r="C6" s="862" t="s">
        <v>286</v>
      </c>
      <c r="D6" s="862" t="s">
        <v>39</v>
      </c>
      <c r="E6" s="862" t="s">
        <v>285</v>
      </c>
      <c r="F6" s="862" t="s">
        <v>286</v>
      </c>
      <c r="G6" s="765" t="s">
        <v>300</v>
      </c>
      <c r="H6" s="864"/>
      <c r="I6" s="865"/>
    </row>
    <row r="7" spans="1:14" s="24" customFormat="1" ht="54" customHeight="1">
      <c r="A7" s="858"/>
      <c r="B7" s="863"/>
      <c r="C7" s="863"/>
      <c r="D7" s="863"/>
      <c r="E7" s="863"/>
      <c r="F7" s="863"/>
      <c r="G7" s="134" t="s">
        <v>294</v>
      </c>
      <c r="H7" s="134" t="s">
        <v>339</v>
      </c>
      <c r="I7" s="133" t="s">
        <v>295</v>
      </c>
    </row>
    <row r="8" spans="1:14" ht="18" customHeight="1">
      <c r="A8" s="866" t="s">
        <v>72</v>
      </c>
      <c r="B8" s="867"/>
      <c r="C8" s="867"/>
      <c r="D8" s="867"/>
      <c r="E8" s="867"/>
      <c r="F8" s="867"/>
      <c r="G8" s="867"/>
      <c r="H8" s="867"/>
      <c r="I8" s="868"/>
    </row>
    <row r="9" spans="1:14" ht="18" customHeight="1">
      <c r="A9" s="169" t="s">
        <v>73</v>
      </c>
      <c r="B9" s="170">
        <v>4597</v>
      </c>
      <c r="C9" s="170">
        <v>4666</v>
      </c>
      <c r="D9" s="170">
        <v>4202</v>
      </c>
      <c r="E9" s="170">
        <v>4081</v>
      </c>
      <c r="F9" s="170">
        <v>4141</v>
      </c>
      <c r="G9" s="103">
        <f>E9/D9-1</f>
        <v>-2.8795811518324554E-2</v>
      </c>
      <c r="H9" s="102">
        <f>E9/B9-1</f>
        <v>-0.11224711768544704</v>
      </c>
      <c r="I9" s="102">
        <f>F9/C9-1</f>
        <v>-0.11251607372481787</v>
      </c>
      <c r="K9" s="26"/>
      <c r="L9" s="26"/>
      <c r="N9" s="26"/>
    </row>
    <row r="10" spans="1:14" ht="18" customHeight="1">
      <c r="A10" s="169" t="s">
        <v>210</v>
      </c>
      <c r="B10" s="171">
        <v>32212558.920000002</v>
      </c>
      <c r="C10" s="171">
        <v>64629069.560000002</v>
      </c>
      <c r="D10" s="171">
        <v>29816126.439999998</v>
      </c>
      <c r="E10" s="171">
        <v>29820503.359999999</v>
      </c>
      <c r="F10" s="171">
        <v>59636629.799999997</v>
      </c>
      <c r="G10" s="130">
        <f t="shared" ref="G10:G11" si="0">E10/D10-1</f>
        <v>1.4679706999531916E-4</v>
      </c>
      <c r="H10" s="102">
        <f t="shared" ref="H10:H11" si="1">E10/B10-1</f>
        <v>-7.4258476823920727E-2</v>
      </c>
      <c r="I10" s="102">
        <f t="shared" ref="I10:I11" si="2">F10/C10-1</f>
        <v>-7.7247588337398976E-2</v>
      </c>
      <c r="K10" s="26"/>
      <c r="L10" s="26" t="s">
        <v>58</v>
      </c>
      <c r="N10" s="26"/>
    </row>
    <row r="11" spans="1:14" ht="18" customHeight="1">
      <c r="A11" s="169" t="s">
        <v>61</v>
      </c>
      <c r="B11" s="171">
        <f>ROUND(B10/13791,2)</f>
        <v>2335.77</v>
      </c>
      <c r="C11" s="171">
        <f>ROUND(C10/27993,2)</f>
        <v>2308.7600000000002</v>
      </c>
      <c r="D11" s="171">
        <f>ROUND(D10/12605,2)</f>
        <v>2365.42</v>
      </c>
      <c r="E11" s="171">
        <f>ROUND(E10/12242,2)</f>
        <v>2435.92</v>
      </c>
      <c r="F11" s="171">
        <f>ROUND(F10/24847,2)</f>
        <v>2400.15</v>
      </c>
      <c r="G11" s="103">
        <f t="shared" si="0"/>
        <v>2.9804432193859753E-2</v>
      </c>
      <c r="H11" s="102">
        <f t="shared" si="1"/>
        <v>4.2876653095125006E-2</v>
      </c>
      <c r="I11" s="102">
        <f t="shared" si="2"/>
        <v>3.9584019127150372E-2</v>
      </c>
      <c r="K11" s="26"/>
      <c r="L11" s="26"/>
      <c r="N11" s="26"/>
    </row>
    <row r="12" spans="1:14" s="24" customFormat="1" ht="21" customHeight="1">
      <c r="A12" s="869" t="s">
        <v>332</v>
      </c>
      <c r="B12" s="870"/>
      <c r="C12" s="870"/>
      <c r="D12" s="870"/>
      <c r="E12" s="870"/>
      <c r="F12" s="870"/>
      <c r="G12" s="870"/>
      <c r="H12" s="870"/>
      <c r="I12" s="871"/>
      <c r="K12" s="26"/>
      <c r="L12" s="26"/>
      <c r="M12" s="23"/>
      <c r="N12" s="26"/>
    </row>
    <row r="13" spans="1:14" ht="18" customHeight="1">
      <c r="A13" s="169" t="s">
        <v>60</v>
      </c>
      <c r="B13" s="170">
        <v>119</v>
      </c>
      <c r="C13" s="170">
        <v>270</v>
      </c>
      <c r="D13" s="170">
        <v>138</v>
      </c>
      <c r="E13" s="170">
        <v>122</v>
      </c>
      <c r="F13" s="170">
        <f>SUM(D13:E13)</f>
        <v>260</v>
      </c>
      <c r="G13" s="103">
        <f t="shared" ref="G13:G15" si="3">E13/D13-1</f>
        <v>-0.11594202898550721</v>
      </c>
      <c r="H13" s="102">
        <f t="shared" ref="H13:H15" si="4">E13/B13-1</f>
        <v>2.5210084033613356E-2</v>
      </c>
      <c r="I13" s="102">
        <f t="shared" ref="I13:I15" si="5">F13/C13-1</f>
        <v>-3.703703703703709E-2</v>
      </c>
      <c r="K13" s="26"/>
      <c r="L13" s="26"/>
      <c r="N13" s="26"/>
    </row>
    <row r="14" spans="1:14" ht="18" customHeight="1">
      <c r="A14" s="169" t="s">
        <v>210</v>
      </c>
      <c r="B14" s="171">
        <v>471856.62</v>
      </c>
      <c r="C14" s="172">
        <v>1073558.42</v>
      </c>
      <c r="D14" s="171">
        <v>550578.64</v>
      </c>
      <c r="E14" s="171">
        <v>486700</v>
      </c>
      <c r="F14" s="171">
        <f>SUM(D14:E14)</f>
        <v>1037278.64</v>
      </c>
      <c r="G14" s="103">
        <f t="shared" si="3"/>
        <v>-0.11602091937311632</v>
      </c>
      <c r="H14" s="102">
        <f t="shared" si="4"/>
        <v>3.1457394833201757E-2</v>
      </c>
      <c r="I14" s="102">
        <f t="shared" si="5"/>
        <v>-3.3793950402810746E-2</v>
      </c>
      <c r="K14" s="26"/>
      <c r="L14" s="26"/>
      <c r="N14" s="26"/>
    </row>
    <row r="15" spans="1:14" ht="18" customHeight="1">
      <c r="A15" s="173" t="s">
        <v>61</v>
      </c>
      <c r="B15" s="172">
        <f>ROUND(B14/B13,2)</f>
        <v>3965.18</v>
      </c>
      <c r="C15" s="174">
        <f>ROUND(C14/C13,2)</f>
        <v>3976.14</v>
      </c>
      <c r="D15" s="171">
        <f>ROUND(D14/D13,2)</f>
        <v>3989.7</v>
      </c>
      <c r="E15" s="171">
        <f>ROUND(E14/E13,2)</f>
        <v>3989.34</v>
      </c>
      <c r="F15" s="171">
        <f>ROUND(F14/F13,2)</f>
        <v>3989.53</v>
      </c>
      <c r="G15" s="130">
        <f t="shared" si="3"/>
        <v>-9.0232348296748199E-5</v>
      </c>
      <c r="H15" s="102">
        <f t="shared" si="4"/>
        <v>6.0930399124379253E-3</v>
      </c>
      <c r="I15" s="102">
        <f t="shared" si="5"/>
        <v>3.3675876603942445E-3</v>
      </c>
      <c r="K15" s="26"/>
      <c r="L15" s="26"/>
      <c r="N15" s="26"/>
    </row>
    <row r="16" spans="1:14" s="24" customFormat="1" ht="18" customHeight="1">
      <c r="A16" s="866" t="s">
        <v>74</v>
      </c>
      <c r="B16" s="867"/>
      <c r="C16" s="867"/>
      <c r="D16" s="867"/>
      <c r="E16" s="867"/>
      <c r="F16" s="867"/>
      <c r="G16" s="867"/>
      <c r="H16" s="867"/>
      <c r="I16" s="868"/>
      <c r="K16" s="26"/>
      <c r="L16" s="26"/>
      <c r="M16" s="23"/>
      <c r="N16" s="26"/>
    </row>
    <row r="17" spans="1:14" ht="18" customHeight="1">
      <c r="A17" s="169" t="s">
        <v>75</v>
      </c>
      <c r="B17" s="170">
        <v>14425</v>
      </c>
      <c r="C17" s="170">
        <v>14707</v>
      </c>
      <c r="D17" s="170">
        <v>12893</v>
      </c>
      <c r="E17" s="170">
        <v>12439</v>
      </c>
      <c r="F17" s="170">
        <v>12666</v>
      </c>
      <c r="G17" s="103">
        <f t="shared" ref="G17:G19" si="6">E17/D17-1</f>
        <v>-3.5212906228185847E-2</v>
      </c>
      <c r="H17" s="102">
        <f t="shared" ref="H17:H19" si="7">E17/B17-1</f>
        <v>-0.13767764298093588</v>
      </c>
      <c r="I17" s="102">
        <f t="shared" ref="I17:I19" si="8">F17/C17-1</f>
        <v>-0.13877745291357857</v>
      </c>
      <c r="K17" s="26"/>
      <c r="L17" s="26"/>
      <c r="N17" s="26"/>
    </row>
    <row r="18" spans="1:14" ht="18" customHeight="1">
      <c r="A18" s="169" t="s">
        <v>210</v>
      </c>
      <c r="B18" s="171">
        <v>9583838.8499999996</v>
      </c>
      <c r="C18" s="171">
        <v>19345884.120000001</v>
      </c>
      <c r="D18" s="175">
        <v>8657372.0800000001</v>
      </c>
      <c r="E18" s="175">
        <v>8543301.6300000008</v>
      </c>
      <c r="F18" s="175">
        <v>17200673.710000001</v>
      </c>
      <c r="G18" s="103">
        <f t="shared" si="6"/>
        <v>-1.3176105745012601E-2</v>
      </c>
      <c r="H18" s="102">
        <f t="shared" si="7"/>
        <v>-0.10857206974009159</v>
      </c>
      <c r="I18" s="102">
        <f t="shared" si="8"/>
        <v>-0.11088717355555011</v>
      </c>
      <c r="K18" s="26"/>
      <c r="L18" s="26"/>
      <c r="N18" s="26"/>
    </row>
    <row r="19" spans="1:14" ht="18" customHeight="1">
      <c r="A19" s="169" t="s">
        <v>61</v>
      </c>
      <c r="B19" s="171">
        <f>ROUND(B18/43274,2)</f>
        <v>221.47</v>
      </c>
      <c r="C19" s="171">
        <f>ROUND(C18/88241,2)</f>
        <v>219.24</v>
      </c>
      <c r="D19" s="176">
        <v>223.83</v>
      </c>
      <c r="E19" s="176">
        <f>ROUND(E18/37318,2)</f>
        <v>228.93</v>
      </c>
      <c r="F19" s="176">
        <f>F18/75996</f>
        <v>226.33656652981736</v>
      </c>
      <c r="G19" s="103">
        <f t="shared" si="6"/>
        <v>2.27851494437743E-2</v>
      </c>
      <c r="H19" s="102">
        <f t="shared" si="7"/>
        <v>3.3684020409084692E-2</v>
      </c>
      <c r="I19" s="102">
        <f t="shared" si="8"/>
        <v>3.2368940566581683E-2</v>
      </c>
      <c r="K19" s="26"/>
      <c r="L19" s="26"/>
      <c r="N19" s="26"/>
    </row>
    <row r="20" spans="1:14" ht="18" customHeight="1">
      <c r="A20" s="866" t="s">
        <v>205</v>
      </c>
      <c r="B20" s="867"/>
      <c r="C20" s="867"/>
      <c r="D20" s="867"/>
      <c r="E20" s="867"/>
      <c r="F20" s="867"/>
      <c r="G20" s="867"/>
      <c r="H20" s="867"/>
      <c r="I20" s="868"/>
      <c r="K20" s="26"/>
      <c r="L20" s="26"/>
      <c r="N20" s="26"/>
    </row>
    <row r="21" spans="1:14" ht="18" customHeight="1">
      <c r="A21" s="177" t="s">
        <v>75</v>
      </c>
      <c r="B21" s="178" t="s">
        <v>100</v>
      </c>
      <c r="C21" s="255" t="s">
        <v>100</v>
      </c>
      <c r="D21" s="179">
        <v>255</v>
      </c>
      <c r="E21" s="179">
        <v>236</v>
      </c>
      <c r="F21" s="179">
        <v>246</v>
      </c>
      <c r="G21" s="180">
        <f t="shared" ref="G21:G23" si="9">E21/D21-1</f>
        <v>-7.4509803921568585E-2</v>
      </c>
      <c r="H21" s="255" t="s">
        <v>100</v>
      </c>
      <c r="I21" s="288" t="s">
        <v>100</v>
      </c>
      <c r="K21" s="26"/>
      <c r="L21" s="26"/>
      <c r="N21" s="26"/>
    </row>
    <row r="22" spans="1:14" ht="18" customHeight="1">
      <c r="A22" s="169" t="s">
        <v>210</v>
      </c>
      <c r="B22" s="148" t="s">
        <v>100</v>
      </c>
      <c r="C22" s="256" t="s">
        <v>100</v>
      </c>
      <c r="D22" s="181">
        <v>667074.22000000009</v>
      </c>
      <c r="E22" s="181">
        <v>624104.34</v>
      </c>
      <c r="F22" s="181">
        <v>1291178.56</v>
      </c>
      <c r="G22" s="182">
        <f t="shared" si="9"/>
        <v>-6.4415440908509591E-2</v>
      </c>
      <c r="H22" s="256" t="s">
        <v>100</v>
      </c>
      <c r="I22" s="143" t="s">
        <v>100</v>
      </c>
      <c r="K22" s="26"/>
      <c r="L22" s="26"/>
      <c r="N22" s="26"/>
    </row>
    <row r="23" spans="1:14" ht="18" customHeight="1">
      <c r="A23" s="184" t="s">
        <v>61</v>
      </c>
      <c r="B23" s="149" t="s">
        <v>100</v>
      </c>
      <c r="C23" s="257" t="s">
        <v>100</v>
      </c>
      <c r="D23" s="185">
        <f>ROUND(D22/765,2)</f>
        <v>871.99</v>
      </c>
      <c r="E23" s="185">
        <f>ROUND(E22/709,2)</f>
        <v>880.26</v>
      </c>
      <c r="F23" s="185">
        <f>ROUND(F22/1474,2)</f>
        <v>875.97</v>
      </c>
      <c r="G23" s="186">
        <f t="shared" si="9"/>
        <v>9.484053716212415E-3</v>
      </c>
      <c r="H23" s="257" t="s">
        <v>100</v>
      </c>
      <c r="I23" s="193" t="s">
        <v>100</v>
      </c>
      <c r="K23" s="26"/>
      <c r="L23" s="26"/>
      <c r="N23" s="26"/>
    </row>
    <row r="24" spans="1:14" s="24" customFormat="1" ht="18" customHeight="1">
      <c r="A24" s="866" t="s">
        <v>76</v>
      </c>
      <c r="B24" s="867"/>
      <c r="C24" s="867"/>
      <c r="D24" s="867"/>
      <c r="E24" s="867"/>
      <c r="F24" s="867"/>
      <c r="G24" s="867"/>
      <c r="H24" s="867"/>
      <c r="I24" s="868"/>
      <c r="K24" s="26"/>
      <c r="L24" s="26"/>
      <c r="M24" s="23"/>
      <c r="N24" s="26"/>
    </row>
    <row r="25" spans="1:14" ht="18" customHeight="1">
      <c r="A25" s="169" t="s">
        <v>75</v>
      </c>
      <c r="B25" s="170">
        <v>48286</v>
      </c>
      <c r="C25" s="170">
        <v>49090.7</v>
      </c>
      <c r="D25" s="170">
        <v>43950</v>
      </c>
      <c r="E25" s="170">
        <v>42496</v>
      </c>
      <c r="F25" s="170">
        <v>43223</v>
      </c>
      <c r="G25" s="103">
        <f t="shared" ref="G25:G27" si="10">E25/D25-1</f>
        <v>-3.3083048919226421E-2</v>
      </c>
      <c r="H25" s="102">
        <f t="shared" ref="H25:H27" si="11">E25/B25-1</f>
        <v>-0.11991053307376875</v>
      </c>
      <c r="I25" s="102">
        <f t="shared" ref="I25:I27" si="12">F25/C25-1</f>
        <v>-0.11952773132181849</v>
      </c>
      <c r="K25" s="26"/>
      <c r="L25" s="26"/>
      <c r="N25" s="26"/>
    </row>
    <row r="26" spans="1:14" ht="18" customHeight="1">
      <c r="A26" s="169" t="s">
        <v>210</v>
      </c>
      <c r="B26" s="171">
        <v>24808074.879999999</v>
      </c>
      <c r="C26" s="171">
        <v>50148414.950000003</v>
      </c>
      <c r="D26" s="171">
        <v>22551658.489999998</v>
      </c>
      <c r="E26" s="171">
        <v>21773827.579999998</v>
      </c>
      <c r="F26" s="171">
        <v>44325486.07</v>
      </c>
      <c r="G26" s="103">
        <f t="shared" si="10"/>
        <v>-3.4491073476698442E-2</v>
      </c>
      <c r="H26" s="102">
        <f t="shared" si="11"/>
        <v>-0.12230885768754984</v>
      </c>
      <c r="I26" s="102">
        <f t="shared" si="12"/>
        <v>-0.11611391677694494</v>
      </c>
      <c r="K26" s="26"/>
      <c r="L26" s="26"/>
      <c r="N26" s="26"/>
    </row>
    <row r="27" spans="1:14" ht="18" customHeight="1">
      <c r="A27" s="169" t="s">
        <v>61</v>
      </c>
      <c r="B27" s="188">
        <f>ROUND(B26/144858,2)</f>
        <v>171.26</v>
      </c>
      <c r="C27" s="171">
        <f>ROUND(C26/294544,2)</f>
        <v>170.26</v>
      </c>
      <c r="D27" s="188">
        <v>171.04</v>
      </c>
      <c r="E27" s="188">
        <f>ROUND(E26/127489,2)</f>
        <v>170.79</v>
      </c>
      <c r="F27" s="188">
        <f>ROUND(F26/259338,2)</f>
        <v>170.92</v>
      </c>
      <c r="G27" s="103">
        <f t="shared" si="10"/>
        <v>-1.4616463985033246E-3</v>
      </c>
      <c r="H27" s="131">
        <f t="shared" si="11"/>
        <v>-2.7443652925376316E-3</v>
      </c>
      <c r="I27" s="131">
        <f t="shared" si="12"/>
        <v>3.8764242922588732E-3</v>
      </c>
      <c r="K27" s="26"/>
      <c r="L27" s="26"/>
      <c r="N27" s="26"/>
    </row>
    <row r="28" spans="1:14" s="24" customFormat="1" ht="18" customHeight="1">
      <c r="A28" s="866" t="s">
        <v>77</v>
      </c>
      <c r="B28" s="867"/>
      <c r="C28" s="867"/>
      <c r="D28" s="867"/>
      <c r="E28" s="867"/>
      <c r="F28" s="867"/>
      <c r="G28" s="867"/>
      <c r="H28" s="867"/>
      <c r="I28" s="868"/>
      <c r="K28" s="26"/>
      <c r="L28" s="26"/>
      <c r="M28" s="23"/>
      <c r="N28" s="26"/>
    </row>
    <row r="29" spans="1:14" ht="18" customHeight="1">
      <c r="A29" s="169" t="s">
        <v>75</v>
      </c>
      <c r="B29" s="170">
        <v>4038</v>
      </c>
      <c r="C29" s="170">
        <v>4116</v>
      </c>
      <c r="D29" s="170">
        <v>3613</v>
      </c>
      <c r="E29" s="170">
        <v>3477</v>
      </c>
      <c r="F29" s="170">
        <v>3546</v>
      </c>
      <c r="G29" s="103">
        <f t="shared" ref="G29:G31" si="13">E29/D29-1</f>
        <v>-3.7641848879047868E-2</v>
      </c>
      <c r="H29" s="102">
        <f t="shared" ref="H29:H31" si="14">E29/B29-1</f>
        <v>-0.13893016344725106</v>
      </c>
      <c r="I29" s="102">
        <f t="shared" ref="I29:I31" si="15">F29/C29-1</f>
        <v>-0.13848396501457727</v>
      </c>
      <c r="K29" s="26"/>
      <c r="L29" s="26"/>
      <c r="N29" s="26"/>
    </row>
    <row r="30" spans="1:14" ht="18" customHeight="1">
      <c r="A30" s="169" t="s">
        <v>210</v>
      </c>
      <c r="B30" s="171">
        <v>2272598.66</v>
      </c>
      <c r="C30" s="171">
        <v>4592143.57</v>
      </c>
      <c r="D30" s="171">
        <v>2427585.1900000004</v>
      </c>
      <c r="E30" s="171">
        <v>2385681.29</v>
      </c>
      <c r="F30" s="171">
        <v>4813266.4800000004</v>
      </c>
      <c r="G30" s="103">
        <f t="shared" si="13"/>
        <v>-1.7261556946638112E-2</v>
      </c>
      <c r="H30" s="102">
        <f t="shared" si="14"/>
        <v>4.9759173051699301E-2</v>
      </c>
      <c r="I30" s="102">
        <f t="shared" si="15"/>
        <v>4.815243831760263E-2</v>
      </c>
      <c r="K30" s="26"/>
      <c r="L30" s="26"/>
      <c r="N30" s="26"/>
    </row>
    <row r="31" spans="1:14" ht="18" customHeight="1">
      <c r="A31" s="169" t="s">
        <v>61</v>
      </c>
      <c r="B31" s="171">
        <f>ROUND(B30/12113,2)</f>
        <v>187.62</v>
      </c>
      <c r="C31" s="171">
        <f>ROUND(C30/24693,2)</f>
        <v>185.97</v>
      </c>
      <c r="D31" s="171">
        <f>ROUND(D30/10840,2)</f>
        <v>223.95</v>
      </c>
      <c r="E31" s="171">
        <f>ROUND(E30/10432,2)</f>
        <v>228.69</v>
      </c>
      <c r="F31" s="171">
        <f>ROUND(F30/21272,2)</f>
        <v>226.27</v>
      </c>
      <c r="G31" s="103">
        <f t="shared" si="13"/>
        <v>2.1165438713998785E-2</v>
      </c>
      <c r="H31" s="102">
        <f t="shared" si="14"/>
        <v>0.21889990406140059</v>
      </c>
      <c r="I31" s="102">
        <f t="shared" si="15"/>
        <v>0.21670161854062497</v>
      </c>
      <c r="K31" s="26"/>
      <c r="L31" s="26"/>
      <c r="N31" s="26"/>
    </row>
    <row r="32" spans="1:14" s="24" customFormat="1" ht="18" customHeight="1">
      <c r="A32" s="866" t="s">
        <v>78</v>
      </c>
      <c r="B32" s="867"/>
      <c r="C32" s="867"/>
      <c r="D32" s="867"/>
      <c r="E32" s="867"/>
      <c r="F32" s="867"/>
      <c r="G32" s="867"/>
      <c r="H32" s="867"/>
      <c r="I32" s="868"/>
      <c r="K32" s="26"/>
      <c r="L32" s="26"/>
      <c r="M32" s="23"/>
      <c r="N32" s="26"/>
    </row>
    <row r="33" spans="1:14" ht="18" customHeight="1">
      <c r="A33" s="169" t="s">
        <v>79</v>
      </c>
      <c r="B33" s="170">
        <v>10236</v>
      </c>
      <c r="C33" s="170">
        <v>10460</v>
      </c>
      <c r="D33" s="170">
        <v>9119</v>
      </c>
      <c r="E33" s="170">
        <v>8739</v>
      </c>
      <c r="F33" s="170">
        <v>8929</v>
      </c>
      <c r="G33" s="103">
        <f t="shared" ref="G33:G35" si="16">E33/D33-1</f>
        <v>-4.1671235881127311E-2</v>
      </c>
      <c r="H33" s="102">
        <f t="shared" ref="H33:H35" si="17">E33/B33-1</f>
        <v>-0.14624853458382181</v>
      </c>
      <c r="I33" s="102">
        <f t="shared" ref="I33:I35" si="18">F33/C33-1</f>
        <v>-0.14636711281070747</v>
      </c>
      <c r="K33" s="26"/>
      <c r="L33" s="26"/>
      <c r="N33" s="26"/>
    </row>
    <row r="34" spans="1:14" ht="18" customHeight="1">
      <c r="A34" s="169" t="s">
        <v>210</v>
      </c>
      <c r="B34" s="171">
        <v>6154150.8499999996</v>
      </c>
      <c r="C34" s="171">
        <v>12460879.17</v>
      </c>
      <c r="D34" s="171">
        <v>5529054.4100000001</v>
      </c>
      <c r="E34" s="171">
        <v>5409113.5999999996</v>
      </c>
      <c r="F34" s="171">
        <v>10938168.01</v>
      </c>
      <c r="G34" s="103">
        <f t="shared" si="16"/>
        <v>-2.1692825048542197E-2</v>
      </c>
      <c r="H34" s="102">
        <f t="shared" si="17"/>
        <v>-0.12106255893938644</v>
      </c>
      <c r="I34" s="102">
        <f t="shared" si="18"/>
        <v>-0.12219933595584331</v>
      </c>
      <c r="K34" s="26"/>
      <c r="L34" s="26"/>
      <c r="N34" s="26"/>
    </row>
    <row r="35" spans="1:14" ht="18" customHeight="1">
      <c r="A35" s="169" t="s">
        <v>61</v>
      </c>
      <c r="B35" s="171">
        <f>ROUND(B34/30709,2)</f>
        <v>200.4</v>
      </c>
      <c r="C35" s="171">
        <f>ROUND(C34/62760,2)</f>
        <v>198.55</v>
      </c>
      <c r="D35" s="171">
        <v>202.1</v>
      </c>
      <c r="E35" s="171">
        <f>ROUND(E34/26216,2)</f>
        <v>206.33</v>
      </c>
      <c r="F35" s="171">
        <f>ROUND(F34/53574,2)</f>
        <v>204.17</v>
      </c>
      <c r="G35" s="103">
        <f t="shared" si="16"/>
        <v>2.0930232558139528E-2</v>
      </c>
      <c r="H35" s="102">
        <f t="shared" si="17"/>
        <v>2.9590818363273597E-2</v>
      </c>
      <c r="I35" s="102">
        <f t="shared" si="18"/>
        <v>2.8305212792747225E-2</v>
      </c>
      <c r="K35" s="26"/>
      <c r="L35" s="26"/>
      <c r="N35" s="26"/>
    </row>
    <row r="36" spans="1:14" s="24" customFormat="1" ht="18" customHeight="1">
      <c r="A36" s="866" t="s">
        <v>80</v>
      </c>
      <c r="B36" s="867"/>
      <c r="C36" s="867"/>
      <c r="D36" s="867"/>
      <c r="E36" s="867"/>
      <c r="F36" s="867"/>
      <c r="G36" s="867"/>
      <c r="H36" s="867"/>
      <c r="I36" s="868"/>
      <c r="K36" s="26"/>
      <c r="L36" s="26"/>
      <c r="M36" s="23"/>
      <c r="N36" s="26"/>
    </row>
    <row r="37" spans="1:14" ht="18" customHeight="1">
      <c r="A37" s="169" t="s">
        <v>75</v>
      </c>
      <c r="B37" s="170">
        <v>37775</v>
      </c>
      <c r="C37" s="170">
        <v>38482</v>
      </c>
      <c r="D37" s="170">
        <v>37637</v>
      </c>
      <c r="E37" s="170">
        <v>36265</v>
      </c>
      <c r="F37" s="170">
        <v>36951</v>
      </c>
      <c r="G37" s="103">
        <f t="shared" ref="G37:G39" si="19">E37/D37-1</f>
        <v>-3.6453489916837167E-2</v>
      </c>
      <c r="H37" s="102">
        <f t="shared" ref="H37:H39" si="20">E37/B37-1</f>
        <v>-3.9973527465254843E-2</v>
      </c>
      <c r="I37" s="102">
        <f t="shared" ref="I37:I39" si="21">F37/C37-1</f>
        <v>-3.9784834468063024E-2</v>
      </c>
      <c r="K37" s="26"/>
      <c r="L37" s="26"/>
      <c r="N37" s="26"/>
    </row>
    <row r="38" spans="1:14" ht="18" customHeight="1">
      <c r="A38" s="169" t="s">
        <v>210</v>
      </c>
      <c r="B38" s="171">
        <v>3768031.52</v>
      </c>
      <c r="C38" s="171">
        <v>7600470.3399999999</v>
      </c>
      <c r="D38" s="171">
        <v>3794557.9900000007</v>
      </c>
      <c r="E38" s="171">
        <v>3736940.34</v>
      </c>
      <c r="F38" s="171">
        <v>7531498.3300000001</v>
      </c>
      <c r="G38" s="103">
        <f t="shared" si="19"/>
        <v>-1.5184285008120524E-2</v>
      </c>
      <c r="H38" s="102">
        <f t="shared" si="20"/>
        <v>-8.2513057109458998E-3</v>
      </c>
      <c r="I38" s="102">
        <f t="shared" si="21"/>
        <v>-9.0747028689805997E-3</v>
      </c>
      <c r="K38" s="26"/>
      <c r="L38" s="26"/>
      <c r="N38" s="26"/>
    </row>
    <row r="39" spans="1:14" ht="18" customHeight="1">
      <c r="A39" s="169" t="s">
        <v>61</v>
      </c>
      <c r="B39" s="171">
        <f>ROUND(B38/113324,2)</f>
        <v>33.25</v>
      </c>
      <c r="C39" s="171">
        <f>ROUND(C38/230891,2)</f>
        <v>32.92</v>
      </c>
      <c r="D39" s="171">
        <v>33.61</v>
      </c>
      <c r="E39" s="171">
        <f>ROUND(E38/108796,2)</f>
        <v>34.35</v>
      </c>
      <c r="F39" s="171">
        <f>ROUND(F38/221706,2)</f>
        <v>33.97</v>
      </c>
      <c r="G39" s="103">
        <f t="shared" si="19"/>
        <v>2.2017256768818827E-2</v>
      </c>
      <c r="H39" s="102">
        <f t="shared" si="20"/>
        <v>3.3082706766917269E-2</v>
      </c>
      <c r="I39" s="102">
        <f t="shared" si="21"/>
        <v>3.1895504252733797E-2</v>
      </c>
      <c r="K39" s="26"/>
      <c r="L39" s="26"/>
      <c r="N39" s="26"/>
    </row>
    <row r="40" spans="1:14" s="24" customFormat="1" ht="18" customHeight="1">
      <c r="A40" s="866" t="s">
        <v>81</v>
      </c>
      <c r="B40" s="867"/>
      <c r="C40" s="867"/>
      <c r="D40" s="867"/>
      <c r="E40" s="867"/>
      <c r="F40" s="867"/>
      <c r="G40" s="867"/>
      <c r="H40" s="867"/>
      <c r="I40" s="868"/>
      <c r="K40" s="26"/>
      <c r="L40" s="26"/>
      <c r="M40" s="23"/>
      <c r="N40" s="26"/>
    </row>
    <row r="41" spans="1:14" ht="18" customHeight="1">
      <c r="A41" s="169" t="s">
        <v>75</v>
      </c>
      <c r="B41" s="170">
        <v>10</v>
      </c>
      <c r="C41" s="170">
        <v>11</v>
      </c>
      <c r="D41" s="170">
        <v>10</v>
      </c>
      <c r="E41" s="170">
        <v>10</v>
      </c>
      <c r="F41" s="170">
        <v>10</v>
      </c>
      <c r="G41" s="103">
        <f t="shared" ref="G41:G43" si="22">E41/D41-1</f>
        <v>0</v>
      </c>
      <c r="H41" s="102">
        <f t="shared" ref="H41:H43" si="23">E41/B41-1</f>
        <v>0</v>
      </c>
      <c r="I41" s="102">
        <f t="shared" ref="I41:I43" si="24">F41/C41-1</f>
        <v>-9.0909090909090939E-2</v>
      </c>
      <c r="K41" s="26"/>
      <c r="L41" s="26"/>
      <c r="N41" s="26"/>
    </row>
    <row r="42" spans="1:14" ht="18" customHeight="1">
      <c r="A42" s="169" t="s">
        <v>210</v>
      </c>
      <c r="B42" s="171">
        <v>24492.48</v>
      </c>
      <c r="C42" s="171">
        <v>50650.78</v>
      </c>
      <c r="D42" s="171">
        <v>25087.282999999999</v>
      </c>
      <c r="E42" s="171">
        <v>26276.880000000001</v>
      </c>
      <c r="F42" s="171">
        <v>51364.160000000003</v>
      </c>
      <c r="G42" s="103">
        <f t="shared" si="22"/>
        <v>4.7418327445024611E-2</v>
      </c>
      <c r="H42" s="102">
        <f t="shared" si="23"/>
        <v>7.2855015090346198E-2</v>
      </c>
      <c r="I42" s="102">
        <f t="shared" si="24"/>
        <v>1.4084284585548446E-2</v>
      </c>
      <c r="K42" s="26"/>
      <c r="L42" s="26"/>
      <c r="N42" s="26"/>
    </row>
    <row r="43" spans="1:14" ht="18" customHeight="1">
      <c r="A43" s="169" t="s">
        <v>61</v>
      </c>
      <c r="B43" s="188">
        <f>ROUND(B42/30,2)</f>
        <v>816.42</v>
      </c>
      <c r="C43" s="188">
        <f>ROUND(C42/64,2)</f>
        <v>791.42</v>
      </c>
      <c r="D43" s="188">
        <f>ROUND(D42/30,2)</f>
        <v>836.24</v>
      </c>
      <c r="E43" s="188">
        <f>ROUND(E42/30,2)</f>
        <v>875.9</v>
      </c>
      <c r="F43" s="188">
        <f>ROUND(F42/60,2)</f>
        <v>856.07</v>
      </c>
      <c r="G43" s="103">
        <f t="shared" si="22"/>
        <v>4.7426576102554296E-2</v>
      </c>
      <c r="H43" s="102">
        <f t="shared" si="23"/>
        <v>7.2854658141642714E-2</v>
      </c>
      <c r="I43" s="102">
        <f t="shared" si="24"/>
        <v>8.1688610345960644E-2</v>
      </c>
      <c r="K43" s="28"/>
      <c r="L43" s="26"/>
      <c r="N43" s="26"/>
    </row>
    <row r="44" spans="1:14" ht="18" customHeight="1">
      <c r="A44" s="866" t="s">
        <v>82</v>
      </c>
      <c r="B44" s="867"/>
      <c r="C44" s="867"/>
      <c r="D44" s="867"/>
      <c r="E44" s="867"/>
      <c r="F44" s="867"/>
      <c r="G44" s="867"/>
      <c r="H44" s="867"/>
      <c r="I44" s="868"/>
      <c r="L44" s="26"/>
      <c r="N44" s="26"/>
    </row>
    <row r="45" spans="1:14" ht="18" customHeight="1">
      <c r="A45" s="169" t="s">
        <v>79</v>
      </c>
      <c r="B45" s="189">
        <v>1</v>
      </c>
      <c r="C45" s="189">
        <v>1</v>
      </c>
      <c r="D45" s="189">
        <v>1</v>
      </c>
      <c r="E45" s="189">
        <v>1</v>
      </c>
      <c r="F45" s="189">
        <v>1</v>
      </c>
      <c r="G45" s="103">
        <f t="shared" ref="G45:G47" si="25">E45/D45-1</f>
        <v>0</v>
      </c>
      <c r="H45" s="102">
        <f t="shared" ref="H45:H47" si="26">E45/B45-1</f>
        <v>0</v>
      </c>
      <c r="I45" s="102">
        <f t="shared" ref="I45:I47" si="27">F45/C45-1</f>
        <v>0</v>
      </c>
      <c r="L45" s="26"/>
      <c r="N45" s="26"/>
    </row>
    <row r="46" spans="1:14" ht="18" customHeight="1">
      <c r="A46" s="169" t="s">
        <v>210</v>
      </c>
      <c r="B46" s="189">
        <v>330</v>
      </c>
      <c r="C46" s="190">
        <v>645.96</v>
      </c>
      <c r="D46" s="190">
        <v>340</v>
      </c>
      <c r="E46" s="190">
        <v>360</v>
      </c>
      <c r="F46" s="190">
        <v>700</v>
      </c>
      <c r="G46" s="103">
        <f t="shared" si="25"/>
        <v>5.8823529411764719E-2</v>
      </c>
      <c r="H46" s="102">
        <f t="shared" si="26"/>
        <v>9.0909090909090828E-2</v>
      </c>
      <c r="I46" s="102">
        <f t="shared" si="27"/>
        <v>8.3658430862592059E-2</v>
      </c>
      <c r="J46" s="26"/>
      <c r="K46" s="26"/>
      <c r="L46" s="26"/>
      <c r="N46" s="26"/>
    </row>
    <row r="47" spans="1:14" ht="18" customHeight="1">
      <c r="A47" s="169" t="s">
        <v>61</v>
      </c>
      <c r="B47" s="191">
        <f>ROUND(B46/B45/3,2)</f>
        <v>110</v>
      </c>
      <c r="C47" s="191">
        <f>ROUND(C46/C45/6,2)</f>
        <v>107.66</v>
      </c>
      <c r="D47" s="189">
        <v>113.33</v>
      </c>
      <c r="E47" s="189">
        <f>ROUND(E46/E45/3,2)</f>
        <v>120</v>
      </c>
      <c r="F47" s="189">
        <f t="shared" ref="F47" si="28">ROUND(F46/F45/6,2)</f>
        <v>116.67</v>
      </c>
      <c r="G47" s="103">
        <f t="shared" si="25"/>
        <v>5.8854672196241076E-2</v>
      </c>
      <c r="H47" s="102">
        <f t="shared" si="26"/>
        <v>9.0909090909090828E-2</v>
      </c>
      <c r="I47" s="102">
        <f t="shared" si="27"/>
        <v>8.3689392532045437E-2</v>
      </c>
      <c r="J47" s="26"/>
      <c r="K47" s="26"/>
      <c r="L47" s="26"/>
      <c r="N47" s="26"/>
    </row>
    <row r="48" spans="1:14" ht="18" customHeight="1">
      <c r="A48" s="866" t="s">
        <v>83</v>
      </c>
      <c r="B48" s="867"/>
      <c r="C48" s="867"/>
      <c r="D48" s="867"/>
      <c r="E48" s="867"/>
      <c r="F48" s="867"/>
      <c r="G48" s="867"/>
      <c r="H48" s="867"/>
      <c r="I48" s="868"/>
      <c r="J48" s="26"/>
      <c r="K48" s="26"/>
      <c r="L48" s="26"/>
      <c r="N48" s="26"/>
    </row>
    <row r="49" spans="1:15" ht="18" customHeight="1">
      <c r="A49" s="169" t="s">
        <v>84</v>
      </c>
      <c r="B49" s="189">
        <v>482</v>
      </c>
      <c r="C49" s="189">
        <v>369</v>
      </c>
      <c r="D49" s="189">
        <v>887</v>
      </c>
      <c r="E49" s="189">
        <v>955</v>
      </c>
      <c r="F49" s="189">
        <v>929</v>
      </c>
      <c r="G49" s="183">
        <f t="shared" ref="G49:G51" si="29">E49/D49-1</f>
        <v>7.666290868094694E-2</v>
      </c>
      <c r="H49" s="102">
        <f t="shared" ref="H49:H51" si="30">E49/B49-1</f>
        <v>0.98132780082987559</v>
      </c>
      <c r="I49" s="102">
        <f t="shared" ref="I49:I51" si="31">F49/C49-1</f>
        <v>1.5176151761517613</v>
      </c>
      <c r="J49" s="26"/>
      <c r="L49" s="26"/>
      <c r="N49" s="26"/>
    </row>
    <row r="50" spans="1:15" ht="18" customHeight="1">
      <c r="A50" s="169" t="s">
        <v>212</v>
      </c>
      <c r="B50" s="191">
        <v>3544896.08</v>
      </c>
      <c r="C50" s="191">
        <v>3575696.08</v>
      </c>
      <c r="D50" s="143">
        <v>3118008.44</v>
      </c>
      <c r="E50" s="143">
        <v>3533865.54</v>
      </c>
      <c r="F50" s="143">
        <v>6651873.9800000004</v>
      </c>
      <c r="G50" s="183">
        <f t="shared" si="29"/>
        <v>0.13337266656019708</v>
      </c>
      <c r="H50" s="102">
        <f t="shared" si="30"/>
        <v>-3.111668085909014E-3</v>
      </c>
      <c r="I50" s="102">
        <f t="shared" si="31"/>
        <v>0.86030183527230886</v>
      </c>
      <c r="J50" s="26"/>
      <c r="L50" s="26"/>
      <c r="N50" s="26"/>
    </row>
    <row r="51" spans="1:15" ht="18" customHeight="1">
      <c r="A51" s="169" t="s">
        <v>85</v>
      </c>
      <c r="B51" s="191">
        <v>1100</v>
      </c>
      <c r="C51" s="191">
        <v>1100</v>
      </c>
      <c r="D51" s="143">
        <v>1200</v>
      </c>
      <c r="E51" s="143">
        <v>1200</v>
      </c>
      <c r="F51" s="143">
        <v>1200</v>
      </c>
      <c r="G51" s="183">
        <f t="shared" si="29"/>
        <v>0</v>
      </c>
      <c r="H51" s="102">
        <f t="shared" si="30"/>
        <v>9.0909090909090828E-2</v>
      </c>
      <c r="I51" s="102">
        <f t="shared" si="31"/>
        <v>9.0909090909090828E-2</v>
      </c>
      <c r="J51" s="26"/>
      <c r="L51" s="26"/>
      <c r="N51" s="26"/>
    </row>
    <row r="52" spans="1:15" ht="18" customHeight="1">
      <c r="A52" s="866" t="s">
        <v>86</v>
      </c>
      <c r="B52" s="867"/>
      <c r="C52" s="867"/>
      <c r="D52" s="867"/>
      <c r="E52" s="867"/>
      <c r="F52" s="867"/>
      <c r="G52" s="867"/>
      <c r="H52" s="867"/>
      <c r="I52" s="868"/>
      <c r="J52" s="26"/>
      <c r="L52" s="26"/>
      <c r="N52" s="26"/>
    </row>
    <row r="53" spans="1:15" ht="18" customHeight="1">
      <c r="A53" s="169" t="s">
        <v>87</v>
      </c>
      <c r="B53" s="170">
        <v>11735</v>
      </c>
      <c r="C53" s="170">
        <v>11728</v>
      </c>
      <c r="D53" s="170">
        <v>11776</v>
      </c>
      <c r="E53" s="170">
        <v>11812</v>
      </c>
      <c r="F53" s="170">
        <v>11794</v>
      </c>
      <c r="G53" s="103">
        <f t="shared" ref="G53:G55" si="32">E53/D53-1</f>
        <v>3.0570652173913526E-3</v>
      </c>
      <c r="H53" s="102">
        <f t="shared" ref="H53:H55" si="33">E53/B53-1</f>
        <v>6.5615679590966813E-3</v>
      </c>
      <c r="I53" s="102">
        <f t="shared" ref="I53:I55" si="34">F53/C53-1</f>
        <v>5.6275579809004217E-3</v>
      </c>
      <c r="J53" s="26"/>
      <c r="L53" s="26"/>
      <c r="N53" s="26"/>
    </row>
    <row r="54" spans="1:15" ht="18" customHeight="1">
      <c r="A54" s="169" t="s">
        <v>210</v>
      </c>
      <c r="B54" s="171">
        <v>39092005.840000004</v>
      </c>
      <c r="C54" s="171">
        <v>76392507.450000003</v>
      </c>
      <c r="D54" s="171">
        <v>40381123.870000005</v>
      </c>
      <c r="E54" s="171">
        <v>43152963.299999997</v>
      </c>
      <c r="F54" s="171">
        <v>83534087.170000002</v>
      </c>
      <c r="G54" s="103">
        <f t="shared" si="32"/>
        <v>6.8641958528035119E-2</v>
      </c>
      <c r="H54" s="102">
        <f t="shared" si="33"/>
        <v>0.10388204372579701</v>
      </c>
      <c r="I54" s="102">
        <f t="shared" si="34"/>
        <v>9.3485342455531528E-2</v>
      </c>
      <c r="J54" s="26"/>
      <c r="L54" s="26"/>
      <c r="N54" s="26"/>
    </row>
    <row r="55" spans="1:15" ht="18" customHeight="1">
      <c r="A55" s="169" t="s">
        <v>61</v>
      </c>
      <c r="B55" s="171">
        <f>ROUND(B54/35206,2)</f>
        <v>1110.3800000000001</v>
      </c>
      <c r="C55" s="171">
        <f>ROUND(C54/70370,2)</f>
        <v>1085.58</v>
      </c>
      <c r="D55" s="171">
        <f>D54/35327</f>
        <v>1143.0668856681859</v>
      </c>
      <c r="E55" s="171">
        <f>ROUND(E54/35436,2)</f>
        <v>1217.77</v>
      </c>
      <c r="F55" s="171">
        <f>ROUND(F54/70763,2)</f>
        <v>1180.48</v>
      </c>
      <c r="G55" s="103">
        <f t="shared" si="32"/>
        <v>6.5353231091237474E-2</v>
      </c>
      <c r="H55" s="102">
        <f t="shared" si="33"/>
        <v>9.6714638231956584E-2</v>
      </c>
      <c r="I55" s="102">
        <f t="shared" si="34"/>
        <v>8.7418707050608946E-2</v>
      </c>
      <c r="J55" s="26"/>
      <c r="L55" s="26"/>
      <c r="N55" s="26"/>
    </row>
    <row r="56" spans="1:15" ht="18" customHeight="1">
      <c r="A56" s="866" t="s">
        <v>173</v>
      </c>
      <c r="B56" s="867"/>
      <c r="C56" s="867"/>
      <c r="D56" s="867"/>
      <c r="E56" s="867"/>
      <c r="F56" s="867"/>
      <c r="G56" s="867"/>
      <c r="H56" s="867"/>
      <c r="I56" s="868"/>
    </row>
    <row r="57" spans="1:15" ht="18" customHeight="1">
      <c r="A57" s="169" t="s">
        <v>175</v>
      </c>
      <c r="B57" s="178" t="s">
        <v>100</v>
      </c>
      <c r="C57" s="255" t="s">
        <v>100</v>
      </c>
      <c r="D57" s="170">
        <v>119284</v>
      </c>
      <c r="E57" s="170">
        <v>164554</v>
      </c>
      <c r="F57" s="170">
        <v>141919</v>
      </c>
      <c r="G57" s="183">
        <f t="shared" ref="G57:G59" si="35">E57/D57-1</f>
        <v>0.37951443613560909</v>
      </c>
      <c r="H57" s="178" t="s">
        <v>100</v>
      </c>
      <c r="I57" s="288" t="s">
        <v>100</v>
      </c>
      <c r="O57" s="23" t="s">
        <v>58</v>
      </c>
    </row>
    <row r="58" spans="1:15" ht="18" customHeight="1">
      <c r="A58" s="169" t="s">
        <v>210</v>
      </c>
      <c r="B58" s="148" t="s">
        <v>100</v>
      </c>
      <c r="C58" s="256" t="s">
        <v>100</v>
      </c>
      <c r="D58" s="171">
        <v>252900308.45999998</v>
      </c>
      <c r="E58" s="171">
        <v>337916144.77999997</v>
      </c>
      <c r="F58" s="171">
        <v>590816453.24000001</v>
      </c>
      <c r="G58" s="183">
        <f t="shared" si="35"/>
        <v>0.33616343466598231</v>
      </c>
      <c r="H58" s="148" t="s">
        <v>100</v>
      </c>
      <c r="I58" s="143" t="s">
        <v>100</v>
      </c>
    </row>
    <row r="59" spans="1:15" ht="18" customHeight="1">
      <c r="A59" s="184" t="s">
        <v>61</v>
      </c>
      <c r="B59" s="149" t="s">
        <v>100</v>
      </c>
      <c r="C59" s="257" t="s">
        <v>100</v>
      </c>
      <c r="D59" s="192">
        <v>706.72</v>
      </c>
      <c r="E59" s="192">
        <f>ROUND(E58/493662,2)</f>
        <v>684.51</v>
      </c>
      <c r="F59" s="192">
        <f>ROUND(F58/851514,2)</f>
        <v>693.84</v>
      </c>
      <c r="G59" s="187">
        <f t="shared" si="35"/>
        <v>-3.1426873443513692E-2</v>
      </c>
      <c r="H59" s="149" t="s">
        <v>100</v>
      </c>
      <c r="I59" s="193" t="s">
        <v>100</v>
      </c>
    </row>
    <row r="60" spans="1:15" ht="16.5" customHeight="1">
      <c r="A60" s="35" t="s">
        <v>340</v>
      </c>
      <c r="B60" s="29"/>
      <c r="C60" s="29"/>
      <c r="D60" s="29"/>
      <c r="E60" s="29"/>
      <c r="F60" s="29"/>
      <c r="G60" s="29"/>
      <c r="H60" s="29"/>
      <c r="I60" s="29"/>
      <c r="J60" s="29"/>
    </row>
    <row r="61" spans="1:15" ht="15.75" customHeight="1">
      <c r="A61" s="872" t="s">
        <v>88</v>
      </c>
      <c r="B61" s="872"/>
      <c r="C61" s="27"/>
      <c r="D61" s="27"/>
      <c r="E61" s="27"/>
      <c r="F61" s="27"/>
      <c r="G61" s="25"/>
      <c r="H61" s="30"/>
      <c r="I61" s="30"/>
    </row>
    <row r="65" ht="12.75" hidden="1" customHeight="1"/>
    <row r="76" ht="12.75" hidden="1" customHeight="1"/>
    <row r="84" ht="12.75" hidden="1" customHeight="1"/>
    <row r="92" ht="12.75" hidden="1" customHeight="1"/>
    <row r="100" ht="12.75" hidden="1" customHeight="1"/>
    <row r="108" ht="12.75" hidden="1" customHeight="1"/>
    <row r="114" ht="22.5" hidden="1" customHeight="1"/>
    <row r="115" ht="12.75" hidden="1" customHeight="1"/>
    <row r="116" ht="18" hidden="1" customHeight="1"/>
    <row r="123" ht="12.75" hidden="1" customHeight="1"/>
    <row r="124" ht="5.25" customHeight="1"/>
  </sheetData>
  <mergeCells count="26">
    <mergeCell ref="A28:I28"/>
    <mergeCell ref="A61:B61"/>
    <mergeCell ref="A32:I32"/>
    <mergeCell ref="A36:I36"/>
    <mergeCell ref="A40:I40"/>
    <mergeCell ref="A44:I44"/>
    <mergeCell ref="A48:I48"/>
    <mergeCell ref="A52:I52"/>
    <mergeCell ref="A56:I56"/>
    <mergeCell ref="A8:I8"/>
    <mergeCell ref="A12:I12"/>
    <mergeCell ref="A16:I16"/>
    <mergeCell ref="A20:I20"/>
    <mergeCell ref="A24:I24"/>
    <mergeCell ref="A1:I1"/>
    <mergeCell ref="A3:I3"/>
    <mergeCell ref="A4:I4"/>
    <mergeCell ref="A5:A7"/>
    <mergeCell ref="B5:C5"/>
    <mergeCell ref="D5:I5"/>
    <mergeCell ref="B6:B7"/>
    <mergeCell ref="C6:C7"/>
    <mergeCell ref="D6:D7"/>
    <mergeCell ref="G6:I6"/>
    <mergeCell ref="E6:E7"/>
    <mergeCell ref="F6:F7"/>
  </mergeCells>
  <printOptions horizontalCentered="1"/>
  <pageMargins left="0.59055118110236227" right="0.31496062992125984" top="0.6692913385826772" bottom="3.937007874015748E-2" header="0.31496062992125984" footer="0.31496062992125984"/>
  <pageSetup paperSize="9" scale="6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FC120"/>
  <sheetViews>
    <sheetView showGridLines="0" zoomScaleNormal="100" workbookViewId="0">
      <selection sqref="A1:I1"/>
    </sheetView>
  </sheetViews>
  <sheetFormatPr defaultColWidth="0" defaultRowHeight="15" zeroHeight="1"/>
  <cols>
    <col min="1" max="1" width="30" style="23" customWidth="1"/>
    <col min="2" max="6" width="14.42578125" style="23" customWidth="1"/>
    <col min="7" max="9" width="11.5703125" style="23" customWidth="1"/>
    <col min="10" max="255" width="9.140625" style="23" hidden="1"/>
    <col min="256" max="256" width="28.7109375" style="23" hidden="1"/>
    <col min="257" max="259" width="12.7109375" style="23" hidden="1"/>
    <col min="260" max="260" width="14" style="23" hidden="1"/>
    <col min="261" max="261" width="14.42578125" style="23" hidden="1"/>
    <col min="262" max="262" width="9.140625" style="23" hidden="1"/>
    <col min="263" max="263" width="10.42578125" style="23" hidden="1"/>
    <col min="264" max="264" width="9.28515625" style="23" hidden="1"/>
    <col min="265" max="265" width="11" style="23" hidden="1"/>
    <col min="266" max="266" width="9" style="23" hidden="1"/>
    <col min="267" max="511" width="9.140625" style="23" hidden="1"/>
    <col min="512" max="512" width="28.7109375" style="23" hidden="1"/>
    <col min="513" max="515" width="12.7109375" style="23" hidden="1"/>
    <col min="516" max="516" width="14" style="23" hidden="1"/>
    <col min="517" max="517" width="14.42578125" style="23" hidden="1"/>
    <col min="518" max="518" width="9.140625" style="23" hidden="1"/>
    <col min="519" max="519" width="10.42578125" style="23" hidden="1"/>
    <col min="520" max="520" width="9.28515625" style="23" hidden="1"/>
    <col min="521" max="521" width="11" style="23" hidden="1"/>
    <col min="522" max="522" width="9" style="23" hidden="1"/>
    <col min="523" max="767" width="9.140625" style="23" hidden="1"/>
    <col min="768" max="768" width="28.7109375" style="23" hidden="1"/>
    <col min="769" max="771" width="12.7109375" style="23" hidden="1"/>
    <col min="772" max="772" width="14" style="23" hidden="1"/>
    <col min="773" max="773" width="14.42578125" style="23" hidden="1"/>
    <col min="774" max="774" width="9.140625" style="23" hidden="1"/>
    <col min="775" max="775" width="10.42578125" style="23" hidden="1"/>
    <col min="776" max="776" width="9.28515625" style="23" hidden="1"/>
    <col min="777" max="777" width="11" style="23" hidden="1"/>
    <col min="778" max="778" width="9" style="23" hidden="1"/>
    <col min="779" max="1023" width="9.140625" style="23" hidden="1"/>
    <col min="1024" max="1024" width="28.7109375" style="23" hidden="1"/>
    <col min="1025" max="1027" width="12.7109375" style="23" hidden="1"/>
    <col min="1028" max="1028" width="14" style="23" hidden="1"/>
    <col min="1029" max="1029" width="14.42578125" style="23" hidden="1"/>
    <col min="1030" max="1030" width="9.140625" style="23" hidden="1"/>
    <col min="1031" max="1031" width="10.42578125" style="23" hidden="1"/>
    <col min="1032" max="1032" width="9.28515625" style="23" hidden="1"/>
    <col min="1033" max="1033" width="11" style="23" hidden="1"/>
    <col min="1034" max="1034" width="9" style="23" hidden="1"/>
    <col min="1035" max="1279" width="9.140625" style="23" hidden="1"/>
    <col min="1280" max="1280" width="28.7109375" style="23" hidden="1"/>
    <col min="1281" max="1283" width="12.7109375" style="23" hidden="1"/>
    <col min="1284" max="1284" width="14" style="23" hidden="1"/>
    <col min="1285" max="1285" width="14.42578125" style="23" hidden="1"/>
    <col min="1286" max="1286" width="9.140625" style="23" hidden="1"/>
    <col min="1287" max="1287" width="10.42578125" style="23" hidden="1"/>
    <col min="1288" max="1288" width="9.28515625" style="23" hidden="1"/>
    <col min="1289" max="1289" width="11" style="23" hidden="1"/>
    <col min="1290" max="1290" width="9" style="23" hidden="1"/>
    <col min="1291" max="1535" width="9.140625" style="23" hidden="1"/>
    <col min="1536" max="1536" width="28.7109375" style="23" hidden="1"/>
    <col min="1537" max="1539" width="12.7109375" style="23" hidden="1"/>
    <col min="1540" max="1540" width="14" style="23" hidden="1"/>
    <col min="1541" max="1541" width="14.42578125" style="23" hidden="1"/>
    <col min="1542" max="1542" width="9.140625" style="23" hidden="1"/>
    <col min="1543" max="1543" width="10.42578125" style="23" hidden="1"/>
    <col min="1544" max="1544" width="9.28515625" style="23" hidden="1"/>
    <col min="1545" max="1545" width="11" style="23" hidden="1"/>
    <col min="1546" max="1546" width="9" style="23" hidden="1"/>
    <col min="1547" max="1791" width="9.140625" style="23" hidden="1"/>
    <col min="1792" max="1792" width="28.7109375" style="23" hidden="1"/>
    <col min="1793" max="1795" width="12.7109375" style="23" hidden="1"/>
    <col min="1796" max="1796" width="14" style="23" hidden="1"/>
    <col min="1797" max="1797" width="14.42578125" style="23" hidden="1"/>
    <col min="1798" max="1798" width="9.140625" style="23" hidden="1"/>
    <col min="1799" max="1799" width="10.42578125" style="23" hidden="1"/>
    <col min="1800" max="1800" width="9.28515625" style="23" hidden="1"/>
    <col min="1801" max="1801" width="11" style="23" hidden="1"/>
    <col min="1802" max="1802" width="9" style="23" hidden="1"/>
    <col min="1803" max="2047" width="9.140625" style="23" hidden="1"/>
    <col min="2048" max="2048" width="28.7109375" style="23" hidden="1"/>
    <col min="2049" max="2051" width="12.7109375" style="23" hidden="1"/>
    <col min="2052" max="2052" width="14" style="23" hidden="1"/>
    <col min="2053" max="2053" width="14.42578125" style="23" hidden="1"/>
    <col min="2054" max="2054" width="9.140625" style="23" hidden="1"/>
    <col min="2055" max="2055" width="10.42578125" style="23" hidden="1"/>
    <col min="2056" max="2056" width="9.28515625" style="23" hidden="1"/>
    <col min="2057" max="2057" width="11" style="23" hidden="1"/>
    <col min="2058" max="2058" width="9" style="23" hidden="1"/>
    <col min="2059" max="2303" width="9.140625" style="23" hidden="1"/>
    <col min="2304" max="2304" width="28.7109375" style="23" hidden="1"/>
    <col min="2305" max="2307" width="12.7109375" style="23" hidden="1"/>
    <col min="2308" max="2308" width="14" style="23" hidden="1"/>
    <col min="2309" max="2309" width="14.42578125" style="23" hidden="1"/>
    <col min="2310" max="2310" width="9.140625" style="23" hidden="1"/>
    <col min="2311" max="2311" width="10.42578125" style="23" hidden="1"/>
    <col min="2312" max="2312" width="9.28515625" style="23" hidden="1"/>
    <col min="2313" max="2313" width="11" style="23" hidden="1"/>
    <col min="2314" max="2314" width="9" style="23" hidden="1"/>
    <col min="2315" max="2559" width="9.140625" style="23" hidden="1"/>
    <col min="2560" max="2560" width="28.7109375" style="23" hidden="1"/>
    <col min="2561" max="2563" width="12.7109375" style="23" hidden="1"/>
    <col min="2564" max="2564" width="14" style="23" hidden="1"/>
    <col min="2565" max="2565" width="14.42578125" style="23" hidden="1"/>
    <col min="2566" max="2566" width="9.140625" style="23" hidden="1"/>
    <col min="2567" max="2567" width="10.42578125" style="23" hidden="1"/>
    <col min="2568" max="2568" width="9.28515625" style="23" hidden="1"/>
    <col min="2569" max="2569" width="11" style="23" hidden="1"/>
    <col min="2570" max="2570" width="9" style="23" hidden="1"/>
    <col min="2571" max="2815" width="9.140625" style="23" hidden="1"/>
    <col min="2816" max="2816" width="28.7109375" style="23" hidden="1"/>
    <col min="2817" max="2819" width="12.7109375" style="23" hidden="1"/>
    <col min="2820" max="2820" width="14" style="23" hidden="1"/>
    <col min="2821" max="2821" width="14.42578125" style="23" hidden="1"/>
    <col min="2822" max="2822" width="9.140625" style="23" hidden="1"/>
    <col min="2823" max="2823" width="10.42578125" style="23" hidden="1"/>
    <col min="2824" max="2824" width="9.28515625" style="23" hidden="1"/>
    <col min="2825" max="2825" width="11" style="23" hidden="1"/>
    <col min="2826" max="2826" width="9" style="23" hidden="1"/>
    <col min="2827" max="3071" width="9.140625" style="23" hidden="1"/>
    <col min="3072" max="3072" width="28.7109375" style="23" hidden="1"/>
    <col min="3073" max="3075" width="12.7109375" style="23" hidden="1"/>
    <col min="3076" max="3076" width="14" style="23" hidden="1"/>
    <col min="3077" max="3077" width="14.42578125" style="23" hidden="1"/>
    <col min="3078" max="3078" width="9.140625" style="23" hidden="1"/>
    <col min="3079" max="3079" width="10.42578125" style="23" hidden="1"/>
    <col min="3080" max="3080" width="9.28515625" style="23" hidden="1"/>
    <col min="3081" max="3081" width="11" style="23" hidden="1"/>
    <col min="3082" max="3082" width="9" style="23" hidden="1"/>
    <col min="3083" max="3327" width="9.140625" style="23" hidden="1"/>
    <col min="3328" max="3328" width="28.7109375" style="23" hidden="1"/>
    <col min="3329" max="3331" width="12.7109375" style="23" hidden="1"/>
    <col min="3332" max="3332" width="14" style="23" hidden="1"/>
    <col min="3333" max="3333" width="14.42578125" style="23" hidden="1"/>
    <col min="3334" max="3334" width="9.140625" style="23" hidden="1"/>
    <col min="3335" max="3335" width="10.42578125" style="23" hidden="1"/>
    <col min="3336" max="3336" width="9.28515625" style="23" hidden="1"/>
    <col min="3337" max="3337" width="11" style="23" hidden="1"/>
    <col min="3338" max="3338" width="9" style="23" hidden="1"/>
    <col min="3339" max="3583" width="9.140625" style="23" hidden="1"/>
    <col min="3584" max="3584" width="28.7109375" style="23" hidden="1"/>
    <col min="3585" max="3587" width="12.7109375" style="23" hidden="1"/>
    <col min="3588" max="3588" width="14" style="23" hidden="1"/>
    <col min="3589" max="3589" width="14.42578125" style="23" hidden="1"/>
    <col min="3590" max="3590" width="9.140625" style="23" hidden="1"/>
    <col min="3591" max="3591" width="10.42578125" style="23" hidden="1"/>
    <col min="3592" max="3592" width="9.28515625" style="23" hidden="1"/>
    <col min="3593" max="3593" width="11" style="23" hidden="1"/>
    <col min="3594" max="3594" width="9" style="23" hidden="1"/>
    <col min="3595" max="3839" width="9.140625" style="23" hidden="1"/>
    <col min="3840" max="3840" width="28.7109375" style="23" hidden="1"/>
    <col min="3841" max="3843" width="12.7109375" style="23" hidden="1"/>
    <col min="3844" max="3844" width="14" style="23" hidden="1"/>
    <col min="3845" max="3845" width="14.42578125" style="23" hidden="1"/>
    <col min="3846" max="3846" width="9.140625" style="23" hidden="1"/>
    <col min="3847" max="3847" width="10.42578125" style="23" hidden="1"/>
    <col min="3848" max="3848" width="9.28515625" style="23" hidden="1"/>
    <col min="3849" max="3849" width="11" style="23" hidden="1"/>
    <col min="3850" max="3850" width="9" style="23" hidden="1"/>
    <col min="3851" max="4095" width="9.140625" style="23" hidden="1"/>
    <col min="4096" max="4096" width="28.7109375" style="23" hidden="1"/>
    <col min="4097" max="4099" width="12.7109375" style="23" hidden="1"/>
    <col min="4100" max="4100" width="14" style="23" hidden="1"/>
    <col min="4101" max="4101" width="14.42578125" style="23" hidden="1"/>
    <col min="4102" max="4102" width="9.140625" style="23" hidden="1"/>
    <col min="4103" max="4103" width="10.42578125" style="23" hidden="1"/>
    <col min="4104" max="4104" width="9.28515625" style="23" hidden="1"/>
    <col min="4105" max="4105" width="11" style="23" hidden="1"/>
    <col min="4106" max="4106" width="9" style="23" hidden="1"/>
    <col min="4107" max="4351" width="9.140625" style="23" hidden="1"/>
    <col min="4352" max="4352" width="28.7109375" style="23" hidden="1"/>
    <col min="4353" max="4355" width="12.7109375" style="23" hidden="1"/>
    <col min="4356" max="4356" width="14" style="23" hidden="1"/>
    <col min="4357" max="4357" width="14.42578125" style="23" hidden="1"/>
    <col min="4358" max="4358" width="9.140625" style="23" hidden="1"/>
    <col min="4359" max="4359" width="10.42578125" style="23" hidden="1"/>
    <col min="4360" max="4360" width="9.28515625" style="23" hidden="1"/>
    <col min="4361" max="4361" width="11" style="23" hidden="1"/>
    <col min="4362" max="4362" width="9" style="23" hidden="1"/>
    <col min="4363" max="4607" width="9.140625" style="23" hidden="1"/>
    <col min="4608" max="4608" width="28.7109375" style="23" hidden="1"/>
    <col min="4609" max="4611" width="12.7109375" style="23" hidden="1"/>
    <col min="4612" max="4612" width="14" style="23" hidden="1"/>
    <col min="4613" max="4613" width="14.42578125" style="23" hidden="1"/>
    <col min="4614" max="4614" width="9.140625" style="23" hidden="1"/>
    <col min="4615" max="4615" width="10.42578125" style="23" hidden="1"/>
    <col min="4616" max="4616" width="9.28515625" style="23" hidden="1"/>
    <col min="4617" max="4617" width="11" style="23" hidden="1"/>
    <col min="4618" max="4618" width="9" style="23" hidden="1"/>
    <col min="4619" max="4863" width="9.140625" style="23" hidden="1"/>
    <col min="4864" max="4864" width="28.7109375" style="23" hidden="1"/>
    <col min="4865" max="4867" width="12.7109375" style="23" hidden="1"/>
    <col min="4868" max="4868" width="14" style="23" hidden="1"/>
    <col min="4869" max="4869" width="14.42578125" style="23" hidden="1"/>
    <col min="4870" max="4870" width="9.140625" style="23" hidden="1"/>
    <col min="4871" max="4871" width="10.42578125" style="23" hidden="1"/>
    <col min="4872" max="4872" width="9.28515625" style="23" hidden="1"/>
    <col min="4873" max="4873" width="11" style="23" hidden="1"/>
    <col min="4874" max="4874" width="9" style="23" hidden="1"/>
    <col min="4875" max="5119" width="9.140625" style="23" hidden="1"/>
    <col min="5120" max="5120" width="28.7109375" style="23" hidden="1"/>
    <col min="5121" max="5123" width="12.7109375" style="23" hidden="1"/>
    <col min="5124" max="5124" width="14" style="23" hidden="1"/>
    <col min="5125" max="5125" width="14.42578125" style="23" hidden="1"/>
    <col min="5126" max="5126" width="9.140625" style="23" hidden="1"/>
    <col min="5127" max="5127" width="10.42578125" style="23" hidden="1"/>
    <col min="5128" max="5128" width="9.28515625" style="23" hidden="1"/>
    <col min="5129" max="5129" width="11" style="23" hidden="1"/>
    <col min="5130" max="5130" width="9" style="23" hidden="1"/>
    <col min="5131" max="5375" width="9.140625" style="23" hidden="1"/>
    <col min="5376" max="5376" width="28.7109375" style="23" hidden="1"/>
    <col min="5377" max="5379" width="12.7109375" style="23" hidden="1"/>
    <col min="5380" max="5380" width="14" style="23" hidden="1"/>
    <col min="5381" max="5381" width="14.42578125" style="23" hidden="1"/>
    <col min="5382" max="5382" width="9.140625" style="23" hidden="1"/>
    <col min="5383" max="5383" width="10.42578125" style="23" hidden="1"/>
    <col min="5384" max="5384" width="9.28515625" style="23" hidden="1"/>
    <col min="5385" max="5385" width="11" style="23" hidden="1"/>
    <col min="5386" max="5386" width="9" style="23" hidden="1"/>
    <col min="5387" max="5631" width="9.140625" style="23" hidden="1"/>
    <col min="5632" max="5632" width="28.7109375" style="23" hidden="1"/>
    <col min="5633" max="5635" width="12.7109375" style="23" hidden="1"/>
    <col min="5636" max="5636" width="14" style="23" hidden="1"/>
    <col min="5637" max="5637" width="14.42578125" style="23" hidden="1"/>
    <col min="5638" max="5638" width="9.140625" style="23" hidden="1"/>
    <col min="5639" max="5639" width="10.42578125" style="23" hidden="1"/>
    <col min="5640" max="5640" width="9.28515625" style="23" hidden="1"/>
    <col min="5641" max="5641" width="11" style="23" hidden="1"/>
    <col min="5642" max="5642" width="9" style="23" hidden="1"/>
    <col min="5643" max="5887" width="9.140625" style="23" hidden="1"/>
    <col min="5888" max="5888" width="28.7109375" style="23" hidden="1"/>
    <col min="5889" max="5891" width="12.7109375" style="23" hidden="1"/>
    <col min="5892" max="5892" width="14" style="23" hidden="1"/>
    <col min="5893" max="5893" width="14.42578125" style="23" hidden="1"/>
    <col min="5894" max="5894" width="9.140625" style="23" hidden="1"/>
    <col min="5895" max="5895" width="10.42578125" style="23" hidden="1"/>
    <col min="5896" max="5896" width="9.28515625" style="23" hidden="1"/>
    <col min="5897" max="5897" width="11" style="23" hidden="1"/>
    <col min="5898" max="5898" width="9" style="23" hidden="1"/>
    <col min="5899" max="6143" width="9.140625" style="23" hidden="1"/>
    <col min="6144" max="6144" width="28.7109375" style="23" hidden="1"/>
    <col min="6145" max="6147" width="12.7109375" style="23" hidden="1"/>
    <col min="6148" max="6148" width="14" style="23" hidden="1"/>
    <col min="6149" max="6149" width="14.42578125" style="23" hidden="1"/>
    <col min="6150" max="6150" width="9.140625" style="23" hidden="1"/>
    <col min="6151" max="6151" width="10.42578125" style="23" hidden="1"/>
    <col min="6152" max="6152" width="9.28515625" style="23" hidden="1"/>
    <col min="6153" max="6153" width="11" style="23" hidden="1"/>
    <col min="6154" max="6154" width="9" style="23" hidden="1"/>
    <col min="6155" max="6399" width="9.140625" style="23" hidden="1"/>
    <col min="6400" max="6400" width="28.7109375" style="23" hidden="1"/>
    <col min="6401" max="6403" width="12.7109375" style="23" hidden="1"/>
    <col min="6404" max="6404" width="14" style="23" hidden="1"/>
    <col min="6405" max="6405" width="14.42578125" style="23" hidden="1"/>
    <col min="6406" max="6406" width="9.140625" style="23" hidden="1"/>
    <col min="6407" max="6407" width="10.42578125" style="23" hidden="1"/>
    <col min="6408" max="6408" width="9.28515625" style="23" hidden="1"/>
    <col min="6409" max="6409" width="11" style="23" hidden="1"/>
    <col min="6410" max="6410" width="9" style="23" hidden="1"/>
    <col min="6411" max="6655" width="9.140625" style="23" hidden="1"/>
    <col min="6656" max="6656" width="28.7109375" style="23" hidden="1"/>
    <col min="6657" max="6659" width="12.7109375" style="23" hidden="1"/>
    <col min="6660" max="6660" width="14" style="23" hidden="1"/>
    <col min="6661" max="6661" width="14.42578125" style="23" hidden="1"/>
    <col min="6662" max="6662" width="9.140625" style="23" hidden="1"/>
    <col min="6663" max="6663" width="10.42578125" style="23" hidden="1"/>
    <col min="6664" max="6664" width="9.28515625" style="23" hidden="1"/>
    <col min="6665" max="6665" width="11" style="23" hidden="1"/>
    <col min="6666" max="6666" width="9" style="23" hidden="1"/>
    <col min="6667" max="6911" width="9.140625" style="23" hidden="1"/>
    <col min="6912" max="6912" width="28.7109375" style="23" hidden="1"/>
    <col min="6913" max="6915" width="12.7109375" style="23" hidden="1"/>
    <col min="6916" max="6916" width="14" style="23" hidden="1"/>
    <col min="6917" max="6917" width="14.42578125" style="23" hidden="1"/>
    <col min="6918" max="6918" width="9.140625" style="23" hidden="1"/>
    <col min="6919" max="6919" width="10.42578125" style="23" hidden="1"/>
    <col min="6920" max="6920" width="9.28515625" style="23" hidden="1"/>
    <col min="6921" max="6921" width="11" style="23" hidden="1"/>
    <col min="6922" max="6922" width="9" style="23" hidden="1"/>
    <col min="6923" max="7167" width="9.140625" style="23" hidden="1"/>
    <col min="7168" max="7168" width="28.7109375" style="23" hidden="1"/>
    <col min="7169" max="7171" width="12.7109375" style="23" hidden="1"/>
    <col min="7172" max="7172" width="14" style="23" hidden="1"/>
    <col min="7173" max="7173" width="14.42578125" style="23" hidden="1"/>
    <col min="7174" max="7174" width="9.140625" style="23" hidden="1"/>
    <col min="7175" max="7175" width="10.42578125" style="23" hidden="1"/>
    <col min="7176" max="7176" width="9.28515625" style="23" hidden="1"/>
    <col min="7177" max="7177" width="11" style="23" hidden="1"/>
    <col min="7178" max="7178" width="9" style="23" hidden="1"/>
    <col min="7179" max="7423" width="9.140625" style="23" hidden="1"/>
    <col min="7424" max="7424" width="28.7109375" style="23" hidden="1"/>
    <col min="7425" max="7427" width="12.7109375" style="23" hidden="1"/>
    <col min="7428" max="7428" width="14" style="23" hidden="1"/>
    <col min="7429" max="7429" width="14.42578125" style="23" hidden="1"/>
    <col min="7430" max="7430" width="9.140625" style="23" hidden="1"/>
    <col min="7431" max="7431" width="10.42578125" style="23" hidden="1"/>
    <col min="7432" max="7432" width="9.28515625" style="23" hidden="1"/>
    <col min="7433" max="7433" width="11" style="23" hidden="1"/>
    <col min="7434" max="7434" width="9" style="23" hidden="1"/>
    <col min="7435" max="7679" width="9.140625" style="23" hidden="1"/>
    <col min="7680" max="7680" width="28.7109375" style="23" hidden="1"/>
    <col min="7681" max="7683" width="12.7109375" style="23" hidden="1"/>
    <col min="7684" max="7684" width="14" style="23" hidden="1"/>
    <col min="7685" max="7685" width="14.42578125" style="23" hidden="1"/>
    <col min="7686" max="7686" width="9.140625" style="23" hidden="1"/>
    <col min="7687" max="7687" width="10.42578125" style="23" hidden="1"/>
    <col min="7688" max="7688" width="9.28515625" style="23" hidden="1"/>
    <col min="7689" max="7689" width="11" style="23" hidden="1"/>
    <col min="7690" max="7690" width="9" style="23" hidden="1"/>
    <col min="7691" max="7935" width="9.140625" style="23" hidden="1"/>
    <col min="7936" max="7936" width="28.7109375" style="23" hidden="1"/>
    <col min="7937" max="7939" width="12.7109375" style="23" hidden="1"/>
    <col min="7940" max="7940" width="14" style="23" hidden="1"/>
    <col min="7941" max="7941" width="14.42578125" style="23" hidden="1"/>
    <col min="7942" max="7942" width="9.140625" style="23" hidden="1"/>
    <col min="7943" max="7943" width="10.42578125" style="23" hidden="1"/>
    <col min="7944" max="7944" width="9.28515625" style="23" hidden="1"/>
    <col min="7945" max="7945" width="11" style="23" hidden="1"/>
    <col min="7946" max="7946" width="9" style="23" hidden="1"/>
    <col min="7947" max="8191" width="9.140625" style="23" hidden="1"/>
    <col min="8192" max="8192" width="28.7109375" style="23" hidden="1"/>
    <col min="8193" max="8195" width="12.7109375" style="23" hidden="1"/>
    <col min="8196" max="8196" width="14" style="23" hidden="1"/>
    <col min="8197" max="8197" width="14.42578125" style="23" hidden="1"/>
    <col min="8198" max="8198" width="9.140625" style="23" hidden="1"/>
    <col min="8199" max="8199" width="10.42578125" style="23" hidden="1"/>
    <col min="8200" max="8200" width="9.28515625" style="23" hidden="1"/>
    <col min="8201" max="8201" width="11" style="23" hidden="1"/>
    <col min="8202" max="8202" width="9" style="23" hidden="1"/>
    <col min="8203" max="8447" width="9.140625" style="23" hidden="1"/>
    <col min="8448" max="8448" width="28.7109375" style="23" hidden="1"/>
    <col min="8449" max="8451" width="12.7109375" style="23" hidden="1"/>
    <col min="8452" max="8452" width="14" style="23" hidden="1"/>
    <col min="8453" max="8453" width="14.42578125" style="23" hidden="1"/>
    <col min="8454" max="8454" width="9.140625" style="23" hidden="1"/>
    <col min="8455" max="8455" width="10.42578125" style="23" hidden="1"/>
    <col min="8456" max="8456" width="9.28515625" style="23" hidden="1"/>
    <col min="8457" max="8457" width="11" style="23" hidden="1"/>
    <col min="8458" max="8458" width="9" style="23" hidden="1"/>
    <col min="8459" max="8703" width="9.140625" style="23" hidden="1"/>
    <col min="8704" max="8704" width="28.7109375" style="23" hidden="1"/>
    <col min="8705" max="8707" width="12.7109375" style="23" hidden="1"/>
    <col min="8708" max="8708" width="14" style="23" hidden="1"/>
    <col min="8709" max="8709" width="14.42578125" style="23" hidden="1"/>
    <col min="8710" max="8710" width="9.140625" style="23" hidden="1"/>
    <col min="8711" max="8711" width="10.42578125" style="23" hidden="1"/>
    <col min="8712" max="8712" width="9.28515625" style="23" hidden="1"/>
    <col min="8713" max="8713" width="11" style="23" hidden="1"/>
    <col min="8714" max="8714" width="9" style="23" hidden="1"/>
    <col min="8715" max="8959" width="9.140625" style="23" hidden="1"/>
    <col min="8960" max="8960" width="28.7109375" style="23" hidden="1"/>
    <col min="8961" max="8963" width="12.7109375" style="23" hidden="1"/>
    <col min="8964" max="8964" width="14" style="23" hidden="1"/>
    <col min="8965" max="8965" width="14.42578125" style="23" hidden="1"/>
    <col min="8966" max="8966" width="9.140625" style="23" hidden="1"/>
    <col min="8967" max="8967" width="10.42578125" style="23" hidden="1"/>
    <col min="8968" max="8968" width="9.28515625" style="23" hidden="1"/>
    <col min="8969" max="8969" width="11" style="23" hidden="1"/>
    <col min="8970" max="8970" width="9" style="23" hidden="1"/>
    <col min="8971" max="9215" width="9.140625" style="23" hidden="1"/>
    <col min="9216" max="9216" width="28.7109375" style="23" hidden="1"/>
    <col min="9217" max="9219" width="12.7109375" style="23" hidden="1"/>
    <col min="9220" max="9220" width="14" style="23" hidden="1"/>
    <col min="9221" max="9221" width="14.42578125" style="23" hidden="1"/>
    <col min="9222" max="9222" width="9.140625" style="23" hidden="1"/>
    <col min="9223" max="9223" width="10.42578125" style="23" hidden="1"/>
    <col min="9224" max="9224" width="9.28515625" style="23" hidden="1"/>
    <col min="9225" max="9225" width="11" style="23" hidden="1"/>
    <col min="9226" max="9226" width="9" style="23" hidden="1"/>
    <col min="9227" max="9471" width="9.140625" style="23" hidden="1"/>
    <col min="9472" max="9472" width="28.7109375" style="23" hidden="1"/>
    <col min="9473" max="9475" width="12.7109375" style="23" hidden="1"/>
    <col min="9476" max="9476" width="14" style="23" hidden="1"/>
    <col min="9477" max="9477" width="14.42578125" style="23" hidden="1"/>
    <col min="9478" max="9478" width="9.140625" style="23" hidden="1"/>
    <col min="9479" max="9479" width="10.42578125" style="23" hidden="1"/>
    <col min="9480" max="9480" width="9.28515625" style="23" hidden="1"/>
    <col min="9481" max="9481" width="11" style="23" hidden="1"/>
    <col min="9482" max="9482" width="9" style="23" hidden="1"/>
    <col min="9483" max="9727" width="9.140625" style="23" hidden="1"/>
    <col min="9728" max="9728" width="28.7109375" style="23" hidden="1"/>
    <col min="9729" max="9731" width="12.7109375" style="23" hidden="1"/>
    <col min="9732" max="9732" width="14" style="23" hidden="1"/>
    <col min="9733" max="9733" width="14.42578125" style="23" hidden="1"/>
    <col min="9734" max="9734" width="9.140625" style="23" hidden="1"/>
    <col min="9735" max="9735" width="10.42578125" style="23" hidden="1"/>
    <col min="9736" max="9736" width="9.28515625" style="23" hidden="1"/>
    <col min="9737" max="9737" width="11" style="23" hidden="1"/>
    <col min="9738" max="9738" width="9" style="23" hidden="1"/>
    <col min="9739" max="9983" width="9.140625" style="23" hidden="1"/>
    <col min="9984" max="9984" width="28.7109375" style="23" hidden="1"/>
    <col min="9985" max="9987" width="12.7109375" style="23" hidden="1"/>
    <col min="9988" max="9988" width="14" style="23" hidden="1"/>
    <col min="9989" max="9989" width="14.42578125" style="23" hidden="1"/>
    <col min="9990" max="9990" width="9.140625" style="23" hidden="1"/>
    <col min="9991" max="9991" width="10.42578125" style="23" hidden="1"/>
    <col min="9992" max="9992" width="9.28515625" style="23" hidden="1"/>
    <col min="9993" max="9993" width="11" style="23" hidden="1"/>
    <col min="9994" max="9994" width="9" style="23" hidden="1"/>
    <col min="9995" max="10239" width="9.140625" style="23" hidden="1"/>
    <col min="10240" max="10240" width="28.7109375" style="23" hidden="1"/>
    <col min="10241" max="10243" width="12.7109375" style="23" hidden="1"/>
    <col min="10244" max="10244" width="14" style="23" hidden="1"/>
    <col min="10245" max="10245" width="14.42578125" style="23" hidden="1"/>
    <col min="10246" max="10246" width="9.140625" style="23" hidden="1"/>
    <col min="10247" max="10247" width="10.42578125" style="23" hidden="1"/>
    <col min="10248" max="10248" width="9.28515625" style="23" hidden="1"/>
    <col min="10249" max="10249" width="11" style="23" hidden="1"/>
    <col min="10250" max="10250" width="9" style="23" hidden="1"/>
    <col min="10251" max="10495" width="9.140625" style="23" hidden="1"/>
    <col min="10496" max="10496" width="28.7109375" style="23" hidden="1"/>
    <col min="10497" max="10499" width="12.7109375" style="23" hidden="1"/>
    <col min="10500" max="10500" width="14" style="23" hidden="1"/>
    <col min="10501" max="10501" width="14.42578125" style="23" hidden="1"/>
    <col min="10502" max="10502" width="9.140625" style="23" hidden="1"/>
    <col min="10503" max="10503" width="10.42578125" style="23" hidden="1"/>
    <col min="10504" max="10504" width="9.28515625" style="23" hidden="1"/>
    <col min="10505" max="10505" width="11" style="23" hidden="1"/>
    <col min="10506" max="10506" width="9" style="23" hidden="1"/>
    <col min="10507" max="10751" width="9.140625" style="23" hidden="1"/>
    <col min="10752" max="10752" width="28.7109375" style="23" hidden="1"/>
    <col min="10753" max="10755" width="12.7109375" style="23" hidden="1"/>
    <col min="10756" max="10756" width="14" style="23" hidden="1"/>
    <col min="10757" max="10757" width="14.42578125" style="23" hidden="1"/>
    <col min="10758" max="10758" width="9.140625" style="23" hidden="1"/>
    <col min="10759" max="10759" width="10.42578125" style="23" hidden="1"/>
    <col min="10760" max="10760" width="9.28515625" style="23" hidden="1"/>
    <col min="10761" max="10761" width="11" style="23" hidden="1"/>
    <col min="10762" max="10762" width="9" style="23" hidden="1"/>
    <col min="10763" max="11007" width="9.140625" style="23" hidden="1"/>
    <col min="11008" max="11008" width="28.7109375" style="23" hidden="1"/>
    <col min="11009" max="11011" width="12.7109375" style="23" hidden="1"/>
    <col min="11012" max="11012" width="14" style="23" hidden="1"/>
    <col min="11013" max="11013" width="14.42578125" style="23" hidden="1"/>
    <col min="11014" max="11014" width="9.140625" style="23" hidden="1"/>
    <col min="11015" max="11015" width="10.42578125" style="23" hidden="1"/>
    <col min="11016" max="11016" width="9.28515625" style="23" hidden="1"/>
    <col min="11017" max="11017" width="11" style="23" hidden="1"/>
    <col min="11018" max="11018" width="9" style="23" hidden="1"/>
    <col min="11019" max="11263" width="9.140625" style="23" hidden="1"/>
    <col min="11264" max="11264" width="28.7109375" style="23" hidden="1"/>
    <col min="11265" max="11267" width="12.7109375" style="23" hidden="1"/>
    <col min="11268" max="11268" width="14" style="23" hidden="1"/>
    <col min="11269" max="11269" width="14.42578125" style="23" hidden="1"/>
    <col min="11270" max="11270" width="9.140625" style="23" hidden="1"/>
    <col min="11271" max="11271" width="10.42578125" style="23" hidden="1"/>
    <col min="11272" max="11272" width="9.28515625" style="23" hidden="1"/>
    <col min="11273" max="11273" width="11" style="23" hidden="1"/>
    <col min="11274" max="11274" width="9" style="23" hidden="1"/>
    <col min="11275" max="11519" width="9.140625" style="23" hidden="1"/>
    <col min="11520" max="11520" width="28.7109375" style="23" hidden="1"/>
    <col min="11521" max="11523" width="12.7109375" style="23" hidden="1"/>
    <col min="11524" max="11524" width="14" style="23" hidden="1"/>
    <col min="11525" max="11525" width="14.42578125" style="23" hidden="1"/>
    <col min="11526" max="11526" width="9.140625" style="23" hidden="1"/>
    <col min="11527" max="11527" width="10.42578125" style="23" hidden="1"/>
    <col min="11528" max="11528" width="9.28515625" style="23" hidden="1"/>
    <col min="11529" max="11529" width="11" style="23" hidden="1"/>
    <col min="11530" max="11530" width="9" style="23" hidden="1"/>
    <col min="11531" max="11775" width="9.140625" style="23" hidden="1"/>
    <col min="11776" max="11776" width="28.7109375" style="23" hidden="1"/>
    <col min="11777" max="11779" width="12.7109375" style="23" hidden="1"/>
    <col min="11780" max="11780" width="14" style="23" hidden="1"/>
    <col min="11781" max="11781" width="14.42578125" style="23" hidden="1"/>
    <col min="11782" max="11782" width="9.140625" style="23" hidden="1"/>
    <col min="11783" max="11783" width="10.42578125" style="23" hidden="1"/>
    <col min="11784" max="11784" width="9.28515625" style="23" hidden="1"/>
    <col min="11785" max="11785" width="11" style="23" hidden="1"/>
    <col min="11786" max="11786" width="9" style="23" hidden="1"/>
    <col min="11787" max="12031" width="9.140625" style="23" hidden="1"/>
    <col min="12032" max="12032" width="28.7109375" style="23" hidden="1"/>
    <col min="12033" max="12035" width="12.7109375" style="23" hidden="1"/>
    <col min="12036" max="12036" width="14" style="23" hidden="1"/>
    <col min="12037" max="12037" width="14.42578125" style="23" hidden="1"/>
    <col min="12038" max="12038" width="9.140625" style="23" hidden="1"/>
    <col min="12039" max="12039" width="10.42578125" style="23" hidden="1"/>
    <col min="12040" max="12040" width="9.28515625" style="23" hidden="1"/>
    <col min="12041" max="12041" width="11" style="23" hidden="1"/>
    <col min="12042" max="12042" width="9" style="23" hidden="1"/>
    <col min="12043" max="12287" width="9.140625" style="23" hidden="1"/>
    <col min="12288" max="12288" width="28.7109375" style="23" hidden="1"/>
    <col min="12289" max="12291" width="12.7109375" style="23" hidden="1"/>
    <col min="12292" max="12292" width="14" style="23" hidden="1"/>
    <col min="12293" max="12293" width="14.42578125" style="23" hidden="1"/>
    <col min="12294" max="12294" width="9.140625" style="23" hidden="1"/>
    <col min="12295" max="12295" width="10.42578125" style="23" hidden="1"/>
    <col min="12296" max="12296" width="9.28515625" style="23" hidden="1"/>
    <col min="12297" max="12297" width="11" style="23" hidden="1"/>
    <col min="12298" max="12298" width="9" style="23" hidden="1"/>
    <col min="12299" max="12543" width="9.140625" style="23" hidden="1"/>
    <col min="12544" max="12544" width="28.7109375" style="23" hidden="1"/>
    <col min="12545" max="12547" width="12.7109375" style="23" hidden="1"/>
    <col min="12548" max="12548" width="14" style="23" hidden="1"/>
    <col min="12549" max="12549" width="14.42578125" style="23" hidden="1"/>
    <col min="12550" max="12550" width="9.140625" style="23" hidden="1"/>
    <col min="12551" max="12551" width="10.42578125" style="23" hidden="1"/>
    <col min="12552" max="12552" width="9.28515625" style="23" hidden="1"/>
    <col min="12553" max="12553" width="11" style="23" hidden="1"/>
    <col min="12554" max="12554" width="9" style="23" hidden="1"/>
    <col min="12555" max="12799" width="9.140625" style="23" hidden="1"/>
    <col min="12800" max="12800" width="28.7109375" style="23" hidden="1"/>
    <col min="12801" max="12803" width="12.7109375" style="23" hidden="1"/>
    <col min="12804" max="12804" width="14" style="23" hidden="1"/>
    <col min="12805" max="12805" width="14.42578125" style="23" hidden="1"/>
    <col min="12806" max="12806" width="9.140625" style="23" hidden="1"/>
    <col min="12807" max="12807" width="10.42578125" style="23" hidden="1"/>
    <col min="12808" max="12808" width="9.28515625" style="23" hidden="1"/>
    <col min="12809" max="12809" width="11" style="23" hidden="1"/>
    <col min="12810" max="12810" width="9" style="23" hidden="1"/>
    <col min="12811" max="13055" width="9.140625" style="23" hidden="1"/>
    <col min="13056" max="13056" width="28.7109375" style="23" hidden="1"/>
    <col min="13057" max="13059" width="12.7109375" style="23" hidden="1"/>
    <col min="13060" max="13060" width="14" style="23" hidden="1"/>
    <col min="13061" max="13061" width="14.42578125" style="23" hidden="1"/>
    <col min="13062" max="13062" width="9.140625" style="23" hidden="1"/>
    <col min="13063" max="13063" width="10.42578125" style="23" hidden="1"/>
    <col min="13064" max="13064" width="9.28515625" style="23" hidden="1"/>
    <col min="13065" max="13065" width="11" style="23" hidden="1"/>
    <col min="13066" max="13066" width="9" style="23" hidden="1"/>
    <col min="13067" max="13311" width="9.140625" style="23" hidden="1"/>
    <col min="13312" max="13312" width="28.7109375" style="23" hidden="1"/>
    <col min="13313" max="13315" width="12.7109375" style="23" hidden="1"/>
    <col min="13316" max="13316" width="14" style="23" hidden="1"/>
    <col min="13317" max="13317" width="14.42578125" style="23" hidden="1"/>
    <col min="13318" max="13318" width="9.140625" style="23" hidden="1"/>
    <col min="13319" max="13319" width="10.42578125" style="23" hidden="1"/>
    <col min="13320" max="13320" width="9.28515625" style="23" hidden="1"/>
    <col min="13321" max="13321" width="11" style="23" hidden="1"/>
    <col min="13322" max="13322" width="9" style="23" hidden="1"/>
    <col min="13323" max="13567" width="9.140625" style="23" hidden="1"/>
    <col min="13568" max="13568" width="28.7109375" style="23" hidden="1"/>
    <col min="13569" max="13571" width="12.7109375" style="23" hidden="1"/>
    <col min="13572" max="13572" width="14" style="23" hidden="1"/>
    <col min="13573" max="13573" width="14.42578125" style="23" hidden="1"/>
    <col min="13574" max="13574" width="9.140625" style="23" hidden="1"/>
    <col min="13575" max="13575" width="10.42578125" style="23" hidden="1"/>
    <col min="13576" max="13576" width="9.28515625" style="23" hidden="1"/>
    <col min="13577" max="13577" width="11" style="23" hidden="1"/>
    <col min="13578" max="13578" width="9" style="23" hidden="1"/>
    <col min="13579" max="13823" width="9.140625" style="23" hidden="1"/>
    <col min="13824" max="13824" width="28.7109375" style="23" hidden="1"/>
    <col min="13825" max="13827" width="12.7109375" style="23" hidden="1"/>
    <col min="13828" max="13828" width="14" style="23" hidden="1"/>
    <col min="13829" max="13829" width="14.42578125" style="23" hidden="1"/>
    <col min="13830" max="13830" width="9.140625" style="23" hidden="1"/>
    <col min="13831" max="13831" width="10.42578125" style="23" hidden="1"/>
    <col min="13832" max="13832" width="9.28515625" style="23" hidden="1"/>
    <col min="13833" max="13833" width="11" style="23" hidden="1"/>
    <col min="13834" max="13834" width="9" style="23" hidden="1"/>
    <col min="13835" max="14079" width="9.140625" style="23" hidden="1"/>
    <col min="14080" max="14080" width="28.7109375" style="23" hidden="1"/>
    <col min="14081" max="14083" width="12.7109375" style="23" hidden="1"/>
    <col min="14084" max="14084" width="14" style="23" hidden="1"/>
    <col min="14085" max="14085" width="14.42578125" style="23" hidden="1"/>
    <col min="14086" max="14086" width="9.140625" style="23" hidden="1"/>
    <col min="14087" max="14087" width="10.42578125" style="23" hidden="1"/>
    <col min="14088" max="14088" width="9.28515625" style="23" hidden="1"/>
    <col min="14089" max="14089" width="11" style="23" hidden="1"/>
    <col min="14090" max="14090" width="9" style="23" hidden="1"/>
    <col min="14091" max="14335" width="9.140625" style="23" hidden="1"/>
    <col min="14336" max="14336" width="28.7109375" style="23" hidden="1"/>
    <col min="14337" max="14339" width="12.7109375" style="23" hidden="1"/>
    <col min="14340" max="14340" width="14" style="23" hidden="1"/>
    <col min="14341" max="14341" width="14.42578125" style="23" hidden="1"/>
    <col min="14342" max="14342" width="9.140625" style="23" hidden="1"/>
    <col min="14343" max="14343" width="10.42578125" style="23" hidden="1"/>
    <col min="14344" max="14344" width="9.28515625" style="23" hidden="1"/>
    <col min="14345" max="14345" width="11" style="23" hidden="1"/>
    <col min="14346" max="14346" width="9" style="23" hidden="1"/>
    <col min="14347" max="14591" width="9.140625" style="23" hidden="1"/>
    <col min="14592" max="14592" width="28.7109375" style="23" hidden="1"/>
    <col min="14593" max="14595" width="12.7109375" style="23" hidden="1"/>
    <col min="14596" max="14596" width="14" style="23" hidden="1"/>
    <col min="14597" max="14597" width="14.42578125" style="23" hidden="1"/>
    <col min="14598" max="14598" width="9.140625" style="23" hidden="1"/>
    <col min="14599" max="14599" width="10.42578125" style="23" hidden="1"/>
    <col min="14600" max="14600" width="9.28515625" style="23" hidden="1"/>
    <col min="14601" max="14601" width="11" style="23" hidden="1"/>
    <col min="14602" max="14602" width="9" style="23" hidden="1"/>
    <col min="14603" max="14847" width="9.140625" style="23" hidden="1"/>
    <col min="14848" max="14848" width="28.7109375" style="23" hidden="1"/>
    <col min="14849" max="14851" width="12.7109375" style="23" hidden="1"/>
    <col min="14852" max="14852" width="14" style="23" hidden="1"/>
    <col min="14853" max="14853" width="14.42578125" style="23" hidden="1"/>
    <col min="14854" max="14854" width="9.140625" style="23" hidden="1"/>
    <col min="14855" max="14855" width="10.42578125" style="23" hidden="1"/>
    <col min="14856" max="14856" width="9.28515625" style="23" hidden="1"/>
    <col min="14857" max="14857" width="11" style="23" hidden="1"/>
    <col min="14858" max="14858" width="9" style="23" hidden="1"/>
    <col min="14859" max="15103" width="9.140625" style="23" hidden="1"/>
    <col min="15104" max="15104" width="28.7109375" style="23" hidden="1"/>
    <col min="15105" max="15107" width="12.7109375" style="23" hidden="1"/>
    <col min="15108" max="15108" width="14" style="23" hidden="1"/>
    <col min="15109" max="15109" width="14.42578125" style="23" hidden="1"/>
    <col min="15110" max="15110" width="9.140625" style="23" hidden="1"/>
    <col min="15111" max="15111" width="10.42578125" style="23" hidden="1"/>
    <col min="15112" max="15112" width="9.28515625" style="23" hidden="1"/>
    <col min="15113" max="15113" width="11" style="23" hidden="1"/>
    <col min="15114" max="15114" width="9" style="23" hidden="1"/>
    <col min="15115" max="15359" width="9.140625" style="23" hidden="1"/>
    <col min="15360" max="15360" width="28.7109375" style="23" hidden="1"/>
    <col min="15361" max="15363" width="12.7109375" style="23" hidden="1"/>
    <col min="15364" max="15364" width="14" style="23" hidden="1"/>
    <col min="15365" max="15365" width="14.42578125" style="23" hidden="1"/>
    <col min="15366" max="15366" width="9.140625" style="23" hidden="1"/>
    <col min="15367" max="15367" width="10.42578125" style="23" hidden="1"/>
    <col min="15368" max="15368" width="9.28515625" style="23" hidden="1"/>
    <col min="15369" max="15369" width="11" style="23" hidden="1"/>
    <col min="15370" max="15370" width="9" style="23" hidden="1"/>
    <col min="15371" max="15615" width="9.140625" style="23" hidden="1"/>
    <col min="15616" max="15616" width="28.7109375" style="23" hidden="1"/>
    <col min="15617" max="15619" width="12.7109375" style="23" hidden="1"/>
    <col min="15620" max="15620" width="14" style="23" hidden="1"/>
    <col min="15621" max="15621" width="14.42578125" style="23" hidden="1"/>
    <col min="15622" max="15622" width="9.140625" style="23" hidden="1"/>
    <col min="15623" max="15623" width="10.42578125" style="23" hidden="1"/>
    <col min="15624" max="15624" width="9.28515625" style="23" hidden="1"/>
    <col min="15625" max="15625" width="11" style="23" hidden="1"/>
    <col min="15626" max="15626" width="9" style="23" hidden="1"/>
    <col min="15627" max="15871" width="9.140625" style="23" hidden="1"/>
    <col min="15872" max="15872" width="28.7109375" style="23" hidden="1"/>
    <col min="15873" max="15875" width="12.7109375" style="23" hidden="1"/>
    <col min="15876" max="15876" width="14" style="23" hidden="1"/>
    <col min="15877" max="15877" width="14.42578125" style="23" hidden="1"/>
    <col min="15878" max="15878" width="9.140625" style="23" hidden="1"/>
    <col min="15879" max="15879" width="10.42578125" style="23" hidden="1"/>
    <col min="15880" max="15880" width="9.28515625" style="23" hidden="1"/>
    <col min="15881" max="15881" width="11" style="23" hidden="1"/>
    <col min="15882" max="15882" width="9" style="23" hidden="1"/>
    <col min="15883" max="16127" width="9.140625" style="23" hidden="1"/>
    <col min="16128" max="16128" width="28.7109375" style="23" hidden="1"/>
    <col min="16129" max="16131" width="12.7109375" style="23" hidden="1"/>
    <col min="16132" max="16132" width="14" style="23" hidden="1"/>
    <col min="16133" max="16133" width="14.42578125" style="23" hidden="1"/>
    <col min="16134" max="16134" width="9.140625" style="23" hidden="1"/>
    <col min="16135" max="16135" width="10.42578125" style="23" hidden="1"/>
    <col min="16136" max="16136" width="9.28515625" style="23" hidden="1"/>
    <col min="16137" max="16137" width="11" style="23" hidden="1"/>
    <col min="16138" max="16138" width="9" style="23" hidden="1"/>
    <col min="16139" max="16383" width="9.140625" style="23" hidden="1"/>
    <col min="16384" max="16384" width="0.28515625" style="23" customWidth="1"/>
  </cols>
  <sheetData>
    <row r="1" spans="1:12" ht="30" customHeight="1">
      <c r="A1" s="885" t="s">
        <v>297</v>
      </c>
      <c r="B1" s="885"/>
      <c r="C1" s="885"/>
      <c r="D1" s="885"/>
      <c r="E1" s="885"/>
      <c r="F1" s="885"/>
      <c r="G1" s="885"/>
      <c r="H1" s="885"/>
      <c r="I1" s="885"/>
    </row>
    <row r="2" spans="1:12" s="128" customFormat="1" ht="12.75">
      <c r="A2" s="454"/>
      <c r="B2" s="454"/>
      <c r="C2" s="454"/>
      <c r="D2" s="454"/>
      <c r="E2" s="454"/>
      <c r="F2" s="454"/>
      <c r="G2" s="454"/>
      <c r="H2" s="454"/>
      <c r="I2" s="454"/>
    </row>
    <row r="3" spans="1:12" ht="38.25" customHeight="1">
      <c r="A3" s="886" t="s">
        <v>435</v>
      </c>
      <c r="B3" s="886"/>
      <c r="C3" s="886"/>
      <c r="D3" s="886"/>
      <c r="E3" s="886"/>
      <c r="F3" s="886"/>
      <c r="G3" s="886"/>
      <c r="H3" s="886"/>
      <c r="I3" s="886"/>
    </row>
    <row r="4" spans="1:12" ht="21" customHeight="1">
      <c r="A4" s="859" t="s">
        <v>38</v>
      </c>
      <c r="B4" s="859" t="s">
        <v>162</v>
      </c>
      <c r="C4" s="860"/>
      <c r="D4" s="861" t="s">
        <v>163</v>
      </c>
      <c r="E4" s="861"/>
      <c r="F4" s="861"/>
      <c r="G4" s="861"/>
      <c r="H4" s="861"/>
      <c r="I4" s="860"/>
    </row>
    <row r="5" spans="1:12" ht="20.25" customHeight="1">
      <c r="A5" s="859"/>
      <c r="B5" s="762" t="s">
        <v>285</v>
      </c>
      <c r="C5" s="762" t="s">
        <v>286</v>
      </c>
      <c r="D5" s="762" t="s">
        <v>39</v>
      </c>
      <c r="E5" s="762" t="s">
        <v>285</v>
      </c>
      <c r="F5" s="762" t="s">
        <v>286</v>
      </c>
      <c r="G5" s="765" t="s">
        <v>171</v>
      </c>
      <c r="H5" s="864"/>
      <c r="I5" s="865"/>
    </row>
    <row r="6" spans="1:12" ht="53.25" customHeight="1">
      <c r="A6" s="859"/>
      <c r="B6" s="764"/>
      <c r="C6" s="764"/>
      <c r="D6" s="764"/>
      <c r="E6" s="764"/>
      <c r="F6" s="764"/>
      <c r="G6" s="292" t="s">
        <v>294</v>
      </c>
      <c r="H6" s="140" t="s">
        <v>436</v>
      </c>
      <c r="I6" s="140" t="s">
        <v>437</v>
      </c>
    </row>
    <row r="7" spans="1:12" ht="21" customHeight="1">
      <c r="A7" s="874" t="s">
        <v>438</v>
      </c>
      <c r="B7" s="875"/>
      <c r="C7" s="875"/>
      <c r="D7" s="875"/>
      <c r="E7" s="875"/>
      <c r="F7" s="875"/>
      <c r="G7" s="876"/>
      <c r="H7" s="876"/>
      <c r="I7" s="877"/>
    </row>
    <row r="8" spans="1:12" ht="27" customHeight="1">
      <c r="A8" s="177" t="s">
        <v>439</v>
      </c>
      <c r="B8" s="455">
        <v>1124983</v>
      </c>
      <c r="C8" s="455">
        <v>1129363</v>
      </c>
      <c r="D8" s="455">
        <f>D15+D19+D25</f>
        <v>1096271</v>
      </c>
      <c r="E8" s="455">
        <f t="shared" ref="E8:F8" si="0">E15+E19+E25</f>
        <v>1089187</v>
      </c>
      <c r="F8" s="455">
        <f t="shared" si="0"/>
        <v>1092729</v>
      </c>
      <c r="G8" s="198">
        <f>E8/D8-1</f>
        <v>-6.4619058608683666E-3</v>
      </c>
      <c r="H8" s="113">
        <f>E8/B8-1</f>
        <v>-3.1819147489339894E-2</v>
      </c>
      <c r="I8" s="113">
        <f>F8/C8-1</f>
        <v>-3.243775473430599E-2</v>
      </c>
    </row>
    <row r="9" spans="1:12" ht="27" customHeight="1">
      <c r="A9" s="471" t="s">
        <v>449</v>
      </c>
      <c r="B9" s="170">
        <v>63789</v>
      </c>
      <c r="C9" s="170">
        <v>64896</v>
      </c>
      <c r="D9" s="170">
        <v>57991</v>
      </c>
      <c r="E9" s="170">
        <v>56058</v>
      </c>
      <c r="F9" s="456">
        <v>57024</v>
      </c>
      <c r="G9" s="199">
        <f t="shared" ref="G9:G23" si="1">E9/D9-1</f>
        <v>-3.3332758531496309E-2</v>
      </c>
      <c r="H9" s="103">
        <f t="shared" ref="H9:I27" si="2">E9/B9-1</f>
        <v>-0.12119644452805345</v>
      </c>
      <c r="I9" s="103">
        <f t="shared" si="2"/>
        <v>-0.12130177514792895</v>
      </c>
    </row>
    <row r="10" spans="1:12" ht="21" customHeight="1">
      <c r="A10" s="169" t="s">
        <v>440</v>
      </c>
      <c r="B10" s="171">
        <f t="shared" ref="B10:C10" si="3">B12+B16+B21+B26</f>
        <v>5531094848.6999989</v>
      </c>
      <c r="C10" s="171">
        <f t="shared" si="3"/>
        <v>9802201068.3199997</v>
      </c>
      <c r="D10" s="171">
        <f>D12+D16+D21+D26</f>
        <v>4392938085.6499996</v>
      </c>
      <c r="E10" s="171">
        <f t="shared" ref="E10:F10" si="4">E12+E16+E21+E26</f>
        <v>4543898787.29</v>
      </c>
      <c r="F10" s="171">
        <f t="shared" si="4"/>
        <v>8936836872.9400024</v>
      </c>
      <c r="G10" s="199">
        <f t="shared" si="1"/>
        <v>3.4364404573132834E-2</v>
      </c>
      <c r="H10" s="103">
        <f t="shared" si="2"/>
        <v>-0.17848113048396275</v>
      </c>
      <c r="I10" s="103">
        <f t="shared" si="2"/>
        <v>-8.8282640740434459E-2</v>
      </c>
      <c r="K10" s="457"/>
      <c r="L10" s="457"/>
    </row>
    <row r="11" spans="1:12" ht="27" customHeight="1">
      <c r="A11" s="471" t="s">
        <v>449</v>
      </c>
      <c r="B11" s="171">
        <v>274992405.62</v>
      </c>
      <c r="C11" s="171">
        <v>549895101.13999999</v>
      </c>
      <c r="D11" s="171">
        <v>254263016.14999995</v>
      </c>
      <c r="E11" s="171">
        <v>254808646.97999999</v>
      </c>
      <c r="F11" s="181">
        <v>509071663.13000005</v>
      </c>
      <c r="G11" s="199">
        <f t="shared" si="1"/>
        <v>2.1459307698850072E-3</v>
      </c>
      <c r="H11" s="103">
        <f t="shared" si="2"/>
        <v>-7.339751290401475E-2</v>
      </c>
      <c r="I11" s="103">
        <f t="shared" si="2"/>
        <v>-7.4238591915745222E-2</v>
      </c>
    </row>
    <row r="12" spans="1:12" ht="37.5" customHeight="1">
      <c r="A12" s="458" t="s">
        <v>452</v>
      </c>
      <c r="B12" s="459">
        <v>24492.48</v>
      </c>
      <c r="C12" s="459">
        <v>50650.78</v>
      </c>
      <c r="D12" s="459">
        <v>25087.279999999999</v>
      </c>
      <c r="E12" s="459">
        <v>26276.880000000001</v>
      </c>
      <c r="F12" s="460">
        <v>51364.160000000003</v>
      </c>
      <c r="G12" s="199">
        <f t="shared" si="1"/>
        <v>4.7418452697941094E-2</v>
      </c>
      <c r="H12" s="103">
        <f t="shared" si="2"/>
        <v>7.2855015090346198E-2</v>
      </c>
      <c r="I12" s="103">
        <f t="shared" si="2"/>
        <v>1.4084284585548446E-2</v>
      </c>
    </row>
    <row r="13" spans="1:12" ht="21" customHeight="1">
      <c r="A13" s="461" t="s">
        <v>441</v>
      </c>
      <c r="B13" s="462">
        <v>1638.87</v>
      </c>
      <c r="C13" s="459">
        <v>1446.57</v>
      </c>
      <c r="D13" s="459">
        <v>1335.72</v>
      </c>
      <c r="E13" s="459">
        <v>1390.61</v>
      </c>
      <c r="F13" s="460">
        <v>1363.08</v>
      </c>
      <c r="G13" s="200">
        <f t="shared" si="1"/>
        <v>4.109394184409898E-2</v>
      </c>
      <c r="H13" s="101">
        <f t="shared" si="2"/>
        <v>-0.15148242386522426</v>
      </c>
      <c r="I13" s="101">
        <f t="shared" si="2"/>
        <v>-5.7715838155084076E-2</v>
      </c>
    </row>
    <row r="14" spans="1:12" ht="21" customHeight="1">
      <c r="A14" s="878" t="s">
        <v>380</v>
      </c>
      <c r="B14" s="879"/>
      <c r="C14" s="879"/>
      <c r="D14" s="879"/>
      <c r="E14" s="879"/>
      <c r="F14" s="879"/>
      <c r="G14" s="880"/>
      <c r="H14" s="880"/>
      <c r="I14" s="881"/>
    </row>
    <row r="15" spans="1:12" ht="27" customHeight="1">
      <c r="A15" s="461" t="s">
        <v>439</v>
      </c>
      <c r="B15" s="463">
        <v>887219</v>
      </c>
      <c r="C15" s="464">
        <v>891025</v>
      </c>
      <c r="D15" s="465">
        <v>865531</v>
      </c>
      <c r="E15" s="465">
        <v>857889</v>
      </c>
      <c r="F15" s="465">
        <v>861710</v>
      </c>
      <c r="G15" s="198">
        <f t="shared" si="1"/>
        <v>-8.829262036830543E-3</v>
      </c>
      <c r="H15" s="113">
        <f t="shared" si="2"/>
        <v>-3.3058354250754318E-2</v>
      </c>
      <c r="I15" s="113">
        <f>F15/C15-1</f>
        <v>-3.2900311439073016E-2</v>
      </c>
    </row>
    <row r="16" spans="1:12" ht="21" customHeight="1">
      <c r="A16" s="461" t="s">
        <v>442</v>
      </c>
      <c r="B16" s="466">
        <v>4368356562.8099995</v>
      </c>
      <c r="C16" s="462">
        <v>7774929556.1399994</v>
      </c>
      <c r="D16" s="460">
        <v>3490756956.7899995</v>
      </c>
      <c r="E16" s="460">
        <v>3599876895.0999994</v>
      </c>
      <c r="F16" s="460">
        <v>7090633851.8900032</v>
      </c>
      <c r="G16" s="199">
        <f t="shared" si="1"/>
        <v>3.12596779611789E-2</v>
      </c>
      <c r="H16" s="103">
        <f t="shared" si="2"/>
        <v>-0.17591962942138262</v>
      </c>
      <c r="I16" s="103">
        <f t="shared" si="2"/>
        <v>-8.8013106653756834E-2</v>
      </c>
    </row>
    <row r="17" spans="1:9" ht="21" customHeight="1">
      <c r="A17" s="461" t="s">
        <v>443</v>
      </c>
      <c r="B17" s="466">
        <v>1641.22</v>
      </c>
      <c r="C17" s="459">
        <v>1454.3</v>
      </c>
      <c r="D17" s="460">
        <v>1344.36</v>
      </c>
      <c r="E17" s="460">
        <v>1398.73</v>
      </c>
      <c r="F17" s="460">
        <v>1371.4269402099708</v>
      </c>
      <c r="G17" s="200">
        <f t="shared" si="1"/>
        <v>4.044303609152311E-2</v>
      </c>
      <c r="H17" s="101">
        <f t="shared" si="2"/>
        <v>-0.14774984462777685</v>
      </c>
      <c r="I17" s="101">
        <f t="shared" si="2"/>
        <v>-5.6984844798204759E-2</v>
      </c>
    </row>
    <row r="18" spans="1:9" ht="21" customHeight="1">
      <c r="A18" s="878" t="s">
        <v>90</v>
      </c>
      <c r="B18" s="879"/>
      <c r="C18" s="879"/>
      <c r="D18" s="879"/>
      <c r="E18" s="879"/>
      <c r="F18" s="879"/>
      <c r="G18" s="880"/>
      <c r="H18" s="880"/>
      <c r="I18" s="881"/>
    </row>
    <row r="19" spans="1:9" ht="24.75" customHeight="1">
      <c r="A19" s="461" t="s">
        <v>439</v>
      </c>
      <c r="B19" s="463">
        <v>194690</v>
      </c>
      <c r="C19" s="463">
        <v>195307</v>
      </c>
      <c r="D19" s="463">
        <v>188275</v>
      </c>
      <c r="E19" s="463">
        <v>188749</v>
      </c>
      <c r="F19" s="467">
        <v>188512</v>
      </c>
      <c r="G19" s="198">
        <f t="shared" si="1"/>
        <v>2.5175939450272633E-3</v>
      </c>
      <c r="H19" s="113">
        <f t="shared" si="2"/>
        <v>-3.0515177975242724E-2</v>
      </c>
      <c r="I19" s="113">
        <f t="shared" si="2"/>
        <v>-3.4791379725253035E-2</v>
      </c>
    </row>
    <row r="20" spans="1:9" ht="27" customHeight="1">
      <c r="A20" s="461" t="s">
        <v>450</v>
      </c>
      <c r="B20" s="463">
        <v>12749</v>
      </c>
      <c r="C20" s="463">
        <v>12760</v>
      </c>
      <c r="D20" s="463">
        <v>12496</v>
      </c>
      <c r="E20" s="463">
        <v>12520</v>
      </c>
      <c r="F20" s="468">
        <v>12508</v>
      </c>
      <c r="G20" s="199">
        <f t="shared" si="1"/>
        <v>1.9206145966710331E-3</v>
      </c>
      <c r="H20" s="103">
        <f t="shared" si="2"/>
        <v>-1.7962193113185365E-2</v>
      </c>
      <c r="I20" s="103">
        <f t="shared" si="2"/>
        <v>-1.9749216300940398E-2</v>
      </c>
    </row>
    <row r="21" spans="1:9" ht="21" customHeight="1">
      <c r="A21" s="461" t="s">
        <v>210</v>
      </c>
      <c r="B21" s="466">
        <v>900585898.05999994</v>
      </c>
      <c r="C21" s="460">
        <v>1564713704.7199998</v>
      </c>
      <c r="D21" s="469">
        <v>688425562.35000002</v>
      </c>
      <c r="E21" s="470">
        <v>717732926.95999992</v>
      </c>
      <c r="F21" s="469">
        <v>1406158489.3099997</v>
      </c>
      <c r="G21" s="199">
        <f t="shared" si="1"/>
        <v>4.2571581028973737E-2</v>
      </c>
      <c r="H21" s="103">
        <f t="shared" si="2"/>
        <v>-0.20303779072478634</v>
      </c>
      <c r="I21" s="103">
        <f t="shared" si="2"/>
        <v>-0.10133177394159332</v>
      </c>
    </row>
    <row r="22" spans="1:9" ht="30.75" customHeight="1">
      <c r="A22" s="461" t="s">
        <v>451</v>
      </c>
      <c r="B22" s="466">
        <v>62858058.290000014</v>
      </c>
      <c r="C22" s="460">
        <v>109897468.44999999</v>
      </c>
      <c r="D22" s="466">
        <v>49608277.460000001</v>
      </c>
      <c r="E22" s="466">
        <v>51721906.460000001</v>
      </c>
      <c r="F22" s="462">
        <v>101330183.92000006</v>
      </c>
      <c r="G22" s="199">
        <f t="shared" si="1"/>
        <v>4.2606377568829235E-2</v>
      </c>
      <c r="H22" s="103">
        <f t="shared" si="2"/>
        <v>-0.17716347168445135</v>
      </c>
      <c r="I22" s="103">
        <f t="shared" si="2"/>
        <v>-7.7957068991973966E-2</v>
      </c>
    </row>
    <row r="23" spans="1:9" ht="21" customHeight="1">
      <c r="A23" s="169" t="s">
        <v>444</v>
      </c>
      <c r="B23" s="181">
        <v>1541.92</v>
      </c>
      <c r="C23" s="256">
        <v>1335.26</v>
      </c>
      <c r="D23" s="256">
        <v>1218.83</v>
      </c>
      <c r="E23" s="256">
        <v>1267.53</v>
      </c>
      <c r="F23" s="193">
        <v>1243.21</v>
      </c>
      <c r="G23" s="200">
        <f t="shared" si="1"/>
        <v>3.9956351583075644E-2</v>
      </c>
      <c r="H23" s="101">
        <f t="shared" si="2"/>
        <v>-0.17795346062052508</v>
      </c>
      <c r="I23" s="101">
        <f t="shared" si="2"/>
        <v>-6.8937884756526735E-2</v>
      </c>
    </row>
    <row r="24" spans="1:9" ht="21" customHeight="1">
      <c r="A24" s="866" t="s">
        <v>445</v>
      </c>
      <c r="B24" s="867"/>
      <c r="C24" s="867"/>
      <c r="D24" s="867"/>
      <c r="E24" s="867"/>
      <c r="F24" s="867"/>
      <c r="G24" s="882"/>
      <c r="H24" s="882"/>
      <c r="I24" s="883"/>
    </row>
    <row r="25" spans="1:9" ht="27" customHeight="1">
      <c r="A25" s="169" t="s">
        <v>439</v>
      </c>
      <c r="B25" s="456">
        <v>43075</v>
      </c>
      <c r="C25" s="170">
        <v>43030</v>
      </c>
      <c r="D25" s="456">
        <v>42465</v>
      </c>
      <c r="E25" s="456">
        <v>42549</v>
      </c>
      <c r="F25" s="456">
        <v>42507</v>
      </c>
      <c r="G25" s="198">
        <f t="shared" ref="G25:G27" si="5">E25/D25-1</f>
        <v>1.9780996114446836E-3</v>
      </c>
      <c r="H25" s="113">
        <f t="shared" si="2"/>
        <v>-1.2211259431224586E-2</v>
      </c>
      <c r="I25" s="113">
        <f t="shared" si="2"/>
        <v>-1.2154310945851732E-2</v>
      </c>
    </row>
    <row r="26" spans="1:9" ht="21" customHeight="1">
      <c r="A26" s="169" t="s">
        <v>210</v>
      </c>
      <c r="B26" s="181">
        <v>262127895.35000005</v>
      </c>
      <c r="C26" s="143">
        <v>462507156.68000001</v>
      </c>
      <c r="D26" s="256">
        <v>213730479.23000002</v>
      </c>
      <c r="E26" s="256">
        <v>226262688.35000002</v>
      </c>
      <c r="F26" s="256">
        <v>439993167.58000004</v>
      </c>
      <c r="G26" s="199">
        <f t="shared" si="5"/>
        <v>5.8635573013027464E-2</v>
      </c>
      <c r="H26" s="103">
        <f t="shared" si="2"/>
        <v>-0.13682331272721604</v>
      </c>
      <c r="I26" s="103">
        <f t="shared" si="2"/>
        <v>-4.8678142110516465E-2</v>
      </c>
    </row>
    <row r="27" spans="1:9" ht="21" customHeight="1">
      <c r="A27" s="184" t="s">
        <v>443</v>
      </c>
      <c r="B27" s="185">
        <v>2028.46</v>
      </c>
      <c r="C27" s="193">
        <v>1791.42</v>
      </c>
      <c r="D27" s="257">
        <v>1677.69</v>
      </c>
      <c r="E27" s="257">
        <v>1772.55</v>
      </c>
      <c r="F27" s="257">
        <v>1725.17</v>
      </c>
      <c r="G27" s="200">
        <f t="shared" si="5"/>
        <v>5.6542031006920235E-2</v>
      </c>
      <c r="H27" s="101">
        <f t="shared" si="2"/>
        <v>-0.12615974680299347</v>
      </c>
      <c r="I27" s="101">
        <f t="shared" si="2"/>
        <v>-3.6981835638767002E-2</v>
      </c>
    </row>
    <row r="28" spans="1:9" ht="51" customHeight="1">
      <c r="A28" s="884" t="s">
        <v>446</v>
      </c>
      <c r="B28" s="884"/>
      <c r="C28" s="884"/>
      <c r="D28" s="884"/>
      <c r="E28" s="884"/>
      <c r="F28" s="884"/>
      <c r="G28" s="884"/>
      <c r="H28" s="884"/>
      <c r="I28" s="884"/>
    </row>
    <row r="29" spans="1:9" ht="42" customHeight="1">
      <c r="A29" s="873" t="s">
        <v>447</v>
      </c>
      <c r="B29" s="873"/>
      <c r="C29" s="873"/>
      <c r="D29" s="873"/>
      <c r="E29" s="873"/>
      <c r="F29" s="873"/>
      <c r="G29" s="873"/>
      <c r="H29" s="873"/>
      <c r="I29" s="873"/>
    </row>
    <row r="30" spans="1:9" ht="18" customHeight="1">
      <c r="A30" s="873" t="s">
        <v>448</v>
      </c>
      <c r="B30" s="873"/>
      <c r="C30" s="873"/>
      <c r="D30" s="873"/>
      <c r="E30" s="873"/>
      <c r="F30" s="873"/>
      <c r="G30" s="873"/>
      <c r="H30" s="873"/>
      <c r="I30" s="873"/>
    </row>
    <row r="33" ht="12.75" hidden="1" customHeight="1"/>
    <row r="43" ht="12.75" hidden="1" customHeight="1"/>
    <row r="51" ht="12.75" hidden="1" customHeight="1"/>
    <row r="53" ht="12.75" hidden="1" customHeight="1"/>
    <row r="60" ht="12.75" hidden="1" customHeight="1"/>
    <row r="70" ht="12.75" hidden="1" customHeight="1"/>
    <row r="78" ht="12.75" hidden="1" customHeight="1"/>
    <row r="86" ht="12.75" hidden="1" customHeight="1"/>
    <row r="94" ht="12.75" hidden="1" customHeight="1"/>
    <row r="102" ht="12.75" hidden="1" customHeight="1"/>
    <row r="108" ht="12.75" hidden="1" customHeight="1"/>
    <row r="109" ht="12.75" hidden="1" customHeight="1"/>
    <row r="117" ht="12.75" hidden="1" customHeight="1"/>
    <row r="119"/>
    <row r="120"/>
  </sheetData>
  <mergeCells count="18">
    <mergeCell ref="A1:I1"/>
    <mergeCell ref="A3:I3"/>
    <mergeCell ref="A4:A6"/>
    <mergeCell ref="B4:C4"/>
    <mergeCell ref="D4:I4"/>
    <mergeCell ref="B5:B6"/>
    <mergeCell ref="C5:C6"/>
    <mergeCell ref="D5:D6"/>
    <mergeCell ref="E5:E6"/>
    <mergeCell ref="F5:F6"/>
    <mergeCell ref="A29:I29"/>
    <mergeCell ref="A30:I30"/>
    <mergeCell ref="G5:I5"/>
    <mergeCell ref="A7:I7"/>
    <mergeCell ref="A14:I14"/>
    <mergeCell ref="A18:I18"/>
    <mergeCell ref="A24:I24"/>
    <mergeCell ref="A28:I28"/>
  </mergeCells>
  <printOptions horizontalCentered="1"/>
  <pageMargins left="0.39370078740157483" right="0.39370078740157483" top="0.74803149606299213" bottom="0.74803149606299213" header="0.31496062992125984" footer="0.31496062992125984"/>
  <pageSetup paperSize="9" scale="6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FB35"/>
  <sheetViews>
    <sheetView showGridLines="0" view="pageBreakPreview" zoomScaleNormal="100" zoomScaleSheetLayoutView="100" workbookViewId="0">
      <selection activeCell="D15" sqref="D15"/>
    </sheetView>
  </sheetViews>
  <sheetFormatPr defaultColWidth="0" defaultRowHeight="15" zeroHeight="1"/>
  <cols>
    <col min="1" max="1" width="37.140625" style="23" customWidth="1"/>
    <col min="2" max="2" width="13.42578125" style="23" customWidth="1"/>
    <col min="3" max="3" width="13.140625" style="23" customWidth="1"/>
    <col min="4" max="6" width="13" style="23" customWidth="1"/>
    <col min="7" max="9" width="11.42578125" style="23" customWidth="1"/>
    <col min="10" max="16380" width="9.140625" style="23" hidden="1"/>
    <col min="16381" max="16381" width="0.5703125" style="23" hidden="1" customWidth="1"/>
    <col min="16382" max="16382" width="1" style="23" hidden="1" customWidth="1"/>
    <col min="16383" max="16383" width="1" style="23" customWidth="1"/>
    <col min="16384" max="16384" width="0.7109375" style="23" customWidth="1"/>
  </cols>
  <sheetData>
    <row r="1" spans="1:10" ht="30" customHeight="1">
      <c r="A1" s="885" t="s">
        <v>333</v>
      </c>
      <c r="B1" s="885"/>
      <c r="C1" s="885"/>
      <c r="D1" s="885"/>
      <c r="E1" s="885"/>
      <c r="F1" s="885"/>
      <c r="G1" s="885"/>
      <c r="H1" s="885"/>
      <c r="I1" s="885"/>
    </row>
    <row r="2" spans="1:10" s="128" customFormat="1" ht="12.75">
      <c r="A2" s="24"/>
      <c r="B2" s="24"/>
      <c r="C2" s="24"/>
      <c r="D2" s="24"/>
      <c r="E2" s="24"/>
      <c r="F2" s="24"/>
    </row>
    <row r="3" spans="1:10" ht="30" customHeight="1">
      <c r="A3" s="887" t="s">
        <v>260</v>
      </c>
      <c r="B3" s="887"/>
      <c r="C3" s="887"/>
      <c r="D3" s="887"/>
      <c r="E3" s="887"/>
      <c r="F3" s="887"/>
      <c r="G3" s="887"/>
      <c r="H3" s="887"/>
      <c r="I3" s="887"/>
    </row>
    <row r="4" spans="1:10" s="128" customFormat="1" ht="12.75">
      <c r="A4" s="126"/>
      <c r="B4" s="126"/>
      <c r="C4" s="126"/>
      <c r="D4" s="126"/>
      <c r="E4" s="126"/>
      <c r="F4" s="126"/>
    </row>
    <row r="5" spans="1:10" ht="21" customHeight="1">
      <c r="A5" s="768" t="s">
        <v>38</v>
      </c>
      <c r="B5" s="859" t="s">
        <v>162</v>
      </c>
      <c r="C5" s="860"/>
      <c r="D5" s="859" t="s">
        <v>163</v>
      </c>
      <c r="E5" s="861"/>
      <c r="F5" s="861"/>
      <c r="G5" s="861"/>
      <c r="H5" s="861"/>
      <c r="I5" s="860"/>
    </row>
    <row r="6" spans="1:10" ht="18" customHeight="1">
      <c r="A6" s="768"/>
      <c r="B6" s="862" t="s">
        <v>285</v>
      </c>
      <c r="C6" s="862" t="s">
        <v>286</v>
      </c>
      <c r="D6" s="862" t="s">
        <v>39</v>
      </c>
      <c r="E6" s="862" t="s">
        <v>285</v>
      </c>
      <c r="F6" s="862" t="s">
        <v>286</v>
      </c>
      <c r="G6" s="765" t="s">
        <v>300</v>
      </c>
      <c r="H6" s="864"/>
      <c r="I6" s="865"/>
    </row>
    <row r="7" spans="1:10" ht="51.75" customHeight="1">
      <c r="A7" s="768"/>
      <c r="B7" s="863"/>
      <c r="C7" s="863"/>
      <c r="D7" s="863"/>
      <c r="E7" s="863"/>
      <c r="F7" s="863"/>
      <c r="G7" s="134" t="s">
        <v>294</v>
      </c>
      <c r="H7" s="134" t="s">
        <v>341</v>
      </c>
      <c r="I7" s="133" t="s">
        <v>295</v>
      </c>
    </row>
    <row r="8" spans="1:10" ht="21" customHeight="1">
      <c r="A8" s="874" t="s">
        <v>89</v>
      </c>
      <c r="B8" s="875"/>
      <c r="C8" s="875"/>
      <c r="D8" s="875"/>
      <c r="E8" s="875"/>
      <c r="F8" s="875"/>
      <c r="G8" s="875"/>
      <c r="H8" s="875"/>
      <c r="I8" s="888"/>
    </row>
    <row r="9" spans="1:10" ht="21" customHeight="1">
      <c r="A9" s="169" t="s">
        <v>87</v>
      </c>
      <c r="B9" s="170">
        <v>643035</v>
      </c>
      <c r="C9" s="170">
        <v>643113</v>
      </c>
      <c r="D9" s="170">
        <f>D12+D15+D18</f>
        <v>645718</v>
      </c>
      <c r="E9" s="170">
        <f t="shared" ref="E9:F9" si="0">E12+E15+E18</f>
        <v>645565</v>
      </c>
      <c r="F9" s="170">
        <f t="shared" si="0"/>
        <v>645641</v>
      </c>
      <c r="G9" s="290">
        <f>E9/D9-1</f>
        <v>-2.3694553969377807E-4</v>
      </c>
      <c r="H9" s="114">
        <f>E9/B9-1</f>
        <v>3.9344670196801435E-3</v>
      </c>
      <c r="I9" s="114">
        <f>F9/B9-1</f>
        <v>4.0526565428009587E-3</v>
      </c>
      <c r="J9" s="117"/>
    </row>
    <row r="10" spans="1:10" ht="21" customHeight="1">
      <c r="A10" s="169" t="s">
        <v>210</v>
      </c>
      <c r="B10" s="171">
        <v>163652326.53999999</v>
      </c>
      <c r="C10" s="171">
        <v>168892490.95000002</v>
      </c>
      <c r="D10" s="171">
        <f>D13+D16+D19</f>
        <v>173591015.88</v>
      </c>
      <c r="E10" s="171">
        <f t="shared" ref="E10:F10" si="1">E13+E16+E19</f>
        <v>179349987.25</v>
      </c>
      <c r="F10" s="171">
        <f t="shared" si="1"/>
        <v>352941003.13</v>
      </c>
      <c r="G10" s="101">
        <f>E10/D10-1</f>
        <v>3.317551510834571E-2</v>
      </c>
      <c r="H10" s="100">
        <f>E10/B10-1</f>
        <v>9.5920791606730837E-2</v>
      </c>
      <c r="I10" s="100">
        <f>F10/B10-1</f>
        <v>1.1566513021355305</v>
      </c>
      <c r="J10" s="125"/>
    </row>
    <row r="11" spans="1:10" ht="21" customHeight="1">
      <c r="A11" s="866" t="s">
        <v>91</v>
      </c>
      <c r="B11" s="867"/>
      <c r="C11" s="867"/>
      <c r="D11" s="867"/>
      <c r="E11" s="867"/>
      <c r="F11" s="867"/>
      <c r="G11" s="867"/>
      <c r="H11" s="867"/>
      <c r="I11" s="868"/>
    </row>
    <row r="12" spans="1:10" ht="21" customHeight="1">
      <c r="A12" s="169" t="s">
        <v>73</v>
      </c>
      <c r="B12" s="170">
        <v>513937</v>
      </c>
      <c r="C12" s="170">
        <v>513655</v>
      </c>
      <c r="D12" s="170">
        <v>518216</v>
      </c>
      <c r="E12" s="170">
        <v>518527</v>
      </c>
      <c r="F12" s="170">
        <v>518371</v>
      </c>
      <c r="G12" s="113">
        <f t="shared" ref="G12:G13" si="2">E12/D12-1</f>
        <v>6.0013585068774411E-4</v>
      </c>
      <c r="H12" s="114">
        <f t="shared" ref="H12:H13" si="3">E12/B12-1</f>
        <v>8.9310557519695077E-3</v>
      </c>
      <c r="I12" s="114">
        <f t="shared" ref="I12:I13" si="4">F12/B12-1</f>
        <v>8.6275166022293792E-3</v>
      </c>
    </row>
    <row r="13" spans="1:10" ht="21" customHeight="1">
      <c r="A13" s="169" t="s">
        <v>210</v>
      </c>
      <c r="B13" s="171">
        <v>149053048.19</v>
      </c>
      <c r="C13" s="171">
        <v>293267107.27999997</v>
      </c>
      <c r="D13" s="171">
        <v>153747323.58000001</v>
      </c>
      <c r="E13" s="171">
        <v>158934491.90000001</v>
      </c>
      <c r="F13" s="171">
        <f>SUM(D13:E13)</f>
        <v>312681815.48000002</v>
      </c>
      <c r="G13" s="101">
        <f t="shared" si="2"/>
        <v>3.3738267432674496E-2</v>
      </c>
      <c r="H13" s="100">
        <f t="shared" si="3"/>
        <v>6.629481134397186E-2</v>
      </c>
      <c r="I13" s="100">
        <f t="shared" si="4"/>
        <v>1.0977888025571954</v>
      </c>
    </row>
    <row r="14" spans="1:10" ht="21" customHeight="1">
      <c r="A14" s="866" t="s">
        <v>90</v>
      </c>
      <c r="B14" s="867"/>
      <c r="C14" s="867"/>
      <c r="D14" s="867"/>
      <c r="E14" s="867"/>
      <c r="F14" s="867"/>
      <c r="G14" s="867"/>
      <c r="H14" s="867"/>
      <c r="I14" s="868"/>
    </row>
    <row r="15" spans="1:10" ht="21" customHeight="1">
      <c r="A15" s="169" t="s">
        <v>73</v>
      </c>
      <c r="B15" s="170">
        <v>12421</v>
      </c>
      <c r="C15" s="170">
        <v>12599</v>
      </c>
      <c r="D15" s="170">
        <v>11649</v>
      </c>
      <c r="E15" s="170">
        <v>11543</v>
      </c>
      <c r="F15" s="170">
        <v>11596</v>
      </c>
      <c r="G15" s="113">
        <f t="shared" ref="G15:G16" si="5">E15/D15-1</f>
        <v>-9.0994935187569403E-3</v>
      </c>
      <c r="H15" s="114">
        <f t="shared" ref="H15:H16" si="6">E15/B15-1</f>
        <v>-7.0686740198051656E-2</v>
      </c>
      <c r="I15" s="114">
        <f t="shared" ref="I15:I16" si="7">F15/B15-1</f>
        <v>-6.6419772965139678E-2</v>
      </c>
    </row>
    <row r="16" spans="1:10" ht="21" customHeight="1">
      <c r="A16" s="169" t="s">
        <v>210</v>
      </c>
      <c r="B16" s="171">
        <v>3291864.74</v>
      </c>
      <c r="C16" s="171">
        <v>6576874.7699999996</v>
      </c>
      <c r="D16" s="171">
        <v>3197157.38</v>
      </c>
      <c r="E16" s="171">
        <v>3312025.65</v>
      </c>
      <c r="F16" s="171">
        <f>SUM(D16:E16)</f>
        <v>6509183.0299999993</v>
      </c>
      <c r="G16" s="101">
        <f t="shared" si="5"/>
        <v>3.5928250113230309E-2</v>
      </c>
      <c r="H16" s="100">
        <f t="shared" si="6"/>
        <v>6.1244648830862669E-3</v>
      </c>
      <c r="I16" s="100">
        <f t="shared" si="7"/>
        <v>0.97735433989915355</v>
      </c>
    </row>
    <row r="17" spans="1:9" ht="21" customHeight="1">
      <c r="A17" s="866" t="s">
        <v>92</v>
      </c>
      <c r="B17" s="867"/>
      <c r="C17" s="867"/>
      <c r="D17" s="867"/>
      <c r="E17" s="867"/>
      <c r="F17" s="867"/>
      <c r="G17" s="867"/>
      <c r="H17" s="867"/>
      <c r="I17" s="868"/>
    </row>
    <row r="18" spans="1:9" ht="21" customHeight="1">
      <c r="A18" s="169" t="s">
        <v>73</v>
      </c>
      <c r="B18" s="170">
        <v>116754</v>
      </c>
      <c r="C18" s="170">
        <v>116820</v>
      </c>
      <c r="D18" s="170">
        <v>115853</v>
      </c>
      <c r="E18" s="170">
        <v>115495</v>
      </c>
      <c r="F18" s="170">
        <v>115674</v>
      </c>
      <c r="G18" s="113">
        <f t="shared" ref="G18:G19" si="8">E18/D18-1</f>
        <v>-3.0901228280666437E-3</v>
      </c>
      <c r="H18" s="114">
        <f t="shared" ref="H18:H19" si="9">E18/B18-1</f>
        <v>-1.0783356458879401E-2</v>
      </c>
      <c r="I18" s="114">
        <f t="shared" ref="I18:I19" si="10">F18/B18-1</f>
        <v>-9.2502184079346073E-3</v>
      </c>
    </row>
    <row r="19" spans="1:9" ht="21" customHeight="1">
      <c r="A19" s="184" t="s">
        <v>210</v>
      </c>
      <c r="B19" s="192">
        <v>16547578.02</v>
      </c>
      <c r="C19" s="192">
        <v>32700835.439999998</v>
      </c>
      <c r="D19" s="193">
        <v>16646534.92</v>
      </c>
      <c r="E19" s="193">
        <v>17103469.699999999</v>
      </c>
      <c r="F19" s="193">
        <f>SUM(D19:E19)</f>
        <v>33750004.619999997</v>
      </c>
      <c r="G19" s="101">
        <f t="shared" si="8"/>
        <v>2.7449242872221724E-2</v>
      </c>
      <c r="H19" s="100">
        <f t="shared" si="9"/>
        <v>3.3593537333870271E-2</v>
      </c>
      <c r="I19" s="100">
        <f t="shared" si="10"/>
        <v>1.0395736813694745</v>
      </c>
    </row>
    <row r="20" spans="1:9" s="35" customFormat="1" ht="24.75" customHeight="1">
      <c r="A20" s="891" t="s">
        <v>298</v>
      </c>
      <c r="B20" s="891"/>
      <c r="C20" s="891"/>
      <c r="D20" s="891"/>
      <c r="E20" s="891"/>
      <c r="F20" s="891"/>
      <c r="G20" s="891"/>
    </row>
    <row r="21" spans="1:9" s="34" customFormat="1" ht="47.25" customHeight="1">
      <c r="A21" s="24"/>
      <c r="B21" s="115"/>
      <c r="C21" s="115"/>
      <c r="D21" s="115"/>
      <c r="E21" s="31"/>
      <c r="F21" s="31"/>
    </row>
    <row r="22" spans="1:9" ht="15" customHeight="1">
      <c r="A22" s="889" t="s">
        <v>183</v>
      </c>
      <c r="B22" s="889"/>
      <c r="C22" s="889"/>
      <c r="D22" s="889"/>
      <c r="E22" s="889"/>
      <c r="F22" s="889"/>
      <c r="G22" s="36"/>
    </row>
    <row r="23" spans="1:9" ht="15.75">
      <c r="A23" s="890"/>
      <c r="B23" s="890"/>
      <c r="C23" s="890"/>
      <c r="D23" s="890"/>
      <c r="E23" s="890"/>
      <c r="F23" s="32"/>
      <c r="G23" s="36"/>
    </row>
    <row r="24" spans="1:9" ht="22.5" customHeight="1">
      <c r="A24" s="892" t="s">
        <v>38</v>
      </c>
      <c r="B24" s="858" t="s">
        <v>93</v>
      </c>
      <c r="C24" s="858" t="s">
        <v>94</v>
      </c>
      <c r="D24" s="858" t="s">
        <v>95</v>
      </c>
      <c r="E24" s="858"/>
      <c r="F24" s="894" t="s">
        <v>96</v>
      </c>
    </row>
    <row r="25" spans="1:9" ht="36">
      <c r="A25" s="893"/>
      <c r="B25" s="858"/>
      <c r="C25" s="858"/>
      <c r="D25" s="139" t="s">
        <v>97</v>
      </c>
      <c r="E25" s="37" t="s">
        <v>98</v>
      </c>
      <c r="F25" s="895"/>
    </row>
    <row r="26" spans="1:9" ht="21" customHeight="1">
      <c r="A26" s="65" t="s">
        <v>40</v>
      </c>
      <c r="B26" s="124">
        <f>B27+B29+B33</f>
        <v>13752</v>
      </c>
      <c r="C26" s="124">
        <f>C27+C29+C33</f>
        <v>18347</v>
      </c>
      <c r="D26" s="124">
        <f>D27+D29+D33</f>
        <v>13526</v>
      </c>
      <c r="E26" s="124">
        <f t="shared" ref="E26:F26" si="11">E27+E29+E33</f>
        <v>65</v>
      </c>
      <c r="F26" s="124">
        <f t="shared" si="11"/>
        <v>18573</v>
      </c>
      <c r="H26" s="33"/>
    </row>
    <row r="27" spans="1:9" ht="21" customHeight="1">
      <c r="A27" s="67" t="s">
        <v>185</v>
      </c>
      <c r="B27" s="194">
        <v>1109</v>
      </c>
      <c r="C27" s="194">
        <v>3713</v>
      </c>
      <c r="D27" s="194">
        <v>3661</v>
      </c>
      <c r="E27" s="195">
        <v>12</v>
      </c>
      <c r="F27" s="194">
        <v>1161</v>
      </c>
      <c r="H27" s="117"/>
    </row>
    <row r="28" spans="1:9" ht="21" customHeight="1">
      <c r="A28" s="67" t="s">
        <v>303</v>
      </c>
      <c r="B28" s="170">
        <v>16</v>
      </c>
      <c r="C28" s="170">
        <v>40</v>
      </c>
      <c r="D28" s="170">
        <v>45</v>
      </c>
      <c r="E28" s="259">
        <v>0</v>
      </c>
      <c r="F28" s="170">
        <v>11</v>
      </c>
      <c r="H28" s="33"/>
    </row>
    <row r="29" spans="1:9" ht="21" customHeight="1">
      <c r="A29" s="67" t="s">
        <v>302</v>
      </c>
      <c r="B29" s="194">
        <f>B30+B32</f>
        <v>12643</v>
      </c>
      <c r="C29" s="194">
        <f>C30+C32</f>
        <v>14634</v>
      </c>
      <c r="D29" s="194">
        <f>D30+D32</f>
        <v>9865</v>
      </c>
      <c r="E29" s="194">
        <f>E30+E32</f>
        <v>53</v>
      </c>
      <c r="F29" s="194">
        <f>F30+F32</f>
        <v>17412</v>
      </c>
      <c r="G29" s="33"/>
      <c r="H29" s="33"/>
    </row>
    <row r="30" spans="1:9" ht="21" customHeight="1">
      <c r="A30" s="67" t="s">
        <v>304</v>
      </c>
      <c r="B30" s="170">
        <v>12402</v>
      </c>
      <c r="C30" s="170">
        <v>13689</v>
      </c>
      <c r="D30" s="170">
        <v>9006</v>
      </c>
      <c r="E30" s="38">
        <v>45</v>
      </c>
      <c r="F30" s="170">
        <v>17085</v>
      </c>
      <c r="H30" s="33"/>
    </row>
    <row r="31" spans="1:9" ht="24">
      <c r="A31" s="67" t="s">
        <v>306</v>
      </c>
      <c r="B31" s="93">
        <v>601</v>
      </c>
      <c r="C31" s="93">
        <v>604</v>
      </c>
      <c r="D31" s="93">
        <v>424</v>
      </c>
      <c r="E31" s="38">
        <v>1</v>
      </c>
      <c r="F31" s="93">
        <v>781</v>
      </c>
      <c r="H31" s="33"/>
    </row>
    <row r="32" spans="1:9" ht="21" customHeight="1">
      <c r="A32" s="67" t="s">
        <v>305</v>
      </c>
      <c r="B32" s="170">
        <v>241</v>
      </c>
      <c r="C32" s="170">
        <v>945</v>
      </c>
      <c r="D32" s="170">
        <v>859</v>
      </c>
      <c r="E32" s="38">
        <v>8</v>
      </c>
      <c r="F32" s="170">
        <v>327</v>
      </c>
      <c r="H32" s="33"/>
    </row>
    <row r="33" spans="1:6" ht="24">
      <c r="A33" s="267" t="s">
        <v>307</v>
      </c>
      <c r="B33" s="258">
        <v>0</v>
      </c>
      <c r="C33" s="258">
        <v>0</v>
      </c>
      <c r="D33" s="258">
        <v>0</v>
      </c>
      <c r="E33" s="258">
        <v>0</v>
      </c>
      <c r="F33" s="258">
        <v>0</v>
      </c>
    </row>
    <row r="34" spans="1:6"/>
    <row r="35" spans="1:6"/>
  </sheetData>
  <mergeCells count="23">
    <mergeCell ref="A24:A25"/>
    <mergeCell ref="B24:B25"/>
    <mergeCell ref="C24:C25"/>
    <mergeCell ref="D24:E24"/>
    <mergeCell ref="F24:F25"/>
    <mergeCell ref="A22:F22"/>
    <mergeCell ref="A23:E23"/>
    <mergeCell ref="A20:G20"/>
    <mergeCell ref="A11:I11"/>
    <mergeCell ref="A14:I14"/>
    <mergeCell ref="A17:I17"/>
    <mergeCell ref="A8:I8"/>
    <mergeCell ref="A5:A7"/>
    <mergeCell ref="B5:C5"/>
    <mergeCell ref="B6:B7"/>
    <mergeCell ref="C6:C7"/>
    <mergeCell ref="D6:D7"/>
    <mergeCell ref="A1:I1"/>
    <mergeCell ref="A3:I3"/>
    <mergeCell ref="E6:E7"/>
    <mergeCell ref="F6:F7"/>
    <mergeCell ref="D5:I5"/>
    <mergeCell ref="G6:I6"/>
  </mergeCells>
  <pageMargins left="0.51181102362204722" right="0.36" top="0.74803149606299213" bottom="0.74803149606299213" header="0.31496062992125984" footer="0.31496062992125984"/>
  <pageSetup paperSize="9" scale="68" orientation="portrait" r:id="rId1"/>
  <headerFooter alignWithMargins="0"/>
  <ignoredErrors>
    <ignoredError sqref="B26" unlockedFormula="1"/>
    <ignoredError sqref="D26" formula="1"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FC39"/>
  <sheetViews>
    <sheetView showGridLines="0" zoomScaleNormal="100" workbookViewId="0">
      <selection sqref="A1:G1"/>
    </sheetView>
  </sheetViews>
  <sheetFormatPr defaultColWidth="0" defaultRowHeight="12.75" zeroHeight="1"/>
  <cols>
    <col min="1" max="1" width="35.7109375" style="11" customWidth="1"/>
    <col min="2" max="2" width="11.5703125" style="11" customWidth="1"/>
    <col min="3" max="3" width="11.28515625" style="11" customWidth="1"/>
    <col min="4" max="4" width="11.7109375" style="11" customWidth="1"/>
    <col min="5" max="5" width="10.7109375" style="11" customWidth="1"/>
    <col min="6" max="6" width="14.28515625" style="61" customWidth="1"/>
    <col min="7" max="7" width="12.42578125" style="11" customWidth="1"/>
    <col min="8" max="246" width="9.140625" style="11" hidden="1"/>
    <col min="247" max="247" width="23.7109375" style="11" hidden="1"/>
    <col min="248" max="250" width="13.7109375" style="11" hidden="1"/>
    <col min="251" max="251" width="10.7109375" style="11" hidden="1"/>
    <col min="252" max="253" width="12.7109375" style="11" hidden="1"/>
    <col min="254" max="257" width="9.140625" style="11" hidden="1"/>
    <col min="258" max="258" width="11.140625" style="11" hidden="1"/>
    <col min="259" max="502" width="9.140625" style="11" hidden="1"/>
    <col min="503" max="503" width="23.7109375" style="11" hidden="1"/>
    <col min="504" max="506" width="13.7109375" style="11" hidden="1"/>
    <col min="507" max="507" width="10.7109375" style="11" hidden="1"/>
    <col min="508" max="509" width="12.7109375" style="11" hidden="1"/>
    <col min="510" max="513" width="9.140625" style="11" hidden="1"/>
    <col min="514" max="514" width="11.140625" style="11" hidden="1"/>
    <col min="515" max="758" width="9.140625" style="11" hidden="1"/>
    <col min="759" max="759" width="23.7109375" style="11" hidden="1"/>
    <col min="760" max="762" width="13.7109375" style="11" hidden="1"/>
    <col min="763" max="763" width="10.7109375" style="11" hidden="1"/>
    <col min="764" max="765" width="12.7109375" style="11" hidden="1"/>
    <col min="766" max="769" width="9.140625" style="11" hidden="1"/>
    <col min="770" max="770" width="11.140625" style="11" hidden="1"/>
    <col min="771" max="1014" width="9.140625" style="11" hidden="1"/>
    <col min="1015" max="1015" width="23.7109375" style="11" hidden="1"/>
    <col min="1016" max="1018" width="13.7109375" style="11" hidden="1"/>
    <col min="1019" max="1019" width="10.7109375" style="11" hidden="1"/>
    <col min="1020" max="1021" width="12.7109375" style="11" hidden="1"/>
    <col min="1022" max="1025" width="9.140625" style="11" hidden="1"/>
    <col min="1026" max="1026" width="11.140625" style="11" hidden="1"/>
    <col min="1027" max="1270" width="9.140625" style="11" hidden="1"/>
    <col min="1271" max="1271" width="23.7109375" style="11" hidden="1"/>
    <col min="1272" max="1274" width="13.7109375" style="11" hidden="1"/>
    <col min="1275" max="1275" width="10.7109375" style="11" hidden="1"/>
    <col min="1276" max="1277" width="12.7109375" style="11" hidden="1"/>
    <col min="1278" max="1281" width="9.140625" style="11" hidden="1"/>
    <col min="1282" max="1282" width="11.140625" style="11" hidden="1"/>
    <col min="1283" max="1526" width="9.140625" style="11" hidden="1"/>
    <col min="1527" max="1527" width="23.7109375" style="11" hidden="1"/>
    <col min="1528" max="1530" width="13.7109375" style="11" hidden="1"/>
    <col min="1531" max="1531" width="10.7109375" style="11" hidden="1"/>
    <col min="1532" max="1533" width="12.7109375" style="11" hidden="1"/>
    <col min="1534" max="1537" width="9.140625" style="11" hidden="1"/>
    <col min="1538" max="1538" width="11.140625" style="11" hidden="1"/>
    <col min="1539" max="1782" width="9.140625" style="11" hidden="1"/>
    <col min="1783" max="1783" width="23.7109375" style="11" hidden="1"/>
    <col min="1784" max="1786" width="13.7109375" style="11" hidden="1"/>
    <col min="1787" max="1787" width="10.7109375" style="11" hidden="1"/>
    <col min="1788" max="1789" width="12.7109375" style="11" hidden="1"/>
    <col min="1790" max="1793" width="9.140625" style="11" hidden="1"/>
    <col min="1794" max="1794" width="11.140625" style="11" hidden="1"/>
    <col min="1795" max="2038" width="9.140625" style="11" hidden="1"/>
    <col min="2039" max="2039" width="23.7109375" style="11" hidden="1"/>
    <col min="2040" max="2042" width="13.7109375" style="11" hidden="1"/>
    <col min="2043" max="2043" width="10.7109375" style="11" hidden="1"/>
    <col min="2044" max="2045" width="12.7109375" style="11" hidden="1"/>
    <col min="2046" max="2049" width="9.140625" style="11" hidden="1"/>
    <col min="2050" max="2050" width="11.140625" style="11" hidden="1"/>
    <col min="2051" max="2294" width="9.140625" style="11" hidden="1"/>
    <col min="2295" max="2295" width="23.7109375" style="11" hidden="1"/>
    <col min="2296" max="2298" width="13.7109375" style="11" hidden="1"/>
    <col min="2299" max="2299" width="10.7109375" style="11" hidden="1"/>
    <col min="2300" max="2301" width="12.7109375" style="11" hidden="1"/>
    <col min="2302" max="2305" width="9.140625" style="11" hidden="1"/>
    <col min="2306" max="2306" width="11.140625" style="11" hidden="1"/>
    <col min="2307" max="2550" width="9.140625" style="11" hidden="1"/>
    <col min="2551" max="2551" width="23.7109375" style="11" hidden="1"/>
    <col min="2552" max="2554" width="13.7109375" style="11" hidden="1"/>
    <col min="2555" max="2555" width="10.7109375" style="11" hidden="1"/>
    <col min="2556" max="2557" width="12.7109375" style="11" hidden="1"/>
    <col min="2558" max="2561" width="9.140625" style="11" hidden="1"/>
    <col min="2562" max="2562" width="11.140625" style="11" hidden="1"/>
    <col min="2563" max="2806" width="9.140625" style="11" hidden="1"/>
    <col min="2807" max="2807" width="23.7109375" style="11" hidden="1"/>
    <col min="2808" max="2810" width="13.7109375" style="11" hidden="1"/>
    <col min="2811" max="2811" width="10.7109375" style="11" hidden="1"/>
    <col min="2812" max="2813" width="12.7109375" style="11" hidden="1"/>
    <col min="2814" max="2817" width="9.140625" style="11" hidden="1"/>
    <col min="2818" max="2818" width="11.140625" style="11" hidden="1"/>
    <col min="2819" max="3062" width="9.140625" style="11" hidden="1"/>
    <col min="3063" max="3063" width="23.7109375" style="11" hidden="1"/>
    <col min="3064" max="3066" width="13.7109375" style="11" hidden="1"/>
    <col min="3067" max="3067" width="10.7109375" style="11" hidden="1"/>
    <col min="3068" max="3069" width="12.7109375" style="11" hidden="1"/>
    <col min="3070" max="3073" width="9.140625" style="11" hidden="1"/>
    <col min="3074" max="3074" width="11.140625" style="11" hidden="1"/>
    <col min="3075" max="3318" width="9.140625" style="11" hidden="1"/>
    <col min="3319" max="3319" width="23.7109375" style="11" hidden="1"/>
    <col min="3320" max="3322" width="13.7109375" style="11" hidden="1"/>
    <col min="3323" max="3323" width="10.7109375" style="11" hidden="1"/>
    <col min="3324" max="3325" width="12.7109375" style="11" hidden="1"/>
    <col min="3326" max="3329" width="9.140625" style="11" hidden="1"/>
    <col min="3330" max="3330" width="11.140625" style="11" hidden="1"/>
    <col min="3331" max="3574" width="9.140625" style="11" hidden="1"/>
    <col min="3575" max="3575" width="23.7109375" style="11" hidden="1"/>
    <col min="3576" max="3578" width="13.7109375" style="11" hidden="1"/>
    <col min="3579" max="3579" width="10.7109375" style="11" hidden="1"/>
    <col min="3580" max="3581" width="12.7109375" style="11" hidden="1"/>
    <col min="3582" max="3585" width="9.140625" style="11" hidden="1"/>
    <col min="3586" max="3586" width="11.140625" style="11" hidden="1"/>
    <col min="3587" max="3830" width="9.140625" style="11" hidden="1"/>
    <col min="3831" max="3831" width="23.7109375" style="11" hidden="1"/>
    <col min="3832" max="3834" width="13.7109375" style="11" hidden="1"/>
    <col min="3835" max="3835" width="10.7109375" style="11" hidden="1"/>
    <col min="3836" max="3837" width="12.7109375" style="11" hidden="1"/>
    <col min="3838" max="3841" width="9.140625" style="11" hidden="1"/>
    <col min="3842" max="3842" width="11.140625" style="11" hidden="1"/>
    <col min="3843" max="4086" width="9.140625" style="11" hidden="1"/>
    <col min="4087" max="4087" width="23.7109375" style="11" hidden="1"/>
    <col min="4088" max="4090" width="13.7109375" style="11" hidden="1"/>
    <col min="4091" max="4091" width="10.7109375" style="11" hidden="1"/>
    <col min="4092" max="4093" width="12.7109375" style="11" hidden="1"/>
    <col min="4094" max="4097" width="9.140625" style="11" hidden="1"/>
    <col min="4098" max="4098" width="11.140625" style="11" hidden="1"/>
    <col min="4099" max="4342" width="9.140625" style="11" hidden="1"/>
    <col min="4343" max="4343" width="23.7109375" style="11" hidden="1"/>
    <col min="4344" max="4346" width="13.7109375" style="11" hidden="1"/>
    <col min="4347" max="4347" width="10.7109375" style="11" hidden="1"/>
    <col min="4348" max="4349" width="12.7109375" style="11" hidden="1"/>
    <col min="4350" max="4353" width="9.140625" style="11" hidden="1"/>
    <col min="4354" max="4354" width="11.140625" style="11" hidden="1"/>
    <col min="4355" max="4598" width="9.140625" style="11" hidden="1"/>
    <col min="4599" max="4599" width="23.7109375" style="11" hidden="1"/>
    <col min="4600" max="4602" width="13.7109375" style="11" hidden="1"/>
    <col min="4603" max="4603" width="10.7109375" style="11" hidden="1"/>
    <col min="4604" max="4605" width="12.7109375" style="11" hidden="1"/>
    <col min="4606" max="4609" width="9.140625" style="11" hidden="1"/>
    <col min="4610" max="4610" width="11.140625" style="11" hidden="1"/>
    <col min="4611" max="4854" width="9.140625" style="11" hidden="1"/>
    <col min="4855" max="4855" width="23.7109375" style="11" hidden="1"/>
    <col min="4856" max="4858" width="13.7109375" style="11" hidden="1"/>
    <col min="4859" max="4859" width="10.7109375" style="11" hidden="1"/>
    <col min="4860" max="4861" width="12.7109375" style="11" hidden="1"/>
    <col min="4862" max="4865" width="9.140625" style="11" hidden="1"/>
    <col min="4866" max="4866" width="11.140625" style="11" hidden="1"/>
    <col min="4867" max="5110" width="9.140625" style="11" hidden="1"/>
    <col min="5111" max="5111" width="23.7109375" style="11" hidden="1"/>
    <col min="5112" max="5114" width="13.7109375" style="11" hidden="1"/>
    <col min="5115" max="5115" width="10.7109375" style="11" hidden="1"/>
    <col min="5116" max="5117" width="12.7109375" style="11" hidden="1"/>
    <col min="5118" max="5121" width="9.140625" style="11" hidden="1"/>
    <col min="5122" max="5122" width="11.140625" style="11" hidden="1"/>
    <col min="5123" max="5366" width="9.140625" style="11" hidden="1"/>
    <col min="5367" max="5367" width="23.7109375" style="11" hidden="1"/>
    <col min="5368" max="5370" width="13.7109375" style="11" hidden="1"/>
    <col min="5371" max="5371" width="10.7109375" style="11" hidden="1"/>
    <col min="5372" max="5373" width="12.7109375" style="11" hidden="1"/>
    <col min="5374" max="5377" width="9.140625" style="11" hidden="1"/>
    <col min="5378" max="5378" width="11.140625" style="11" hidden="1"/>
    <col min="5379" max="5622" width="9.140625" style="11" hidden="1"/>
    <col min="5623" max="5623" width="23.7109375" style="11" hidden="1"/>
    <col min="5624" max="5626" width="13.7109375" style="11" hidden="1"/>
    <col min="5627" max="5627" width="10.7109375" style="11" hidden="1"/>
    <col min="5628" max="5629" width="12.7109375" style="11" hidden="1"/>
    <col min="5630" max="5633" width="9.140625" style="11" hidden="1"/>
    <col min="5634" max="5634" width="11.140625" style="11" hidden="1"/>
    <col min="5635" max="5878" width="9.140625" style="11" hidden="1"/>
    <col min="5879" max="5879" width="23.7109375" style="11" hidden="1"/>
    <col min="5880" max="5882" width="13.7109375" style="11" hidden="1"/>
    <col min="5883" max="5883" width="10.7109375" style="11" hidden="1"/>
    <col min="5884" max="5885" width="12.7109375" style="11" hidden="1"/>
    <col min="5886" max="5889" width="9.140625" style="11" hidden="1"/>
    <col min="5890" max="5890" width="11.140625" style="11" hidden="1"/>
    <col min="5891" max="6134" width="9.140625" style="11" hidden="1"/>
    <col min="6135" max="6135" width="23.7109375" style="11" hidden="1"/>
    <col min="6136" max="6138" width="13.7109375" style="11" hidden="1"/>
    <col min="6139" max="6139" width="10.7109375" style="11" hidden="1"/>
    <col min="6140" max="6141" width="12.7109375" style="11" hidden="1"/>
    <col min="6142" max="6145" width="9.140625" style="11" hidden="1"/>
    <col min="6146" max="6146" width="11.140625" style="11" hidden="1"/>
    <col min="6147" max="6390" width="9.140625" style="11" hidden="1"/>
    <col min="6391" max="6391" width="23.7109375" style="11" hidden="1"/>
    <col min="6392" max="6394" width="13.7109375" style="11" hidden="1"/>
    <col min="6395" max="6395" width="10.7109375" style="11" hidden="1"/>
    <col min="6396" max="6397" width="12.7109375" style="11" hidden="1"/>
    <col min="6398" max="6401" width="9.140625" style="11" hidden="1"/>
    <col min="6402" max="6402" width="11.140625" style="11" hidden="1"/>
    <col min="6403" max="6646" width="9.140625" style="11" hidden="1"/>
    <col min="6647" max="6647" width="23.7109375" style="11" hidden="1"/>
    <col min="6648" max="6650" width="13.7109375" style="11" hidden="1"/>
    <col min="6651" max="6651" width="10.7109375" style="11" hidden="1"/>
    <col min="6652" max="6653" width="12.7109375" style="11" hidden="1"/>
    <col min="6654" max="6657" width="9.140625" style="11" hidden="1"/>
    <col min="6658" max="6658" width="11.140625" style="11" hidden="1"/>
    <col min="6659" max="6902" width="9.140625" style="11" hidden="1"/>
    <col min="6903" max="6903" width="23.7109375" style="11" hidden="1"/>
    <col min="6904" max="6906" width="13.7109375" style="11" hidden="1"/>
    <col min="6907" max="6907" width="10.7109375" style="11" hidden="1"/>
    <col min="6908" max="6909" width="12.7109375" style="11" hidden="1"/>
    <col min="6910" max="6913" width="9.140625" style="11" hidden="1"/>
    <col min="6914" max="6914" width="11.140625" style="11" hidden="1"/>
    <col min="6915" max="7158" width="9.140625" style="11" hidden="1"/>
    <col min="7159" max="7159" width="23.7109375" style="11" hidden="1"/>
    <col min="7160" max="7162" width="13.7109375" style="11" hidden="1"/>
    <col min="7163" max="7163" width="10.7109375" style="11" hidden="1"/>
    <col min="7164" max="7165" width="12.7109375" style="11" hidden="1"/>
    <col min="7166" max="7169" width="9.140625" style="11" hidden="1"/>
    <col min="7170" max="7170" width="11.140625" style="11" hidden="1"/>
    <col min="7171" max="7414" width="9.140625" style="11" hidden="1"/>
    <col min="7415" max="7415" width="23.7109375" style="11" hidden="1"/>
    <col min="7416" max="7418" width="13.7109375" style="11" hidden="1"/>
    <col min="7419" max="7419" width="10.7109375" style="11" hidden="1"/>
    <col min="7420" max="7421" width="12.7109375" style="11" hidden="1"/>
    <col min="7422" max="7425" width="9.140625" style="11" hidden="1"/>
    <col min="7426" max="7426" width="11.140625" style="11" hidden="1"/>
    <col min="7427" max="7670" width="9.140625" style="11" hidden="1"/>
    <col min="7671" max="7671" width="23.7109375" style="11" hidden="1"/>
    <col min="7672" max="7674" width="13.7109375" style="11" hidden="1"/>
    <col min="7675" max="7675" width="10.7109375" style="11" hidden="1"/>
    <col min="7676" max="7677" width="12.7109375" style="11" hidden="1"/>
    <col min="7678" max="7681" width="9.140625" style="11" hidden="1"/>
    <col min="7682" max="7682" width="11.140625" style="11" hidden="1"/>
    <col min="7683" max="7926" width="9.140625" style="11" hidden="1"/>
    <col min="7927" max="7927" width="23.7109375" style="11" hidden="1"/>
    <col min="7928" max="7930" width="13.7109375" style="11" hidden="1"/>
    <col min="7931" max="7931" width="10.7109375" style="11" hidden="1"/>
    <col min="7932" max="7933" width="12.7109375" style="11" hidden="1"/>
    <col min="7934" max="7937" width="9.140625" style="11" hidden="1"/>
    <col min="7938" max="7938" width="11.140625" style="11" hidden="1"/>
    <col min="7939" max="8182" width="9.140625" style="11" hidden="1"/>
    <col min="8183" max="8183" width="23.7109375" style="11" hidden="1"/>
    <col min="8184" max="8186" width="13.7109375" style="11" hidden="1"/>
    <col min="8187" max="8187" width="10.7109375" style="11" hidden="1"/>
    <col min="8188" max="8189" width="12.7109375" style="11" hidden="1"/>
    <col min="8190" max="8193" width="9.140625" style="11" hidden="1"/>
    <col min="8194" max="8194" width="11.140625" style="11" hidden="1"/>
    <col min="8195" max="8438" width="9.140625" style="11" hidden="1"/>
    <col min="8439" max="8439" width="23.7109375" style="11" hidden="1"/>
    <col min="8440" max="8442" width="13.7109375" style="11" hidden="1"/>
    <col min="8443" max="8443" width="10.7109375" style="11" hidden="1"/>
    <col min="8444" max="8445" width="12.7109375" style="11" hidden="1"/>
    <col min="8446" max="8449" width="9.140625" style="11" hidden="1"/>
    <col min="8450" max="8450" width="11.140625" style="11" hidden="1"/>
    <col min="8451" max="8694" width="9.140625" style="11" hidden="1"/>
    <col min="8695" max="8695" width="23.7109375" style="11" hidden="1"/>
    <col min="8696" max="8698" width="13.7109375" style="11" hidden="1"/>
    <col min="8699" max="8699" width="10.7109375" style="11" hidden="1"/>
    <col min="8700" max="8701" width="12.7109375" style="11" hidden="1"/>
    <col min="8702" max="8705" width="9.140625" style="11" hidden="1"/>
    <col min="8706" max="8706" width="11.140625" style="11" hidden="1"/>
    <col min="8707" max="8950" width="9.140625" style="11" hidden="1"/>
    <col min="8951" max="8951" width="23.7109375" style="11" hidden="1"/>
    <col min="8952" max="8954" width="13.7109375" style="11" hidden="1"/>
    <col min="8955" max="8955" width="10.7109375" style="11" hidden="1"/>
    <col min="8956" max="8957" width="12.7109375" style="11" hidden="1"/>
    <col min="8958" max="8961" width="9.140625" style="11" hidden="1"/>
    <col min="8962" max="8962" width="11.140625" style="11" hidden="1"/>
    <col min="8963" max="9206" width="9.140625" style="11" hidden="1"/>
    <col min="9207" max="9207" width="23.7109375" style="11" hidden="1"/>
    <col min="9208" max="9210" width="13.7109375" style="11" hidden="1"/>
    <col min="9211" max="9211" width="10.7109375" style="11" hidden="1"/>
    <col min="9212" max="9213" width="12.7109375" style="11" hidden="1"/>
    <col min="9214" max="9217" width="9.140625" style="11" hidden="1"/>
    <col min="9218" max="9218" width="11.140625" style="11" hidden="1"/>
    <col min="9219" max="9462" width="9.140625" style="11" hidden="1"/>
    <col min="9463" max="9463" width="23.7109375" style="11" hidden="1"/>
    <col min="9464" max="9466" width="13.7109375" style="11" hidden="1"/>
    <col min="9467" max="9467" width="10.7109375" style="11" hidden="1"/>
    <col min="9468" max="9469" width="12.7109375" style="11" hidden="1"/>
    <col min="9470" max="9473" width="9.140625" style="11" hidden="1"/>
    <col min="9474" max="9474" width="11.140625" style="11" hidden="1"/>
    <col min="9475" max="9718" width="9.140625" style="11" hidden="1"/>
    <col min="9719" max="9719" width="23.7109375" style="11" hidden="1"/>
    <col min="9720" max="9722" width="13.7109375" style="11" hidden="1"/>
    <col min="9723" max="9723" width="10.7109375" style="11" hidden="1"/>
    <col min="9724" max="9725" width="12.7109375" style="11" hidden="1"/>
    <col min="9726" max="9729" width="9.140625" style="11" hidden="1"/>
    <col min="9730" max="9730" width="11.140625" style="11" hidden="1"/>
    <col min="9731" max="9974" width="9.140625" style="11" hidden="1"/>
    <col min="9975" max="9975" width="23.7109375" style="11" hidden="1"/>
    <col min="9976" max="9978" width="13.7109375" style="11" hidden="1"/>
    <col min="9979" max="9979" width="10.7109375" style="11" hidden="1"/>
    <col min="9980" max="9981" width="12.7109375" style="11" hidden="1"/>
    <col min="9982" max="9985" width="9.140625" style="11" hidden="1"/>
    <col min="9986" max="9986" width="11.140625" style="11" hidden="1"/>
    <col min="9987" max="10230" width="9.140625" style="11" hidden="1"/>
    <col min="10231" max="10231" width="23.7109375" style="11" hidden="1"/>
    <col min="10232" max="10234" width="13.7109375" style="11" hidden="1"/>
    <col min="10235" max="10235" width="10.7109375" style="11" hidden="1"/>
    <col min="10236" max="10237" width="12.7109375" style="11" hidden="1"/>
    <col min="10238" max="10241" width="9.140625" style="11" hidden="1"/>
    <col min="10242" max="10242" width="11.140625" style="11" hidden="1"/>
    <col min="10243" max="10486" width="9.140625" style="11" hidden="1"/>
    <col min="10487" max="10487" width="23.7109375" style="11" hidden="1"/>
    <col min="10488" max="10490" width="13.7109375" style="11" hidden="1"/>
    <col min="10491" max="10491" width="10.7109375" style="11" hidden="1"/>
    <col min="10492" max="10493" width="12.7109375" style="11" hidden="1"/>
    <col min="10494" max="10497" width="9.140625" style="11" hidden="1"/>
    <col min="10498" max="10498" width="11.140625" style="11" hidden="1"/>
    <col min="10499" max="10742" width="9.140625" style="11" hidden="1"/>
    <col min="10743" max="10743" width="23.7109375" style="11" hidden="1"/>
    <col min="10744" max="10746" width="13.7109375" style="11" hidden="1"/>
    <col min="10747" max="10747" width="10.7109375" style="11" hidden="1"/>
    <col min="10748" max="10749" width="12.7109375" style="11" hidden="1"/>
    <col min="10750" max="10753" width="9.140625" style="11" hidden="1"/>
    <col min="10754" max="10754" width="11.140625" style="11" hidden="1"/>
    <col min="10755" max="10998" width="9.140625" style="11" hidden="1"/>
    <col min="10999" max="10999" width="23.7109375" style="11" hidden="1"/>
    <col min="11000" max="11002" width="13.7109375" style="11" hidden="1"/>
    <col min="11003" max="11003" width="10.7109375" style="11" hidden="1"/>
    <col min="11004" max="11005" width="12.7109375" style="11" hidden="1"/>
    <col min="11006" max="11009" width="9.140625" style="11" hidden="1"/>
    <col min="11010" max="11010" width="11.140625" style="11" hidden="1"/>
    <col min="11011" max="11254" width="9.140625" style="11" hidden="1"/>
    <col min="11255" max="11255" width="23.7109375" style="11" hidden="1"/>
    <col min="11256" max="11258" width="13.7109375" style="11" hidden="1"/>
    <col min="11259" max="11259" width="10.7109375" style="11" hidden="1"/>
    <col min="11260" max="11261" width="12.7109375" style="11" hidden="1"/>
    <col min="11262" max="11265" width="9.140625" style="11" hidden="1"/>
    <col min="11266" max="11266" width="11.140625" style="11" hidden="1"/>
    <col min="11267" max="11510" width="9.140625" style="11" hidden="1"/>
    <col min="11511" max="11511" width="23.7109375" style="11" hidden="1"/>
    <col min="11512" max="11514" width="13.7109375" style="11" hidden="1"/>
    <col min="11515" max="11515" width="10.7109375" style="11" hidden="1"/>
    <col min="11516" max="11517" width="12.7109375" style="11" hidden="1"/>
    <col min="11518" max="11521" width="9.140625" style="11" hidden="1"/>
    <col min="11522" max="11522" width="11.140625" style="11" hidden="1"/>
    <col min="11523" max="11766" width="9.140625" style="11" hidden="1"/>
    <col min="11767" max="11767" width="23.7109375" style="11" hidden="1"/>
    <col min="11768" max="11770" width="13.7109375" style="11" hidden="1"/>
    <col min="11771" max="11771" width="10.7109375" style="11" hidden="1"/>
    <col min="11772" max="11773" width="12.7109375" style="11" hidden="1"/>
    <col min="11774" max="11777" width="9.140625" style="11" hidden="1"/>
    <col min="11778" max="11778" width="11.140625" style="11" hidden="1"/>
    <col min="11779" max="12022" width="9.140625" style="11" hidden="1"/>
    <col min="12023" max="12023" width="23.7109375" style="11" hidden="1"/>
    <col min="12024" max="12026" width="13.7109375" style="11" hidden="1"/>
    <col min="12027" max="12027" width="10.7109375" style="11" hidden="1"/>
    <col min="12028" max="12029" width="12.7109375" style="11" hidden="1"/>
    <col min="12030" max="12033" width="9.140625" style="11" hidden="1"/>
    <col min="12034" max="12034" width="11.140625" style="11" hidden="1"/>
    <col min="12035" max="12278" width="9.140625" style="11" hidden="1"/>
    <col min="12279" max="12279" width="23.7109375" style="11" hidden="1"/>
    <col min="12280" max="12282" width="13.7109375" style="11" hidden="1"/>
    <col min="12283" max="12283" width="10.7109375" style="11" hidden="1"/>
    <col min="12284" max="12285" width="12.7109375" style="11" hidden="1"/>
    <col min="12286" max="12289" width="9.140625" style="11" hidden="1"/>
    <col min="12290" max="12290" width="11.140625" style="11" hidden="1"/>
    <col min="12291" max="12534" width="9.140625" style="11" hidden="1"/>
    <col min="12535" max="12535" width="23.7109375" style="11" hidden="1"/>
    <col min="12536" max="12538" width="13.7109375" style="11" hidden="1"/>
    <col min="12539" max="12539" width="10.7109375" style="11" hidden="1"/>
    <col min="12540" max="12541" width="12.7109375" style="11" hidden="1"/>
    <col min="12542" max="12545" width="9.140625" style="11" hidden="1"/>
    <col min="12546" max="12546" width="11.140625" style="11" hidden="1"/>
    <col min="12547" max="12790" width="9.140625" style="11" hidden="1"/>
    <col min="12791" max="12791" width="23.7109375" style="11" hidden="1"/>
    <col min="12792" max="12794" width="13.7109375" style="11" hidden="1"/>
    <col min="12795" max="12795" width="10.7109375" style="11" hidden="1"/>
    <col min="12796" max="12797" width="12.7109375" style="11" hidden="1"/>
    <col min="12798" max="12801" width="9.140625" style="11" hidden="1"/>
    <col min="12802" max="12802" width="11.140625" style="11" hidden="1"/>
    <col min="12803" max="13046" width="9.140625" style="11" hidden="1"/>
    <col min="13047" max="13047" width="23.7109375" style="11" hidden="1"/>
    <col min="13048" max="13050" width="13.7109375" style="11" hidden="1"/>
    <col min="13051" max="13051" width="10.7109375" style="11" hidden="1"/>
    <col min="13052" max="13053" width="12.7109375" style="11" hidden="1"/>
    <col min="13054" max="13057" width="9.140625" style="11" hidden="1"/>
    <col min="13058" max="13058" width="11.140625" style="11" hidden="1"/>
    <col min="13059" max="13302" width="9.140625" style="11" hidden="1"/>
    <col min="13303" max="13303" width="23.7109375" style="11" hidden="1"/>
    <col min="13304" max="13306" width="13.7109375" style="11" hidden="1"/>
    <col min="13307" max="13307" width="10.7109375" style="11" hidden="1"/>
    <col min="13308" max="13309" width="12.7109375" style="11" hidden="1"/>
    <col min="13310" max="13313" width="9.140625" style="11" hidden="1"/>
    <col min="13314" max="13314" width="11.140625" style="11" hidden="1"/>
    <col min="13315" max="13558" width="9.140625" style="11" hidden="1"/>
    <col min="13559" max="13559" width="23.7109375" style="11" hidden="1"/>
    <col min="13560" max="13562" width="13.7109375" style="11" hidden="1"/>
    <col min="13563" max="13563" width="10.7109375" style="11" hidden="1"/>
    <col min="13564" max="13565" width="12.7109375" style="11" hidden="1"/>
    <col min="13566" max="13569" width="9.140625" style="11" hidden="1"/>
    <col min="13570" max="13570" width="11.140625" style="11" hidden="1"/>
    <col min="13571" max="13814" width="9.140625" style="11" hidden="1"/>
    <col min="13815" max="13815" width="23.7109375" style="11" hidden="1"/>
    <col min="13816" max="13818" width="13.7109375" style="11" hidden="1"/>
    <col min="13819" max="13819" width="10.7109375" style="11" hidden="1"/>
    <col min="13820" max="13821" width="12.7109375" style="11" hidden="1"/>
    <col min="13822" max="13825" width="9.140625" style="11" hidden="1"/>
    <col min="13826" max="13826" width="11.140625" style="11" hidden="1"/>
    <col min="13827" max="14070" width="9.140625" style="11" hidden="1"/>
    <col min="14071" max="14071" width="23.7109375" style="11" hidden="1"/>
    <col min="14072" max="14074" width="13.7109375" style="11" hidden="1"/>
    <col min="14075" max="14075" width="10.7109375" style="11" hidden="1"/>
    <col min="14076" max="14077" width="12.7109375" style="11" hidden="1"/>
    <col min="14078" max="14081" width="9.140625" style="11" hidden="1"/>
    <col min="14082" max="14082" width="11.140625" style="11" hidden="1"/>
    <col min="14083" max="14326" width="9.140625" style="11" hidden="1"/>
    <col min="14327" max="14327" width="23.7109375" style="11" hidden="1"/>
    <col min="14328" max="14330" width="13.7109375" style="11" hidden="1"/>
    <col min="14331" max="14331" width="10.7109375" style="11" hidden="1"/>
    <col min="14332" max="14333" width="12.7109375" style="11" hidden="1"/>
    <col min="14334" max="14337" width="9.140625" style="11" hidden="1"/>
    <col min="14338" max="14338" width="11.140625" style="11" hidden="1"/>
    <col min="14339" max="14582" width="9.140625" style="11" hidden="1"/>
    <col min="14583" max="14583" width="23.7109375" style="11" hidden="1"/>
    <col min="14584" max="14586" width="13.7109375" style="11" hidden="1"/>
    <col min="14587" max="14587" width="10.7109375" style="11" hidden="1"/>
    <col min="14588" max="14589" width="12.7109375" style="11" hidden="1"/>
    <col min="14590" max="14593" width="9.140625" style="11" hidden="1"/>
    <col min="14594" max="14594" width="11.140625" style="11" hidden="1"/>
    <col min="14595" max="14838" width="9.140625" style="11" hidden="1"/>
    <col min="14839" max="14839" width="23.7109375" style="11" hidden="1"/>
    <col min="14840" max="14842" width="13.7109375" style="11" hidden="1"/>
    <col min="14843" max="14843" width="10.7109375" style="11" hidden="1"/>
    <col min="14844" max="14845" width="12.7109375" style="11" hidden="1"/>
    <col min="14846" max="14849" width="9.140625" style="11" hidden="1"/>
    <col min="14850" max="14850" width="11.140625" style="11" hidden="1"/>
    <col min="14851" max="15094" width="9.140625" style="11" hidden="1"/>
    <col min="15095" max="15095" width="23.7109375" style="11" hidden="1"/>
    <col min="15096" max="15098" width="13.7109375" style="11" hidden="1"/>
    <col min="15099" max="15099" width="10.7109375" style="11" hidden="1"/>
    <col min="15100" max="15101" width="12.7109375" style="11" hidden="1"/>
    <col min="15102" max="15105" width="9.140625" style="11" hidden="1"/>
    <col min="15106" max="15106" width="11.140625" style="11" hidden="1"/>
    <col min="15107" max="15350" width="9.140625" style="11" hidden="1"/>
    <col min="15351" max="15351" width="23.7109375" style="11" hidden="1"/>
    <col min="15352" max="15354" width="13.7109375" style="11" hidden="1"/>
    <col min="15355" max="15355" width="10.7109375" style="11" hidden="1"/>
    <col min="15356" max="15357" width="12.7109375" style="11" hidden="1"/>
    <col min="15358" max="15361" width="9.140625" style="11" hidden="1"/>
    <col min="15362" max="15362" width="11.140625" style="11" hidden="1"/>
    <col min="15363" max="15606" width="9.140625" style="11" hidden="1"/>
    <col min="15607" max="15607" width="23.7109375" style="11" hidden="1"/>
    <col min="15608" max="15610" width="13.7109375" style="11" hidden="1"/>
    <col min="15611" max="15611" width="10.7109375" style="11" hidden="1"/>
    <col min="15612" max="15613" width="12.7109375" style="11" hidden="1"/>
    <col min="15614" max="15617" width="9.140625" style="11" hidden="1"/>
    <col min="15618" max="15618" width="11.140625" style="11" hidden="1"/>
    <col min="15619" max="15862" width="9.140625" style="11" hidden="1"/>
    <col min="15863" max="15863" width="23.7109375" style="11" hidden="1"/>
    <col min="15864" max="15866" width="13.7109375" style="11" hidden="1"/>
    <col min="15867" max="15867" width="10.7109375" style="11" hidden="1"/>
    <col min="15868" max="15869" width="12.7109375" style="11" hidden="1"/>
    <col min="15870" max="15873" width="9.140625" style="11" hidden="1"/>
    <col min="15874" max="15874" width="11.140625" style="11" hidden="1"/>
    <col min="15875" max="16118" width="9.140625" style="11" hidden="1"/>
    <col min="16119" max="16119" width="23.7109375" style="11" hidden="1"/>
    <col min="16120" max="16122" width="13.7109375" style="11" hidden="1"/>
    <col min="16123" max="16123" width="10.7109375" style="11" hidden="1"/>
    <col min="16124" max="16125" width="12.7109375" style="11" hidden="1"/>
    <col min="16126" max="16129" width="9.140625" style="11" hidden="1"/>
    <col min="16130" max="16130" width="11.140625" style="11" hidden="1"/>
    <col min="16131" max="16383" width="9.140625" style="11" hidden="1"/>
    <col min="16384" max="16384" width="0.140625" style="11" customWidth="1"/>
  </cols>
  <sheetData>
    <row r="1" spans="1:11" ht="30" customHeight="1">
      <c r="A1" s="896" t="s">
        <v>297</v>
      </c>
      <c r="B1" s="896"/>
      <c r="C1" s="896"/>
      <c r="D1" s="896"/>
      <c r="E1" s="896"/>
      <c r="F1" s="896"/>
      <c r="G1" s="896"/>
    </row>
    <row r="2" spans="1:11" s="17" customFormat="1"/>
    <row r="3" spans="1:11" ht="30" customHeight="1">
      <c r="A3" s="897" t="s">
        <v>259</v>
      </c>
      <c r="B3" s="897"/>
      <c r="C3" s="897"/>
      <c r="D3" s="897"/>
      <c r="E3" s="897"/>
      <c r="F3" s="897"/>
      <c r="G3" s="898"/>
      <c r="H3" s="17"/>
    </row>
    <row r="4" spans="1:11" s="17" customFormat="1">
      <c r="A4" s="16"/>
    </row>
    <row r="5" spans="1:11" ht="21" customHeight="1">
      <c r="A5" s="845" t="s">
        <v>38</v>
      </c>
      <c r="B5" s="899" t="s">
        <v>257</v>
      </c>
      <c r="C5" s="900" t="s">
        <v>157</v>
      </c>
      <c r="D5" s="901"/>
      <c r="E5" s="901"/>
      <c r="F5" s="901"/>
      <c r="G5" s="902" t="s">
        <v>159</v>
      </c>
    </row>
    <row r="6" spans="1:11" ht="64.5" customHeight="1">
      <c r="A6" s="845"/>
      <c r="B6" s="899"/>
      <c r="C6" s="224" t="s">
        <v>67</v>
      </c>
      <c r="D6" s="224" t="s">
        <v>160</v>
      </c>
      <c r="E6" s="225" t="s">
        <v>161</v>
      </c>
      <c r="F6" s="223" t="s">
        <v>299</v>
      </c>
      <c r="G6" s="903"/>
    </row>
    <row r="7" spans="1:11" ht="9" customHeight="1">
      <c r="A7" s="137"/>
      <c r="B7" s="141"/>
      <c r="C7" s="138"/>
      <c r="D7" s="141"/>
      <c r="E7" s="121"/>
      <c r="F7" s="137"/>
      <c r="G7" s="141"/>
    </row>
    <row r="8" spans="1:11" ht="15" customHeight="1">
      <c r="A8" s="65" t="s">
        <v>40</v>
      </c>
      <c r="B8" s="13">
        <f>C8+G8</f>
        <v>13526</v>
      </c>
      <c r="C8" s="13">
        <f>D8+E8</f>
        <v>13346</v>
      </c>
      <c r="D8" s="13">
        <f>D9+D11+D15</f>
        <v>12240</v>
      </c>
      <c r="E8" s="66">
        <f>E9+E11</f>
        <v>1106</v>
      </c>
      <c r="F8" s="261">
        <f>E8/C8</f>
        <v>8.2871272291323239E-2</v>
      </c>
      <c r="G8" s="40">
        <f>G9+G11</f>
        <v>180</v>
      </c>
      <c r="H8" s="74"/>
    </row>
    <row r="9" spans="1:11" ht="15" customHeight="1">
      <c r="A9" s="67" t="s">
        <v>185</v>
      </c>
      <c r="B9" s="41">
        <f t="shared" ref="B9:B15" si="0">C9+G9</f>
        <v>3661</v>
      </c>
      <c r="C9" s="41">
        <f>D9+E9</f>
        <v>3617</v>
      </c>
      <c r="D9" s="41">
        <v>3228</v>
      </c>
      <c r="E9" s="41">
        <v>389</v>
      </c>
      <c r="F9" s="262">
        <f t="shared" ref="F9:F14" si="1">E9/C9</f>
        <v>0.10754769145700857</v>
      </c>
      <c r="G9" s="41">
        <v>44</v>
      </c>
      <c r="K9" s="14"/>
    </row>
    <row r="10" spans="1:11" ht="15" customHeight="1">
      <c r="A10" s="67" t="s">
        <v>303</v>
      </c>
      <c r="B10" s="41">
        <f t="shared" si="0"/>
        <v>45</v>
      </c>
      <c r="C10" s="41">
        <f t="shared" ref="C10:C15" si="2">D10+E10</f>
        <v>44</v>
      </c>
      <c r="D10" s="41">
        <v>37</v>
      </c>
      <c r="E10" s="56">
        <v>7</v>
      </c>
      <c r="F10" s="262">
        <f t="shared" si="1"/>
        <v>0.15909090909090909</v>
      </c>
      <c r="G10" s="41">
        <v>1</v>
      </c>
      <c r="K10" s="14"/>
    </row>
    <row r="11" spans="1:11" ht="15" customHeight="1">
      <c r="A11" s="67" t="s">
        <v>302</v>
      </c>
      <c r="B11" s="41">
        <f t="shared" si="0"/>
        <v>9865</v>
      </c>
      <c r="C11" s="41">
        <f t="shared" si="2"/>
        <v>9729</v>
      </c>
      <c r="D11" s="41">
        <f t="shared" ref="D11:G11" si="3">D12+D14</f>
        <v>9012</v>
      </c>
      <c r="E11" s="41">
        <f t="shared" si="3"/>
        <v>717</v>
      </c>
      <c r="F11" s="262">
        <f t="shared" si="1"/>
        <v>7.369719395621338E-2</v>
      </c>
      <c r="G11" s="41">
        <f t="shared" si="3"/>
        <v>136</v>
      </c>
      <c r="K11" s="14"/>
    </row>
    <row r="12" spans="1:11" ht="21" customHeight="1">
      <c r="A12" s="67" t="s">
        <v>304</v>
      </c>
      <c r="B12" s="41">
        <f t="shared" si="0"/>
        <v>9006</v>
      </c>
      <c r="C12" s="41">
        <f t="shared" si="2"/>
        <v>8885</v>
      </c>
      <c r="D12" s="42">
        <v>8216</v>
      </c>
      <c r="E12" s="119">
        <v>669</v>
      </c>
      <c r="F12" s="262">
        <f t="shared" si="1"/>
        <v>7.5295441755768147E-2</v>
      </c>
      <c r="G12" s="42">
        <v>121</v>
      </c>
      <c r="K12" s="14"/>
    </row>
    <row r="13" spans="1:11" ht="27" customHeight="1">
      <c r="A13" s="67" t="s">
        <v>306</v>
      </c>
      <c r="B13" s="41">
        <f t="shared" si="0"/>
        <v>424</v>
      </c>
      <c r="C13" s="41">
        <f t="shared" si="2"/>
        <v>419</v>
      </c>
      <c r="D13" s="42">
        <v>345</v>
      </c>
      <c r="E13" s="42">
        <v>74</v>
      </c>
      <c r="F13" s="262">
        <f t="shared" si="1"/>
        <v>0.1766109785202864</v>
      </c>
      <c r="G13" s="41">
        <v>5</v>
      </c>
      <c r="K13" s="14"/>
    </row>
    <row r="14" spans="1:11" ht="21" customHeight="1">
      <c r="A14" s="67" t="s">
        <v>305</v>
      </c>
      <c r="B14" s="41">
        <f t="shared" si="0"/>
        <v>859</v>
      </c>
      <c r="C14" s="41">
        <f t="shared" si="2"/>
        <v>844</v>
      </c>
      <c r="D14" s="41">
        <v>796</v>
      </c>
      <c r="E14" s="56">
        <v>48</v>
      </c>
      <c r="F14" s="262">
        <f t="shared" si="1"/>
        <v>5.6872037914691941E-2</v>
      </c>
      <c r="G14" s="41">
        <v>15</v>
      </c>
      <c r="K14" s="14"/>
    </row>
    <row r="15" spans="1:11" ht="34.5" customHeight="1">
      <c r="A15" s="267" t="s">
        <v>307</v>
      </c>
      <c r="B15" s="260">
        <f t="shared" si="0"/>
        <v>0</v>
      </c>
      <c r="C15" s="260">
        <f t="shared" si="2"/>
        <v>0</v>
      </c>
      <c r="D15" s="260">
        <v>0</v>
      </c>
      <c r="E15" s="260">
        <v>0</v>
      </c>
      <c r="F15" s="260">
        <v>0</v>
      </c>
      <c r="G15" s="260">
        <v>0</v>
      </c>
      <c r="K15" s="14"/>
    </row>
    <row r="16" spans="1:11" ht="72.75" customHeight="1">
      <c r="A16" s="897" t="s">
        <v>258</v>
      </c>
      <c r="B16" s="897"/>
      <c r="C16" s="897"/>
      <c r="D16" s="897"/>
      <c r="E16" s="897"/>
      <c r="F16" s="897"/>
      <c r="G16" s="897"/>
      <c r="H16" s="17"/>
    </row>
    <row r="17" spans="1:8" s="39" customFormat="1" ht="18" customHeight="1">
      <c r="A17" s="845" t="s">
        <v>38</v>
      </c>
      <c r="B17" s="899" t="s">
        <v>257</v>
      </c>
      <c r="C17" s="900" t="s">
        <v>157</v>
      </c>
      <c r="D17" s="901"/>
      <c r="E17" s="901"/>
      <c r="F17" s="901"/>
      <c r="G17" s="762" t="s">
        <v>159</v>
      </c>
    </row>
    <row r="18" spans="1:8" ht="60">
      <c r="A18" s="845"/>
      <c r="B18" s="899"/>
      <c r="C18" s="140" t="s">
        <v>67</v>
      </c>
      <c r="D18" s="140" t="s">
        <v>160</v>
      </c>
      <c r="E18" s="140" t="s">
        <v>161</v>
      </c>
      <c r="F18" s="223" t="s">
        <v>301</v>
      </c>
      <c r="G18" s="764"/>
    </row>
    <row r="19" spans="1:8" ht="21" customHeight="1">
      <c r="A19" s="69" t="s">
        <v>40</v>
      </c>
      <c r="B19" s="40">
        <f>SUM(B20:B35)</f>
        <v>13526</v>
      </c>
      <c r="C19" s="40">
        <f>SUM(C20:C35)</f>
        <v>13346</v>
      </c>
      <c r="D19" s="40">
        <f>SUM(D20:D35)</f>
        <v>12240</v>
      </c>
      <c r="E19" s="40">
        <f>SUM(E20:E35)</f>
        <v>1106</v>
      </c>
      <c r="F19" s="263">
        <f>E19/C19</f>
        <v>8.2871272291323239E-2</v>
      </c>
      <c r="G19" s="40">
        <f>SUM(G20:G35)</f>
        <v>180</v>
      </c>
      <c r="H19" s="43"/>
    </row>
    <row r="20" spans="1:8" ht="21" customHeight="1">
      <c r="A20" s="70" t="s">
        <v>42</v>
      </c>
      <c r="B20" s="42">
        <f>C20+G20</f>
        <v>482</v>
      </c>
      <c r="C20" s="41">
        <f>SUM(D20:E20)</f>
        <v>478</v>
      </c>
      <c r="D20" s="42">
        <v>419</v>
      </c>
      <c r="E20" s="42">
        <v>59</v>
      </c>
      <c r="F20" s="264">
        <f t="shared" ref="F20:F35" si="4">E20/C20</f>
        <v>0.12343096234309624</v>
      </c>
      <c r="G20" s="42">
        <v>4</v>
      </c>
      <c r="H20" s="43"/>
    </row>
    <row r="21" spans="1:8" ht="21" customHeight="1">
      <c r="A21" s="70" t="s">
        <v>43</v>
      </c>
      <c r="B21" s="42">
        <f t="shared" ref="B21:B35" si="5">C21+G21</f>
        <v>652</v>
      </c>
      <c r="C21" s="41">
        <f t="shared" ref="C21:C35" si="6">SUM(D21:E21)</f>
        <v>649</v>
      </c>
      <c r="D21" s="42">
        <v>584</v>
      </c>
      <c r="E21" s="42">
        <v>65</v>
      </c>
      <c r="F21" s="264">
        <f t="shared" si="4"/>
        <v>0.10015408320493066</v>
      </c>
      <c r="G21" s="42">
        <v>3</v>
      </c>
      <c r="H21" s="43"/>
    </row>
    <row r="22" spans="1:8" ht="21" customHeight="1">
      <c r="A22" s="70" t="s">
        <v>44</v>
      </c>
      <c r="B22" s="42">
        <f t="shared" si="5"/>
        <v>2174</v>
      </c>
      <c r="C22" s="41">
        <f t="shared" si="6"/>
        <v>2147</v>
      </c>
      <c r="D22" s="42">
        <v>1931</v>
      </c>
      <c r="E22" s="42">
        <v>216</v>
      </c>
      <c r="F22" s="264">
        <f t="shared" si="4"/>
        <v>0.10060549604098742</v>
      </c>
      <c r="G22" s="42">
        <v>27</v>
      </c>
      <c r="H22" s="43"/>
    </row>
    <row r="23" spans="1:8" ht="21" customHeight="1">
      <c r="A23" s="70" t="s">
        <v>45</v>
      </c>
      <c r="B23" s="42">
        <f t="shared" si="5"/>
        <v>268</v>
      </c>
      <c r="C23" s="41">
        <f t="shared" si="6"/>
        <v>263</v>
      </c>
      <c r="D23" s="42">
        <v>258</v>
      </c>
      <c r="E23" s="42">
        <v>5</v>
      </c>
      <c r="F23" s="264">
        <f t="shared" si="4"/>
        <v>1.9011406844106463E-2</v>
      </c>
      <c r="G23" s="42">
        <v>5</v>
      </c>
      <c r="H23" s="43"/>
    </row>
    <row r="24" spans="1:8" ht="21" customHeight="1">
      <c r="A24" s="70" t="s">
        <v>46</v>
      </c>
      <c r="B24" s="42">
        <f t="shared" si="5"/>
        <v>1289</v>
      </c>
      <c r="C24" s="41">
        <f t="shared" si="6"/>
        <v>1287</v>
      </c>
      <c r="D24" s="42">
        <v>1173</v>
      </c>
      <c r="E24" s="42">
        <v>114</v>
      </c>
      <c r="F24" s="264">
        <f t="shared" si="4"/>
        <v>8.8578088578088576E-2</v>
      </c>
      <c r="G24" s="42">
        <v>2</v>
      </c>
      <c r="H24" s="43"/>
    </row>
    <row r="25" spans="1:8" ht="21" customHeight="1">
      <c r="A25" s="70" t="s">
        <v>47</v>
      </c>
      <c r="B25" s="42">
        <f t="shared" si="5"/>
        <v>1276</v>
      </c>
      <c r="C25" s="41">
        <f t="shared" si="6"/>
        <v>1257</v>
      </c>
      <c r="D25" s="42">
        <v>1183</v>
      </c>
      <c r="E25" s="42">
        <v>74</v>
      </c>
      <c r="F25" s="264">
        <f t="shared" si="4"/>
        <v>5.88703261734288E-2</v>
      </c>
      <c r="G25" s="42">
        <v>19</v>
      </c>
      <c r="H25" s="43"/>
    </row>
    <row r="26" spans="1:8" ht="21" customHeight="1">
      <c r="A26" s="70" t="s">
        <v>48</v>
      </c>
      <c r="B26" s="42">
        <f t="shared" si="5"/>
        <v>1853</v>
      </c>
      <c r="C26" s="41">
        <f t="shared" si="6"/>
        <v>1830</v>
      </c>
      <c r="D26" s="42">
        <v>1637</v>
      </c>
      <c r="E26" s="42">
        <v>193</v>
      </c>
      <c r="F26" s="264">
        <f t="shared" si="4"/>
        <v>0.10546448087431694</v>
      </c>
      <c r="G26" s="42">
        <v>23</v>
      </c>
      <c r="H26" s="43"/>
    </row>
    <row r="27" spans="1:8" ht="21" customHeight="1">
      <c r="A27" s="70" t="s">
        <v>49</v>
      </c>
      <c r="B27" s="42">
        <f t="shared" si="5"/>
        <v>180</v>
      </c>
      <c r="C27" s="41">
        <f t="shared" si="6"/>
        <v>177</v>
      </c>
      <c r="D27" s="42">
        <v>164</v>
      </c>
      <c r="E27" s="42">
        <v>13</v>
      </c>
      <c r="F27" s="264">
        <f t="shared" si="4"/>
        <v>7.3446327683615822E-2</v>
      </c>
      <c r="G27" s="42">
        <v>3</v>
      </c>
      <c r="H27" s="43"/>
    </row>
    <row r="28" spans="1:8" ht="21" customHeight="1">
      <c r="A28" s="70" t="s">
        <v>50</v>
      </c>
      <c r="B28" s="42">
        <f t="shared" si="5"/>
        <v>814</v>
      </c>
      <c r="C28" s="41">
        <f t="shared" si="6"/>
        <v>795</v>
      </c>
      <c r="D28" s="42">
        <v>735</v>
      </c>
      <c r="E28" s="42">
        <v>60</v>
      </c>
      <c r="F28" s="264">
        <f t="shared" si="4"/>
        <v>7.5471698113207544E-2</v>
      </c>
      <c r="G28" s="42">
        <v>19</v>
      </c>
      <c r="H28" s="43"/>
    </row>
    <row r="29" spans="1:8" ht="21" customHeight="1">
      <c r="A29" s="70" t="s">
        <v>51</v>
      </c>
      <c r="B29" s="42">
        <f t="shared" si="5"/>
        <v>516</v>
      </c>
      <c r="C29" s="41">
        <f t="shared" si="6"/>
        <v>505</v>
      </c>
      <c r="D29" s="42">
        <v>440</v>
      </c>
      <c r="E29" s="42">
        <v>65</v>
      </c>
      <c r="F29" s="264">
        <f t="shared" si="4"/>
        <v>0.12871287128712872</v>
      </c>
      <c r="G29" s="42">
        <v>11</v>
      </c>
      <c r="H29" s="43"/>
    </row>
    <row r="30" spans="1:8" ht="21" customHeight="1">
      <c r="A30" s="70" t="s">
        <v>52</v>
      </c>
      <c r="B30" s="42">
        <f t="shared" si="5"/>
        <v>573</v>
      </c>
      <c r="C30" s="41">
        <f t="shared" si="6"/>
        <v>568</v>
      </c>
      <c r="D30" s="42">
        <v>532</v>
      </c>
      <c r="E30" s="42">
        <v>36</v>
      </c>
      <c r="F30" s="264">
        <f t="shared" si="4"/>
        <v>6.3380281690140844E-2</v>
      </c>
      <c r="G30" s="42">
        <v>5</v>
      </c>
      <c r="H30" s="43"/>
    </row>
    <row r="31" spans="1:8" ht="21" customHeight="1">
      <c r="A31" s="70" t="s">
        <v>53</v>
      </c>
      <c r="B31" s="42">
        <f t="shared" si="5"/>
        <v>303</v>
      </c>
      <c r="C31" s="41">
        <f t="shared" si="6"/>
        <v>300</v>
      </c>
      <c r="D31" s="42">
        <v>279</v>
      </c>
      <c r="E31" s="42">
        <v>21</v>
      </c>
      <c r="F31" s="264">
        <f t="shared" si="4"/>
        <v>7.0000000000000007E-2</v>
      </c>
      <c r="G31" s="42">
        <v>3</v>
      </c>
      <c r="H31" s="43"/>
    </row>
    <row r="32" spans="1:8" ht="21" customHeight="1">
      <c r="A32" s="70" t="s">
        <v>54</v>
      </c>
      <c r="B32" s="42">
        <f t="shared" si="5"/>
        <v>555</v>
      </c>
      <c r="C32" s="41">
        <f t="shared" si="6"/>
        <v>532</v>
      </c>
      <c r="D32" s="42">
        <v>465</v>
      </c>
      <c r="E32" s="42">
        <v>67</v>
      </c>
      <c r="F32" s="264">
        <f t="shared" si="4"/>
        <v>0.12593984962406016</v>
      </c>
      <c r="G32" s="42">
        <v>23</v>
      </c>
      <c r="H32" s="43"/>
    </row>
    <row r="33" spans="1:8" ht="21" customHeight="1">
      <c r="A33" s="70" t="s">
        <v>55</v>
      </c>
      <c r="B33" s="42">
        <f t="shared" si="5"/>
        <v>371</v>
      </c>
      <c r="C33" s="41">
        <f t="shared" si="6"/>
        <v>358</v>
      </c>
      <c r="D33" s="42">
        <v>308</v>
      </c>
      <c r="E33" s="42">
        <v>50</v>
      </c>
      <c r="F33" s="264">
        <f t="shared" si="4"/>
        <v>0.13966480446927373</v>
      </c>
      <c r="G33" s="42">
        <v>13</v>
      </c>
      <c r="H33" s="43"/>
    </row>
    <row r="34" spans="1:8" ht="21" customHeight="1">
      <c r="A34" s="70" t="s">
        <v>56</v>
      </c>
      <c r="B34" s="42">
        <f t="shared" si="5"/>
        <v>1944</v>
      </c>
      <c r="C34" s="41">
        <f t="shared" si="6"/>
        <v>1928</v>
      </c>
      <c r="D34" s="42">
        <v>1880</v>
      </c>
      <c r="E34" s="42">
        <v>48</v>
      </c>
      <c r="F34" s="264">
        <f t="shared" si="4"/>
        <v>2.4896265560165973E-2</v>
      </c>
      <c r="G34" s="42">
        <v>16</v>
      </c>
      <c r="H34" s="43"/>
    </row>
    <row r="35" spans="1:8" ht="21" customHeight="1">
      <c r="A35" s="71" t="s">
        <v>57</v>
      </c>
      <c r="B35" s="72">
        <f t="shared" si="5"/>
        <v>276</v>
      </c>
      <c r="C35" s="68">
        <f t="shared" si="6"/>
        <v>272</v>
      </c>
      <c r="D35" s="72">
        <v>252</v>
      </c>
      <c r="E35" s="73">
        <v>20</v>
      </c>
      <c r="F35" s="265">
        <f t="shared" si="4"/>
        <v>7.3529411764705885E-2</v>
      </c>
      <c r="G35" s="72">
        <v>4</v>
      </c>
      <c r="H35" s="43"/>
    </row>
    <row r="36" spans="1:8" ht="15" hidden="1">
      <c r="A36" s="12"/>
      <c r="B36" s="20"/>
      <c r="C36" s="20"/>
      <c r="D36" s="20"/>
      <c r="E36" s="20"/>
      <c r="F36" s="266"/>
      <c r="G36" s="20"/>
      <c r="H36" s="43"/>
    </row>
    <row r="37" spans="1:8" hidden="1">
      <c r="B37" s="15"/>
      <c r="C37" s="15"/>
      <c r="D37" s="15"/>
      <c r="E37" s="15"/>
      <c r="G37" s="15"/>
    </row>
    <row r="38" spans="1:8" hidden="1">
      <c r="B38" s="15"/>
      <c r="C38" s="15"/>
      <c r="D38" s="15"/>
      <c r="E38" s="15"/>
      <c r="G38" s="15"/>
    </row>
    <row r="39" spans="1:8"/>
  </sheetData>
  <mergeCells count="11">
    <mergeCell ref="A16:G16"/>
    <mergeCell ref="A17:A18"/>
    <mergeCell ref="B17:B18"/>
    <mergeCell ref="C17:F17"/>
    <mergeCell ref="G17:G18"/>
    <mergeCell ref="A1:G1"/>
    <mergeCell ref="A3:G3"/>
    <mergeCell ref="A5:A6"/>
    <mergeCell ref="B5:B6"/>
    <mergeCell ref="C5:F5"/>
    <mergeCell ref="G5:G6"/>
  </mergeCells>
  <printOptions horizontalCentered="1"/>
  <pageMargins left="0.59055118110236227" right="0.59055118110236227" top="0.59055118110236227" bottom="0.59055118110236227" header="0.31496062992125984" footer="0.31496062992125984"/>
  <pageSetup paperSize="9" scale="75" orientation="portrait" r:id="rId1"/>
  <headerFooter alignWithMargins="0"/>
  <ignoredErrors>
    <ignoredError sqref="B19:E19 G19 G8 E8"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FB34"/>
  <sheetViews>
    <sheetView showGridLines="0" view="pageBreakPreview" zoomScaleNormal="100" zoomScaleSheetLayoutView="100" workbookViewId="0">
      <selection sqref="A1:G1"/>
    </sheetView>
  </sheetViews>
  <sheetFormatPr defaultColWidth="0" defaultRowHeight="12.75" zeroHeight="1"/>
  <cols>
    <col min="1" max="1" width="36.85546875" style="17" customWidth="1"/>
    <col min="2" max="2" width="16.85546875" style="17" customWidth="1"/>
    <col min="3" max="3" width="15.140625" style="17" customWidth="1"/>
    <col min="4" max="4" width="15.7109375" style="17" customWidth="1"/>
    <col min="5" max="5" width="14.7109375" style="17" customWidth="1"/>
    <col min="6" max="6" width="14.28515625" style="17" customWidth="1"/>
    <col min="7" max="7" width="13.140625" style="17" customWidth="1"/>
    <col min="8" max="245" width="9.140625" style="17" hidden="1"/>
    <col min="246" max="246" width="22.7109375" style="17" hidden="1"/>
    <col min="247" max="251" width="15.7109375" style="17" hidden="1"/>
    <col min="252" max="252" width="10.7109375" style="17" hidden="1"/>
    <col min="253" max="253" width="9.140625" style="17" hidden="1"/>
    <col min="254" max="254" width="11.5703125" style="17" hidden="1"/>
    <col min="255" max="501" width="9.140625" style="17" hidden="1"/>
    <col min="502" max="502" width="22.7109375" style="17" hidden="1"/>
    <col min="503" max="507" width="15.7109375" style="17" hidden="1"/>
    <col min="508" max="508" width="10.7109375" style="17" hidden="1"/>
    <col min="509" max="509" width="9.140625" style="17" hidden="1"/>
    <col min="510" max="510" width="11.5703125" style="17" hidden="1"/>
    <col min="511" max="757" width="9.140625" style="17" hidden="1"/>
    <col min="758" max="758" width="22.7109375" style="17" hidden="1"/>
    <col min="759" max="763" width="15.7109375" style="17" hidden="1"/>
    <col min="764" max="764" width="10.7109375" style="17" hidden="1"/>
    <col min="765" max="765" width="9.140625" style="17" hidden="1"/>
    <col min="766" max="766" width="11.5703125" style="17" hidden="1"/>
    <col min="767" max="1013" width="9.140625" style="17" hidden="1"/>
    <col min="1014" max="1014" width="22.7109375" style="17" hidden="1"/>
    <col min="1015" max="1019" width="15.7109375" style="17" hidden="1"/>
    <col min="1020" max="1020" width="10.7109375" style="17" hidden="1"/>
    <col min="1021" max="1021" width="9.140625" style="17" hidden="1"/>
    <col min="1022" max="1022" width="11.5703125" style="17" hidden="1"/>
    <col min="1023" max="1269" width="9.140625" style="17" hidden="1"/>
    <col min="1270" max="1270" width="22.7109375" style="17" hidden="1"/>
    <col min="1271" max="1275" width="15.7109375" style="17" hidden="1"/>
    <col min="1276" max="1276" width="10.7109375" style="17" hidden="1"/>
    <col min="1277" max="1277" width="9.140625" style="17" hidden="1"/>
    <col min="1278" max="1278" width="11.5703125" style="17" hidden="1"/>
    <col min="1279" max="1525" width="9.140625" style="17" hidden="1"/>
    <col min="1526" max="1526" width="22.7109375" style="17" hidden="1"/>
    <col min="1527" max="1531" width="15.7109375" style="17" hidden="1"/>
    <col min="1532" max="1532" width="10.7109375" style="17" hidden="1"/>
    <col min="1533" max="1533" width="9.140625" style="17" hidden="1"/>
    <col min="1534" max="1534" width="11.5703125" style="17" hidden="1"/>
    <col min="1535" max="1781" width="9.140625" style="17" hidden="1"/>
    <col min="1782" max="1782" width="22.7109375" style="17" hidden="1"/>
    <col min="1783" max="1787" width="15.7109375" style="17" hidden="1"/>
    <col min="1788" max="1788" width="10.7109375" style="17" hidden="1"/>
    <col min="1789" max="1789" width="9.140625" style="17" hidden="1"/>
    <col min="1790" max="1790" width="11.5703125" style="17" hidden="1"/>
    <col min="1791" max="2037" width="9.140625" style="17" hidden="1"/>
    <col min="2038" max="2038" width="22.7109375" style="17" hidden="1"/>
    <col min="2039" max="2043" width="15.7109375" style="17" hidden="1"/>
    <col min="2044" max="2044" width="10.7109375" style="17" hidden="1"/>
    <col min="2045" max="2045" width="9.140625" style="17" hidden="1"/>
    <col min="2046" max="2046" width="11.5703125" style="17" hidden="1"/>
    <col min="2047" max="2293" width="9.140625" style="17" hidden="1"/>
    <col min="2294" max="2294" width="22.7109375" style="17" hidden="1"/>
    <col min="2295" max="2299" width="15.7109375" style="17" hidden="1"/>
    <col min="2300" max="2300" width="10.7109375" style="17" hidden="1"/>
    <col min="2301" max="2301" width="9.140625" style="17" hidden="1"/>
    <col min="2302" max="2302" width="11.5703125" style="17" hidden="1"/>
    <col min="2303" max="2549" width="9.140625" style="17" hidden="1"/>
    <col min="2550" max="2550" width="22.7109375" style="17" hidden="1"/>
    <col min="2551" max="2555" width="15.7109375" style="17" hidden="1"/>
    <col min="2556" max="2556" width="10.7109375" style="17" hidden="1"/>
    <col min="2557" max="2557" width="9.140625" style="17" hidden="1"/>
    <col min="2558" max="2558" width="11.5703125" style="17" hidden="1"/>
    <col min="2559" max="2805" width="9.140625" style="17" hidden="1"/>
    <col min="2806" max="2806" width="22.7109375" style="17" hidden="1"/>
    <col min="2807" max="2811" width="15.7109375" style="17" hidden="1"/>
    <col min="2812" max="2812" width="10.7109375" style="17" hidden="1"/>
    <col min="2813" max="2813" width="9.140625" style="17" hidden="1"/>
    <col min="2814" max="2814" width="11.5703125" style="17" hidden="1"/>
    <col min="2815" max="3061" width="9.140625" style="17" hidden="1"/>
    <col min="3062" max="3062" width="22.7109375" style="17" hidden="1"/>
    <col min="3063" max="3067" width="15.7109375" style="17" hidden="1"/>
    <col min="3068" max="3068" width="10.7109375" style="17" hidden="1"/>
    <col min="3069" max="3069" width="9.140625" style="17" hidden="1"/>
    <col min="3070" max="3070" width="11.5703125" style="17" hidden="1"/>
    <col min="3071" max="3317" width="9.140625" style="17" hidden="1"/>
    <col min="3318" max="3318" width="22.7109375" style="17" hidden="1"/>
    <col min="3319" max="3323" width="15.7109375" style="17" hidden="1"/>
    <col min="3324" max="3324" width="10.7109375" style="17" hidden="1"/>
    <col min="3325" max="3325" width="9.140625" style="17" hidden="1"/>
    <col min="3326" max="3326" width="11.5703125" style="17" hidden="1"/>
    <col min="3327" max="3573" width="9.140625" style="17" hidden="1"/>
    <col min="3574" max="3574" width="22.7109375" style="17" hidden="1"/>
    <col min="3575" max="3579" width="15.7109375" style="17" hidden="1"/>
    <col min="3580" max="3580" width="10.7109375" style="17" hidden="1"/>
    <col min="3581" max="3581" width="9.140625" style="17" hidden="1"/>
    <col min="3582" max="3582" width="11.5703125" style="17" hidden="1"/>
    <col min="3583" max="3829" width="9.140625" style="17" hidden="1"/>
    <col min="3830" max="3830" width="22.7109375" style="17" hidden="1"/>
    <col min="3831" max="3835" width="15.7109375" style="17" hidden="1"/>
    <col min="3836" max="3836" width="10.7109375" style="17" hidden="1"/>
    <col min="3837" max="3837" width="9.140625" style="17" hidden="1"/>
    <col min="3838" max="3838" width="11.5703125" style="17" hidden="1"/>
    <col min="3839" max="4085" width="9.140625" style="17" hidden="1"/>
    <col min="4086" max="4086" width="22.7109375" style="17" hidden="1"/>
    <col min="4087" max="4091" width="15.7109375" style="17" hidden="1"/>
    <col min="4092" max="4092" width="10.7109375" style="17" hidden="1"/>
    <col min="4093" max="4093" width="9.140625" style="17" hidden="1"/>
    <col min="4094" max="4094" width="11.5703125" style="17" hidden="1"/>
    <col min="4095" max="4341" width="9.140625" style="17" hidden="1"/>
    <col min="4342" max="4342" width="22.7109375" style="17" hidden="1"/>
    <col min="4343" max="4347" width="15.7109375" style="17" hidden="1"/>
    <col min="4348" max="4348" width="10.7109375" style="17" hidden="1"/>
    <col min="4349" max="4349" width="9.140625" style="17" hidden="1"/>
    <col min="4350" max="4350" width="11.5703125" style="17" hidden="1"/>
    <col min="4351" max="4597" width="9.140625" style="17" hidden="1"/>
    <col min="4598" max="4598" width="22.7109375" style="17" hidden="1"/>
    <col min="4599" max="4603" width="15.7109375" style="17" hidden="1"/>
    <col min="4604" max="4604" width="10.7109375" style="17" hidden="1"/>
    <col min="4605" max="4605" width="9.140625" style="17" hidden="1"/>
    <col min="4606" max="4606" width="11.5703125" style="17" hidden="1"/>
    <col min="4607" max="4853" width="9.140625" style="17" hidden="1"/>
    <col min="4854" max="4854" width="22.7109375" style="17" hidden="1"/>
    <col min="4855" max="4859" width="15.7109375" style="17" hidden="1"/>
    <col min="4860" max="4860" width="10.7109375" style="17" hidden="1"/>
    <col min="4861" max="4861" width="9.140625" style="17" hidden="1"/>
    <col min="4862" max="4862" width="11.5703125" style="17" hidden="1"/>
    <col min="4863" max="5109" width="9.140625" style="17" hidden="1"/>
    <col min="5110" max="5110" width="22.7109375" style="17" hidden="1"/>
    <col min="5111" max="5115" width="15.7109375" style="17" hidden="1"/>
    <col min="5116" max="5116" width="10.7109375" style="17" hidden="1"/>
    <col min="5117" max="5117" width="9.140625" style="17" hidden="1"/>
    <col min="5118" max="5118" width="11.5703125" style="17" hidden="1"/>
    <col min="5119" max="5365" width="9.140625" style="17" hidden="1"/>
    <col min="5366" max="5366" width="22.7109375" style="17" hidden="1"/>
    <col min="5367" max="5371" width="15.7109375" style="17" hidden="1"/>
    <col min="5372" max="5372" width="10.7109375" style="17" hidden="1"/>
    <col min="5373" max="5373" width="9.140625" style="17" hidden="1"/>
    <col min="5374" max="5374" width="11.5703125" style="17" hidden="1"/>
    <col min="5375" max="5621" width="9.140625" style="17" hidden="1"/>
    <col min="5622" max="5622" width="22.7109375" style="17" hidden="1"/>
    <col min="5623" max="5627" width="15.7109375" style="17" hidden="1"/>
    <col min="5628" max="5628" width="10.7109375" style="17" hidden="1"/>
    <col min="5629" max="5629" width="9.140625" style="17" hidden="1"/>
    <col min="5630" max="5630" width="11.5703125" style="17" hidden="1"/>
    <col min="5631" max="5877" width="9.140625" style="17" hidden="1"/>
    <col min="5878" max="5878" width="22.7109375" style="17" hidden="1"/>
    <col min="5879" max="5883" width="15.7109375" style="17" hidden="1"/>
    <col min="5884" max="5884" width="10.7109375" style="17" hidden="1"/>
    <col min="5885" max="5885" width="9.140625" style="17" hidden="1"/>
    <col min="5886" max="5886" width="11.5703125" style="17" hidden="1"/>
    <col min="5887" max="6133" width="9.140625" style="17" hidden="1"/>
    <col min="6134" max="6134" width="22.7109375" style="17" hidden="1"/>
    <col min="6135" max="6139" width="15.7109375" style="17" hidden="1"/>
    <col min="6140" max="6140" width="10.7109375" style="17" hidden="1"/>
    <col min="6141" max="6141" width="9.140625" style="17" hidden="1"/>
    <col min="6142" max="6142" width="11.5703125" style="17" hidden="1"/>
    <col min="6143" max="6389" width="9.140625" style="17" hidden="1"/>
    <col min="6390" max="6390" width="22.7109375" style="17" hidden="1"/>
    <col min="6391" max="6395" width="15.7109375" style="17" hidden="1"/>
    <col min="6396" max="6396" width="10.7109375" style="17" hidden="1"/>
    <col min="6397" max="6397" width="9.140625" style="17" hidden="1"/>
    <col min="6398" max="6398" width="11.5703125" style="17" hidden="1"/>
    <col min="6399" max="6645" width="9.140625" style="17" hidden="1"/>
    <col min="6646" max="6646" width="22.7109375" style="17" hidden="1"/>
    <col min="6647" max="6651" width="15.7109375" style="17" hidden="1"/>
    <col min="6652" max="6652" width="10.7109375" style="17" hidden="1"/>
    <col min="6653" max="6653" width="9.140625" style="17" hidden="1"/>
    <col min="6654" max="6654" width="11.5703125" style="17" hidden="1"/>
    <col min="6655" max="6901" width="9.140625" style="17" hidden="1"/>
    <col min="6902" max="6902" width="22.7109375" style="17" hidden="1"/>
    <col min="6903" max="6907" width="15.7109375" style="17" hidden="1"/>
    <col min="6908" max="6908" width="10.7109375" style="17" hidden="1"/>
    <col min="6909" max="6909" width="9.140625" style="17" hidden="1"/>
    <col min="6910" max="6910" width="11.5703125" style="17" hidden="1"/>
    <col min="6911" max="7157" width="9.140625" style="17" hidden="1"/>
    <col min="7158" max="7158" width="22.7109375" style="17" hidden="1"/>
    <col min="7159" max="7163" width="15.7109375" style="17" hidden="1"/>
    <col min="7164" max="7164" width="10.7109375" style="17" hidden="1"/>
    <col min="7165" max="7165" width="9.140625" style="17" hidden="1"/>
    <col min="7166" max="7166" width="11.5703125" style="17" hidden="1"/>
    <col min="7167" max="7413" width="9.140625" style="17" hidden="1"/>
    <col min="7414" max="7414" width="22.7109375" style="17" hidden="1"/>
    <col min="7415" max="7419" width="15.7109375" style="17" hidden="1"/>
    <col min="7420" max="7420" width="10.7109375" style="17" hidden="1"/>
    <col min="7421" max="7421" width="9.140625" style="17" hidden="1"/>
    <col min="7422" max="7422" width="11.5703125" style="17" hidden="1"/>
    <col min="7423" max="7669" width="9.140625" style="17" hidden="1"/>
    <col min="7670" max="7670" width="22.7109375" style="17" hidden="1"/>
    <col min="7671" max="7675" width="15.7109375" style="17" hidden="1"/>
    <col min="7676" max="7676" width="10.7109375" style="17" hidden="1"/>
    <col min="7677" max="7677" width="9.140625" style="17" hidden="1"/>
    <col min="7678" max="7678" width="11.5703125" style="17" hidden="1"/>
    <col min="7679" max="7925" width="9.140625" style="17" hidden="1"/>
    <col min="7926" max="7926" width="22.7109375" style="17" hidden="1"/>
    <col min="7927" max="7931" width="15.7109375" style="17" hidden="1"/>
    <col min="7932" max="7932" width="10.7109375" style="17" hidden="1"/>
    <col min="7933" max="7933" width="9.140625" style="17" hidden="1"/>
    <col min="7934" max="7934" width="11.5703125" style="17" hidden="1"/>
    <col min="7935" max="8181" width="9.140625" style="17" hidden="1"/>
    <col min="8182" max="8182" width="22.7109375" style="17" hidden="1"/>
    <col min="8183" max="8187" width="15.7109375" style="17" hidden="1"/>
    <col min="8188" max="8188" width="10.7109375" style="17" hidden="1"/>
    <col min="8189" max="8189" width="9.140625" style="17" hidden="1"/>
    <col min="8190" max="8190" width="11.5703125" style="17" hidden="1"/>
    <col min="8191" max="8437" width="9.140625" style="17" hidden="1"/>
    <col min="8438" max="8438" width="22.7109375" style="17" hidden="1"/>
    <col min="8439" max="8443" width="15.7109375" style="17" hidden="1"/>
    <col min="8444" max="8444" width="10.7109375" style="17" hidden="1"/>
    <col min="8445" max="8445" width="9.140625" style="17" hidden="1"/>
    <col min="8446" max="8446" width="11.5703125" style="17" hidden="1"/>
    <col min="8447" max="8693" width="9.140625" style="17" hidden="1"/>
    <col min="8694" max="8694" width="22.7109375" style="17" hidden="1"/>
    <col min="8695" max="8699" width="15.7109375" style="17" hidden="1"/>
    <col min="8700" max="8700" width="10.7109375" style="17" hidden="1"/>
    <col min="8701" max="8701" width="9.140625" style="17" hidden="1"/>
    <col min="8702" max="8702" width="11.5703125" style="17" hidden="1"/>
    <col min="8703" max="8949" width="9.140625" style="17" hidden="1"/>
    <col min="8950" max="8950" width="22.7109375" style="17" hidden="1"/>
    <col min="8951" max="8955" width="15.7109375" style="17" hidden="1"/>
    <col min="8956" max="8956" width="10.7109375" style="17" hidden="1"/>
    <col min="8957" max="8957" width="9.140625" style="17" hidden="1"/>
    <col min="8958" max="8958" width="11.5703125" style="17" hidden="1"/>
    <col min="8959" max="9205" width="9.140625" style="17" hidden="1"/>
    <col min="9206" max="9206" width="22.7109375" style="17" hidden="1"/>
    <col min="9207" max="9211" width="15.7109375" style="17" hidden="1"/>
    <col min="9212" max="9212" width="10.7109375" style="17" hidden="1"/>
    <col min="9213" max="9213" width="9.140625" style="17" hidden="1"/>
    <col min="9214" max="9214" width="11.5703125" style="17" hidden="1"/>
    <col min="9215" max="9461" width="9.140625" style="17" hidden="1"/>
    <col min="9462" max="9462" width="22.7109375" style="17" hidden="1"/>
    <col min="9463" max="9467" width="15.7109375" style="17" hidden="1"/>
    <col min="9468" max="9468" width="10.7109375" style="17" hidden="1"/>
    <col min="9469" max="9469" width="9.140625" style="17" hidden="1"/>
    <col min="9470" max="9470" width="11.5703125" style="17" hidden="1"/>
    <col min="9471" max="9717" width="9.140625" style="17" hidden="1"/>
    <col min="9718" max="9718" width="22.7109375" style="17" hidden="1"/>
    <col min="9719" max="9723" width="15.7109375" style="17" hidden="1"/>
    <col min="9724" max="9724" width="10.7109375" style="17" hidden="1"/>
    <col min="9725" max="9725" width="9.140625" style="17" hidden="1"/>
    <col min="9726" max="9726" width="11.5703125" style="17" hidden="1"/>
    <col min="9727" max="9973" width="9.140625" style="17" hidden="1"/>
    <col min="9974" max="9974" width="22.7109375" style="17" hidden="1"/>
    <col min="9975" max="9979" width="15.7109375" style="17" hidden="1"/>
    <col min="9980" max="9980" width="10.7109375" style="17" hidden="1"/>
    <col min="9981" max="9981" width="9.140625" style="17" hidden="1"/>
    <col min="9982" max="9982" width="11.5703125" style="17" hidden="1"/>
    <col min="9983" max="10229" width="9.140625" style="17" hidden="1"/>
    <col min="10230" max="10230" width="22.7109375" style="17" hidden="1"/>
    <col min="10231" max="10235" width="15.7109375" style="17" hidden="1"/>
    <col min="10236" max="10236" width="10.7109375" style="17" hidden="1"/>
    <col min="10237" max="10237" width="9.140625" style="17" hidden="1"/>
    <col min="10238" max="10238" width="11.5703125" style="17" hidden="1"/>
    <col min="10239" max="10485" width="9.140625" style="17" hidden="1"/>
    <col min="10486" max="10486" width="22.7109375" style="17" hidden="1"/>
    <col min="10487" max="10491" width="15.7109375" style="17" hidden="1"/>
    <col min="10492" max="10492" width="10.7109375" style="17" hidden="1"/>
    <col min="10493" max="10493" width="9.140625" style="17" hidden="1"/>
    <col min="10494" max="10494" width="11.5703125" style="17" hidden="1"/>
    <col min="10495" max="10741" width="9.140625" style="17" hidden="1"/>
    <col min="10742" max="10742" width="22.7109375" style="17" hidden="1"/>
    <col min="10743" max="10747" width="15.7109375" style="17" hidden="1"/>
    <col min="10748" max="10748" width="10.7109375" style="17" hidden="1"/>
    <col min="10749" max="10749" width="9.140625" style="17" hidden="1"/>
    <col min="10750" max="10750" width="11.5703125" style="17" hidden="1"/>
    <col min="10751" max="10997" width="9.140625" style="17" hidden="1"/>
    <col min="10998" max="10998" width="22.7109375" style="17" hidden="1"/>
    <col min="10999" max="11003" width="15.7109375" style="17" hidden="1"/>
    <col min="11004" max="11004" width="10.7109375" style="17" hidden="1"/>
    <col min="11005" max="11005" width="9.140625" style="17" hidden="1"/>
    <col min="11006" max="11006" width="11.5703125" style="17" hidden="1"/>
    <col min="11007" max="11253" width="9.140625" style="17" hidden="1"/>
    <col min="11254" max="11254" width="22.7109375" style="17" hidden="1"/>
    <col min="11255" max="11259" width="15.7109375" style="17" hidden="1"/>
    <col min="11260" max="11260" width="10.7109375" style="17" hidden="1"/>
    <col min="11261" max="11261" width="9.140625" style="17" hidden="1"/>
    <col min="11262" max="11262" width="11.5703125" style="17" hidden="1"/>
    <col min="11263" max="11509" width="9.140625" style="17" hidden="1"/>
    <col min="11510" max="11510" width="22.7109375" style="17" hidden="1"/>
    <col min="11511" max="11515" width="15.7109375" style="17" hidden="1"/>
    <col min="11516" max="11516" width="10.7109375" style="17" hidden="1"/>
    <col min="11517" max="11517" width="9.140625" style="17" hidden="1"/>
    <col min="11518" max="11518" width="11.5703125" style="17" hidden="1"/>
    <col min="11519" max="11765" width="9.140625" style="17" hidden="1"/>
    <col min="11766" max="11766" width="22.7109375" style="17" hidden="1"/>
    <col min="11767" max="11771" width="15.7109375" style="17" hidden="1"/>
    <col min="11772" max="11772" width="10.7109375" style="17" hidden="1"/>
    <col min="11773" max="11773" width="9.140625" style="17" hidden="1"/>
    <col min="11774" max="11774" width="11.5703125" style="17" hidden="1"/>
    <col min="11775" max="12021" width="9.140625" style="17" hidden="1"/>
    <col min="12022" max="12022" width="22.7109375" style="17" hidden="1"/>
    <col min="12023" max="12027" width="15.7109375" style="17" hidden="1"/>
    <col min="12028" max="12028" width="10.7109375" style="17" hidden="1"/>
    <col min="12029" max="12029" width="9.140625" style="17" hidden="1"/>
    <col min="12030" max="12030" width="11.5703125" style="17" hidden="1"/>
    <col min="12031" max="12277" width="9.140625" style="17" hidden="1"/>
    <col min="12278" max="12278" width="22.7109375" style="17" hidden="1"/>
    <col min="12279" max="12283" width="15.7109375" style="17" hidden="1"/>
    <col min="12284" max="12284" width="10.7109375" style="17" hidden="1"/>
    <col min="12285" max="12285" width="9.140625" style="17" hidden="1"/>
    <col min="12286" max="12286" width="11.5703125" style="17" hidden="1"/>
    <col min="12287" max="12533" width="9.140625" style="17" hidden="1"/>
    <col min="12534" max="12534" width="22.7109375" style="17" hidden="1"/>
    <col min="12535" max="12539" width="15.7109375" style="17" hidden="1"/>
    <col min="12540" max="12540" width="10.7109375" style="17" hidden="1"/>
    <col min="12541" max="12541" width="9.140625" style="17" hidden="1"/>
    <col min="12542" max="12542" width="11.5703125" style="17" hidden="1"/>
    <col min="12543" max="12789" width="9.140625" style="17" hidden="1"/>
    <col min="12790" max="12790" width="22.7109375" style="17" hidden="1"/>
    <col min="12791" max="12795" width="15.7109375" style="17" hidden="1"/>
    <col min="12796" max="12796" width="10.7109375" style="17" hidden="1"/>
    <col min="12797" max="12797" width="9.140625" style="17" hidden="1"/>
    <col min="12798" max="12798" width="11.5703125" style="17" hidden="1"/>
    <col min="12799" max="13045" width="9.140625" style="17" hidden="1"/>
    <col min="13046" max="13046" width="22.7109375" style="17" hidden="1"/>
    <col min="13047" max="13051" width="15.7109375" style="17" hidden="1"/>
    <col min="13052" max="13052" width="10.7109375" style="17" hidden="1"/>
    <col min="13053" max="13053" width="9.140625" style="17" hidden="1"/>
    <col min="13054" max="13054" width="11.5703125" style="17" hidden="1"/>
    <col min="13055" max="13301" width="9.140625" style="17" hidden="1"/>
    <col min="13302" max="13302" width="22.7109375" style="17" hidden="1"/>
    <col min="13303" max="13307" width="15.7109375" style="17" hidden="1"/>
    <col min="13308" max="13308" width="10.7109375" style="17" hidden="1"/>
    <col min="13309" max="13309" width="9.140625" style="17" hidden="1"/>
    <col min="13310" max="13310" width="11.5703125" style="17" hidden="1"/>
    <col min="13311" max="13557" width="9.140625" style="17" hidden="1"/>
    <col min="13558" max="13558" width="22.7109375" style="17" hidden="1"/>
    <col min="13559" max="13563" width="15.7109375" style="17" hidden="1"/>
    <col min="13564" max="13564" width="10.7109375" style="17" hidden="1"/>
    <col min="13565" max="13565" width="9.140625" style="17" hidden="1"/>
    <col min="13566" max="13566" width="11.5703125" style="17" hidden="1"/>
    <col min="13567" max="13813" width="9.140625" style="17" hidden="1"/>
    <col min="13814" max="13814" width="22.7109375" style="17" hidden="1"/>
    <col min="13815" max="13819" width="15.7109375" style="17" hidden="1"/>
    <col min="13820" max="13820" width="10.7109375" style="17" hidden="1"/>
    <col min="13821" max="13821" width="9.140625" style="17" hidden="1"/>
    <col min="13822" max="13822" width="11.5703125" style="17" hidden="1"/>
    <col min="13823" max="14069" width="9.140625" style="17" hidden="1"/>
    <col min="14070" max="14070" width="22.7109375" style="17" hidden="1"/>
    <col min="14071" max="14075" width="15.7109375" style="17" hidden="1"/>
    <col min="14076" max="14076" width="10.7109375" style="17" hidden="1"/>
    <col min="14077" max="14077" width="9.140625" style="17" hidden="1"/>
    <col min="14078" max="14078" width="11.5703125" style="17" hidden="1"/>
    <col min="14079" max="14325" width="9.140625" style="17" hidden="1"/>
    <col min="14326" max="14326" width="22.7109375" style="17" hidden="1"/>
    <col min="14327" max="14331" width="15.7109375" style="17" hidden="1"/>
    <col min="14332" max="14332" width="10.7109375" style="17" hidden="1"/>
    <col min="14333" max="14333" width="9.140625" style="17" hidden="1"/>
    <col min="14334" max="14334" width="11.5703125" style="17" hidden="1"/>
    <col min="14335" max="14581" width="9.140625" style="17" hidden="1"/>
    <col min="14582" max="14582" width="22.7109375" style="17" hidden="1"/>
    <col min="14583" max="14587" width="15.7109375" style="17" hidden="1"/>
    <col min="14588" max="14588" width="10.7109375" style="17" hidden="1"/>
    <col min="14589" max="14589" width="9.140625" style="17" hidden="1"/>
    <col min="14590" max="14590" width="11.5703125" style="17" hidden="1"/>
    <col min="14591" max="14837" width="9.140625" style="17" hidden="1"/>
    <col min="14838" max="14838" width="22.7109375" style="17" hidden="1"/>
    <col min="14839" max="14843" width="15.7109375" style="17" hidden="1"/>
    <col min="14844" max="14844" width="10.7109375" style="17" hidden="1"/>
    <col min="14845" max="14845" width="9.140625" style="17" hidden="1"/>
    <col min="14846" max="14846" width="11.5703125" style="17" hidden="1"/>
    <col min="14847" max="15093" width="9.140625" style="17" hidden="1"/>
    <col min="15094" max="15094" width="22.7109375" style="17" hidden="1"/>
    <col min="15095" max="15099" width="15.7109375" style="17" hidden="1"/>
    <col min="15100" max="15100" width="10.7109375" style="17" hidden="1"/>
    <col min="15101" max="15101" width="9.140625" style="17" hidden="1"/>
    <col min="15102" max="15102" width="11.5703125" style="17" hidden="1"/>
    <col min="15103" max="15349" width="9.140625" style="17" hidden="1"/>
    <col min="15350" max="15350" width="22.7109375" style="17" hidden="1"/>
    <col min="15351" max="15355" width="15.7109375" style="17" hidden="1"/>
    <col min="15356" max="15356" width="10.7109375" style="17" hidden="1"/>
    <col min="15357" max="15357" width="9.140625" style="17" hidden="1"/>
    <col min="15358" max="15358" width="11.5703125" style="17" hidden="1"/>
    <col min="15359" max="15605" width="9.140625" style="17" hidden="1"/>
    <col min="15606" max="15606" width="22.7109375" style="17" hidden="1"/>
    <col min="15607" max="15611" width="15.7109375" style="17" hidden="1"/>
    <col min="15612" max="15612" width="10.7109375" style="17" hidden="1"/>
    <col min="15613" max="15613" width="9.140625" style="17" hidden="1"/>
    <col min="15614" max="15614" width="11.5703125" style="17" hidden="1"/>
    <col min="15615" max="15861" width="9.140625" style="17" hidden="1"/>
    <col min="15862" max="15862" width="22.7109375" style="17" hidden="1"/>
    <col min="15863" max="15867" width="15.7109375" style="17" hidden="1"/>
    <col min="15868" max="15868" width="10.7109375" style="17" hidden="1"/>
    <col min="15869" max="15869" width="9.140625" style="17" hidden="1"/>
    <col min="15870" max="15870" width="11.5703125" style="17" hidden="1"/>
    <col min="15871" max="16117" width="9.140625" style="17" hidden="1"/>
    <col min="16118" max="16118" width="22.7109375" style="17" hidden="1"/>
    <col min="16119" max="16123" width="15.7109375" style="17" hidden="1"/>
    <col min="16124" max="16124" width="10.7109375" style="17" hidden="1"/>
    <col min="16125" max="16125" width="9.140625" style="17" hidden="1"/>
    <col min="16126" max="16126" width="11.5703125" style="17" hidden="1"/>
    <col min="16127" max="16382" width="9.140625" style="17" hidden="1"/>
    <col min="16383" max="16383" width="1" style="17" customWidth="1"/>
    <col min="16384" max="16384" width="1.140625" style="17" customWidth="1"/>
  </cols>
  <sheetData>
    <row r="1" spans="1:7" ht="30" customHeight="1">
      <c r="A1" s="896" t="s">
        <v>477</v>
      </c>
      <c r="B1" s="896"/>
      <c r="C1" s="896"/>
      <c r="D1" s="896"/>
      <c r="E1" s="896"/>
      <c r="F1" s="896"/>
      <c r="G1" s="896"/>
    </row>
    <row r="2" spans="1:7" ht="12.75" customHeight="1"/>
    <row r="3" spans="1:7" ht="30" customHeight="1">
      <c r="A3" s="844" t="s">
        <v>219</v>
      </c>
      <c r="B3" s="844"/>
      <c r="C3" s="844"/>
      <c r="D3" s="844"/>
      <c r="E3" s="844"/>
      <c r="F3" s="844"/>
      <c r="G3" s="44"/>
    </row>
    <row r="4" spans="1:7"/>
    <row r="5" spans="1:7" ht="75" customHeight="1">
      <c r="A5" s="133" t="s">
        <v>38</v>
      </c>
      <c r="B5" s="94" t="s">
        <v>208</v>
      </c>
      <c r="C5" s="94" t="s">
        <v>172</v>
      </c>
      <c r="D5" s="94" t="s">
        <v>102</v>
      </c>
      <c r="E5" s="94" t="s">
        <v>308</v>
      </c>
      <c r="F5" s="94" t="s">
        <v>103</v>
      </c>
    </row>
    <row r="6" spans="1:7" ht="19.5" customHeight="1">
      <c r="A6" s="65" t="s">
        <v>40</v>
      </c>
      <c r="B6" s="97">
        <f>B7+B9</f>
        <v>893</v>
      </c>
      <c r="C6" s="97">
        <f>C7+C9</f>
        <v>449</v>
      </c>
      <c r="D6" s="97">
        <f>D7+D9</f>
        <v>87</v>
      </c>
      <c r="E6" s="97">
        <f>E7+E9</f>
        <v>559</v>
      </c>
      <c r="F6" s="97">
        <f>F7+F9</f>
        <v>844</v>
      </c>
      <c r="G6" s="19"/>
    </row>
    <row r="7" spans="1:7" ht="21" customHeight="1">
      <c r="A7" s="67" t="s">
        <v>185</v>
      </c>
      <c r="B7" s="46">
        <v>286</v>
      </c>
      <c r="C7" s="47">
        <v>141</v>
      </c>
      <c r="D7" s="120">
        <v>24</v>
      </c>
      <c r="E7" s="47">
        <v>214</v>
      </c>
      <c r="F7" s="46">
        <v>238</v>
      </c>
      <c r="G7" s="19"/>
    </row>
    <row r="8" spans="1:7" ht="24.75" customHeight="1">
      <c r="A8" s="67" t="s">
        <v>303</v>
      </c>
      <c r="B8" s="120">
        <v>28</v>
      </c>
      <c r="C8" s="121">
        <v>6</v>
      </c>
      <c r="D8" s="120">
        <v>2</v>
      </c>
      <c r="E8" s="77">
        <v>15</v>
      </c>
      <c r="F8" s="49">
        <v>21</v>
      </c>
      <c r="G8" s="19"/>
    </row>
    <row r="9" spans="1:7" ht="24.75" customHeight="1">
      <c r="A9" s="67" t="s">
        <v>302</v>
      </c>
      <c r="B9" s="106">
        <f>B10+B12</f>
        <v>607</v>
      </c>
      <c r="C9" s="106">
        <f>C10+C12</f>
        <v>308</v>
      </c>
      <c r="D9" s="106">
        <f>D10+D12</f>
        <v>63</v>
      </c>
      <c r="E9" s="106">
        <f>E10+E12</f>
        <v>345</v>
      </c>
      <c r="F9" s="106">
        <f>F10+F12</f>
        <v>606</v>
      </c>
      <c r="G9" s="19"/>
    </row>
    <row r="10" spans="1:7" ht="24" customHeight="1">
      <c r="A10" s="67" t="s">
        <v>304</v>
      </c>
      <c r="B10" s="46">
        <v>515</v>
      </c>
      <c r="C10" s="47">
        <v>256</v>
      </c>
      <c r="D10" s="49">
        <v>51</v>
      </c>
      <c r="E10" s="47">
        <v>277</v>
      </c>
      <c r="F10" s="46">
        <v>523</v>
      </c>
      <c r="G10" s="19"/>
    </row>
    <row r="11" spans="1:7" ht="24" customHeight="1">
      <c r="A11" s="67" t="s">
        <v>306</v>
      </c>
      <c r="B11" s="46">
        <v>10</v>
      </c>
      <c r="C11" s="47">
        <v>12</v>
      </c>
      <c r="D11" s="49">
        <v>2</v>
      </c>
      <c r="E11" s="47">
        <v>6</v>
      </c>
      <c r="F11" s="46">
        <v>16</v>
      </c>
      <c r="G11" s="19"/>
    </row>
    <row r="12" spans="1:7" ht="23.25" customHeight="1">
      <c r="A12" s="268" t="s">
        <v>305</v>
      </c>
      <c r="B12" s="75">
        <v>92</v>
      </c>
      <c r="C12" s="96">
        <v>52</v>
      </c>
      <c r="D12" s="75">
        <v>12</v>
      </c>
      <c r="E12" s="96">
        <v>68</v>
      </c>
      <c r="F12" s="75">
        <v>83</v>
      </c>
      <c r="G12" s="19"/>
    </row>
    <row r="13" spans="1:7">
      <c r="A13" s="45"/>
      <c r="B13" s="47"/>
      <c r="C13" s="47"/>
      <c r="D13" s="47"/>
      <c r="E13" s="47"/>
      <c r="F13" s="47"/>
      <c r="G13" s="19"/>
    </row>
    <row r="14" spans="1:7" ht="58.5" customHeight="1">
      <c r="A14" s="906" t="s">
        <v>256</v>
      </c>
      <c r="B14" s="906"/>
      <c r="C14" s="906"/>
      <c r="D14" s="906"/>
      <c r="E14" s="906"/>
      <c r="F14" s="906"/>
      <c r="G14" s="906"/>
    </row>
    <row r="15" spans="1:7" ht="15.75">
      <c r="A15" s="48"/>
      <c r="B15" s="20"/>
      <c r="C15" s="20"/>
      <c r="D15" s="20"/>
      <c r="E15" s="20"/>
      <c r="F15" s="20"/>
      <c r="G15" s="20"/>
    </row>
    <row r="16" spans="1:7" ht="18" customHeight="1">
      <c r="A16" s="824" t="s">
        <v>38</v>
      </c>
      <c r="B16" s="819" t="s">
        <v>157</v>
      </c>
      <c r="C16" s="827"/>
      <c r="D16" s="827"/>
      <c r="E16" s="827"/>
      <c r="F16" s="827"/>
      <c r="G16" s="820"/>
    </row>
    <row r="17" spans="1:7" ht="18" customHeight="1">
      <c r="A17" s="907"/>
      <c r="B17" s="907" t="s">
        <v>67</v>
      </c>
      <c r="C17" s="908" t="s">
        <v>104</v>
      </c>
      <c r="D17" s="909"/>
      <c r="E17" s="909"/>
      <c r="F17" s="909"/>
      <c r="G17" s="824" t="s">
        <v>105</v>
      </c>
    </row>
    <row r="18" spans="1:7" ht="18" customHeight="1">
      <c r="A18" s="907"/>
      <c r="B18" s="907"/>
      <c r="C18" s="819" t="s">
        <v>106</v>
      </c>
      <c r="D18" s="827"/>
      <c r="E18" s="820"/>
      <c r="F18" s="833" t="s">
        <v>107</v>
      </c>
      <c r="G18" s="907"/>
    </row>
    <row r="19" spans="1:7" ht="63" customHeight="1">
      <c r="A19" s="828"/>
      <c r="B19" s="907"/>
      <c r="C19" s="94" t="s">
        <v>97</v>
      </c>
      <c r="D19" s="94" t="s">
        <v>176</v>
      </c>
      <c r="E19" s="94" t="s">
        <v>108</v>
      </c>
      <c r="F19" s="821"/>
      <c r="G19" s="907"/>
    </row>
    <row r="20" spans="1:7" ht="15" customHeight="1">
      <c r="A20" s="65" t="s">
        <v>40</v>
      </c>
      <c r="B20" s="97">
        <f t="shared" ref="B20:G20" si="0">B21+B23</f>
        <v>521</v>
      </c>
      <c r="C20" s="97">
        <f t="shared" si="0"/>
        <v>369</v>
      </c>
      <c r="D20" s="97">
        <f t="shared" si="0"/>
        <v>188</v>
      </c>
      <c r="E20" s="97">
        <f t="shared" si="0"/>
        <v>181</v>
      </c>
      <c r="F20" s="97">
        <f t="shared" si="0"/>
        <v>67</v>
      </c>
      <c r="G20" s="97">
        <f t="shared" si="0"/>
        <v>85</v>
      </c>
    </row>
    <row r="21" spans="1:7" ht="21" customHeight="1">
      <c r="A21" s="67" t="s">
        <v>185</v>
      </c>
      <c r="B21" s="49">
        <v>202</v>
      </c>
      <c r="C21" s="77">
        <f>SUM(D21:E21)</f>
        <v>132</v>
      </c>
      <c r="D21" s="49">
        <v>75</v>
      </c>
      <c r="E21" s="77">
        <v>57</v>
      </c>
      <c r="F21" s="49">
        <v>19</v>
      </c>
      <c r="G21" s="98">
        <v>51</v>
      </c>
    </row>
    <row r="22" spans="1:7" ht="25.5" customHeight="1">
      <c r="A22" s="67" t="s">
        <v>303</v>
      </c>
      <c r="B22" s="49">
        <v>14</v>
      </c>
      <c r="C22" s="47">
        <f>SUM(D22:E22)</f>
        <v>8</v>
      </c>
      <c r="D22" s="46">
        <v>5</v>
      </c>
      <c r="E22" s="47">
        <v>3</v>
      </c>
      <c r="F22" s="269">
        <v>0</v>
      </c>
      <c r="G22" s="95">
        <v>6</v>
      </c>
    </row>
    <row r="23" spans="1:7" ht="25.5" customHeight="1">
      <c r="A23" s="67" t="s">
        <v>302</v>
      </c>
      <c r="B23" s="49">
        <f>B24+B26</f>
        <v>319</v>
      </c>
      <c r="C23" s="49">
        <f t="shared" ref="C23:G23" si="1">C24+C26</f>
        <v>237</v>
      </c>
      <c r="D23" s="49">
        <f t="shared" si="1"/>
        <v>113</v>
      </c>
      <c r="E23" s="49">
        <f t="shared" si="1"/>
        <v>124</v>
      </c>
      <c r="F23" s="49">
        <f t="shared" si="1"/>
        <v>48</v>
      </c>
      <c r="G23" s="49">
        <f t="shared" si="1"/>
        <v>34</v>
      </c>
    </row>
    <row r="24" spans="1:7" ht="24" customHeight="1">
      <c r="A24" s="67" t="s">
        <v>304</v>
      </c>
      <c r="B24" s="49">
        <v>259</v>
      </c>
      <c r="C24" s="77">
        <f t="shared" ref="C24:C26" si="2">SUM(D24:E24)</f>
        <v>194</v>
      </c>
      <c r="D24" s="49">
        <v>88</v>
      </c>
      <c r="E24" s="77">
        <v>106</v>
      </c>
      <c r="F24" s="49">
        <v>38</v>
      </c>
      <c r="G24" s="98">
        <v>27</v>
      </c>
    </row>
    <row r="25" spans="1:7" ht="25.5" customHeight="1">
      <c r="A25" s="67" t="s">
        <v>306</v>
      </c>
      <c r="B25" s="49">
        <v>6</v>
      </c>
      <c r="C25" s="77">
        <f t="shared" si="2"/>
        <v>3</v>
      </c>
      <c r="D25" s="291">
        <v>0</v>
      </c>
      <c r="E25" s="77">
        <v>3</v>
      </c>
      <c r="F25" s="49">
        <v>2</v>
      </c>
      <c r="G25" s="98">
        <v>1</v>
      </c>
    </row>
    <row r="26" spans="1:7" ht="21" customHeight="1">
      <c r="A26" s="268" t="s">
        <v>305</v>
      </c>
      <c r="B26" s="76">
        <v>60</v>
      </c>
      <c r="C26" s="78">
        <f t="shared" si="2"/>
        <v>43</v>
      </c>
      <c r="D26" s="76">
        <v>25</v>
      </c>
      <c r="E26" s="78">
        <v>18</v>
      </c>
      <c r="F26" s="76">
        <v>10</v>
      </c>
      <c r="G26" s="79">
        <v>7</v>
      </c>
    </row>
    <row r="27" spans="1:7" ht="37.5" customHeight="1">
      <c r="A27" s="905" t="s">
        <v>184</v>
      </c>
      <c r="B27" s="905"/>
      <c r="C27" s="905"/>
      <c r="D27" s="905"/>
      <c r="E27" s="905"/>
      <c r="F27" s="905"/>
      <c r="G27" s="905"/>
    </row>
    <row r="28" spans="1:7" hidden="1">
      <c r="A28" s="904"/>
      <c r="B28" s="904"/>
      <c r="C28" s="904"/>
      <c r="D28" s="904"/>
      <c r="E28" s="904"/>
      <c r="F28" s="904"/>
      <c r="G28" s="904"/>
    </row>
    <row r="29" spans="1:7" hidden="1">
      <c r="A29" s="904"/>
      <c r="B29" s="904"/>
      <c r="C29" s="904"/>
      <c r="D29" s="904"/>
      <c r="E29" s="904"/>
      <c r="F29" s="904"/>
      <c r="G29" s="904"/>
    </row>
    <row r="30" spans="1:7" hidden="1">
      <c r="A30" s="904"/>
      <c r="B30" s="904"/>
      <c r="C30" s="904"/>
      <c r="D30" s="904"/>
      <c r="E30" s="904"/>
      <c r="F30" s="904"/>
      <c r="G30" s="904"/>
    </row>
    <row r="31" spans="1:7" hidden="1">
      <c r="A31" s="202"/>
      <c r="B31" s="202"/>
      <c r="C31" s="202"/>
      <c r="D31" s="202"/>
      <c r="E31" s="202"/>
      <c r="F31" s="202"/>
      <c r="G31" s="202"/>
    </row>
    <row r="33"/>
    <row r="34"/>
  </sheetData>
  <mergeCells count="12">
    <mergeCell ref="A1:G1"/>
    <mergeCell ref="A28:G30"/>
    <mergeCell ref="A27:G27"/>
    <mergeCell ref="A3:F3"/>
    <mergeCell ref="A14:G14"/>
    <mergeCell ref="A16:A19"/>
    <mergeCell ref="B16:G16"/>
    <mergeCell ref="B17:B19"/>
    <mergeCell ref="C17:F17"/>
    <mergeCell ref="G17:G19"/>
    <mergeCell ref="C18:E18"/>
    <mergeCell ref="F18:F19"/>
  </mergeCells>
  <printOptions horizontalCentered="1"/>
  <pageMargins left="0.31496062992125984" right="0.31496062992125984" top="0.59055118110236227" bottom="0.59055118110236227" header="0.31496062992125984" footer="0.31496062992125984"/>
  <pageSetup paperSize="9" scale="7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FC34"/>
  <sheetViews>
    <sheetView showGridLines="0" view="pageBreakPreview" zoomScaleNormal="100" zoomScaleSheetLayoutView="100" workbookViewId="0">
      <selection activeCell="D22" sqref="D22:E22"/>
    </sheetView>
  </sheetViews>
  <sheetFormatPr defaultColWidth="0" defaultRowHeight="12.75" zeroHeight="1"/>
  <cols>
    <col min="1" max="1" width="37.140625" style="3" customWidth="1"/>
    <col min="2" max="2" width="16.140625" style="3" customWidth="1"/>
    <col min="3" max="3" width="15.85546875" style="3" customWidth="1"/>
    <col min="4" max="4" width="15" style="3" customWidth="1"/>
    <col min="5" max="5" width="14.140625" style="3" customWidth="1"/>
    <col min="6" max="6" width="14.42578125" style="3" customWidth="1"/>
    <col min="7" max="238" width="9.140625" style="3" hidden="1"/>
    <col min="239" max="239" width="22.7109375" style="3" hidden="1"/>
    <col min="240" max="244" width="15.7109375" style="3" hidden="1"/>
    <col min="245" max="245" width="10.7109375" style="3" hidden="1"/>
    <col min="246" max="246" width="9.140625" style="3" hidden="1"/>
    <col min="247" max="247" width="11.5703125" style="3" hidden="1"/>
    <col min="248" max="494" width="9.140625" style="3" hidden="1"/>
    <col min="495" max="495" width="22.7109375" style="3" hidden="1"/>
    <col min="496" max="500" width="15.7109375" style="3" hidden="1"/>
    <col min="501" max="501" width="10.7109375" style="3" hidden="1"/>
    <col min="502" max="502" width="9.140625" style="3" hidden="1"/>
    <col min="503" max="503" width="11.5703125" style="3" hidden="1"/>
    <col min="504" max="750" width="9.140625" style="3" hidden="1"/>
    <col min="751" max="751" width="22.7109375" style="3" hidden="1"/>
    <col min="752" max="756" width="15.7109375" style="3" hidden="1"/>
    <col min="757" max="757" width="10.7109375" style="3" hidden="1"/>
    <col min="758" max="758" width="9.140625" style="3" hidden="1"/>
    <col min="759" max="759" width="11.5703125" style="3" hidden="1"/>
    <col min="760" max="1006" width="9.140625" style="3" hidden="1"/>
    <col min="1007" max="1007" width="22.7109375" style="3" hidden="1"/>
    <col min="1008" max="1012" width="15.7109375" style="3" hidden="1"/>
    <col min="1013" max="1013" width="10.7109375" style="3" hidden="1"/>
    <col min="1014" max="1014" width="9.140625" style="3" hidden="1"/>
    <col min="1015" max="1015" width="11.5703125" style="3" hidden="1"/>
    <col min="1016" max="1262" width="9.140625" style="3" hidden="1"/>
    <col min="1263" max="1263" width="22.7109375" style="3" hidden="1"/>
    <col min="1264" max="1268" width="15.7109375" style="3" hidden="1"/>
    <col min="1269" max="1269" width="10.7109375" style="3" hidden="1"/>
    <col min="1270" max="1270" width="9.140625" style="3" hidden="1"/>
    <col min="1271" max="1271" width="11.5703125" style="3" hidden="1"/>
    <col min="1272" max="1518" width="9.140625" style="3" hidden="1"/>
    <col min="1519" max="1519" width="22.7109375" style="3" hidden="1"/>
    <col min="1520" max="1524" width="15.7109375" style="3" hidden="1"/>
    <col min="1525" max="1525" width="10.7109375" style="3" hidden="1"/>
    <col min="1526" max="1526" width="9.140625" style="3" hidden="1"/>
    <col min="1527" max="1527" width="11.5703125" style="3" hidden="1"/>
    <col min="1528" max="1774" width="9.140625" style="3" hidden="1"/>
    <col min="1775" max="1775" width="22.7109375" style="3" hidden="1"/>
    <col min="1776" max="1780" width="15.7109375" style="3" hidden="1"/>
    <col min="1781" max="1781" width="10.7109375" style="3" hidden="1"/>
    <col min="1782" max="1782" width="9.140625" style="3" hidden="1"/>
    <col min="1783" max="1783" width="11.5703125" style="3" hidden="1"/>
    <col min="1784" max="2030" width="9.140625" style="3" hidden="1"/>
    <col min="2031" max="2031" width="22.7109375" style="3" hidden="1"/>
    <col min="2032" max="2036" width="15.7109375" style="3" hidden="1"/>
    <col min="2037" max="2037" width="10.7109375" style="3" hidden="1"/>
    <col min="2038" max="2038" width="9.140625" style="3" hidden="1"/>
    <col min="2039" max="2039" width="11.5703125" style="3" hidden="1"/>
    <col min="2040" max="2286" width="9.140625" style="3" hidden="1"/>
    <col min="2287" max="2287" width="22.7109375" style="3" hidden="1"/>
    <col min="2288" max="2292" width="15.7109375" style="3" hidden="1"/>
    <col min="2293" max="2293" width="10.7109375" style="3" hidden="1"/>
    <col min="2294" max="2294" width="9.140625" style="3" hidden="1"/>
    <col min="2295" max="2295" width="11.5703125" style="3" hidden="1"/>
    <col min="2296" max="2542" width="9.140625" style="3" hidden="1"/>
    <col min="2543" max="2543" width="22.7109375" style="3" hidden="1"/>
    <col min="2544" max="2548" width="15.7109375" style="3" hidden="1"/>
    <col min="2549" max="2549" width="10.7109375" style="3" hidden="1"/>
    <col min="2550" max="2550" width="9.140625" style="3" hidden="1"/>
    <col min="2551" max="2551" width="11.5703125" style="3" hidden="1"/>
    <col min="2552" max="2798" width="9.140625" style="3" hidden="1"/>
    <col min="2799" max="2799" width="22.7109375" style="3" hidden="1"/>
    <col min="2800" max="2804" width="15.7109375" style="3" hidden="1"/>
    <col min="2805" max="2805" width="10.7109375" style="3" hidden="1"/>
    <col min="2806" max="2806" width="9.140625" style="3" hidden="1"/>
    <col min="2807" max="2807" width="11.5703125" style="3" hidden="1"/>
    <col min="2808" max="3054" width="9.140625" style="3" hidden="1"/>
    <col min="3055" max="3055" width="22.7109375" style="3" hidden="1"/>
    <col min="3056" max="3060" width="15.7109375" style="3" hidden="1"/>
    <col min="3061" max="3061" width="10.7109375" style="3" hidden="1"/>
    <col min="3062" max="3062" width="9.140625" style="3" hidden="1"/>
    <col min="3063" max="3063" width="11.5703125" style="3" hidden="1"/>
    <col min="3064" max="3310" width="9.140625" style="3" hidden="1"/>
    <col min="3311" max="3311" width="22.7109375" style="3" hidden="1"/>
    <col min="3312" max="3316" width="15.7109375" style="3" hidden="1"/>
    <col min="3317" max="3317" width="10.7109375" style="3" hidden="1"/>
    <col min="3318" max="3318" width="9.140625" style="3" hidden="1"/>
    <col min="3319" max="3319" width="11.5703125" style="3" hidden="1"/>
    <col min="3320" max="3566" width="9.140625" style="3" hidden="1"/>
    <col min="3567" max="3567" width="22.7109375" style="3" hidden="1"/>
    <col min="3568" max="3572" width="15.7109375" style="3" hidden="1"/>
    <col min="3573" max="3573" width="10.7109375" style="3" hidden="1"/>
    <col min="3574" max="3574" width="9.140625" style="3" hidden="1"/>
    <col min="3575" max="3575" width="11.5703125" style="3" hidden="1"/>
    <col min="3576" max="3822" width="9.140625" style="3" hidden="1"/>
    <col min="3823" max="3823" width="22.7109375" style="3" hidden="1"/>
    <col min="3824" max="3828" width="15.7109375" style="3" hidden="1"/>
    <col min="3829" max="3829" width="10.7109375" style="3" hidden="1"/>
    <col min="3830" max="3830" width="9.140625" style="3" hidden="1"/>
    <col min="3831" max="3831" width="11.5703125" style="3" hidden="1"/>
    <col min="3832" max="4078" width="9.140625" style="3" hidden="1"/>
    <col min="4079" max="4079" width="22.7109375" style="3" hidden="1"/>
    <col min="4080" max="4084" width="15.7109375" style="3" hidden="1"/>
    <col min="4085" max="4085" width="10.7109375" style="3" hidden="1"/>
    <col min="4086" max="4086" width="9.140625" style="3" hidden="1"/>
    <col min="4087" max="4087" width="11.5703125" style="3" hidden="1"/>
    <col min="4088" max="4334" width="9.140625" style="3" hidden="1"/>
    <col min="4335" max="4335" width="22.7109375" style="3" hidden="1"/>
    <col min="4336" max="4340" width="15.7109375" style="3" hidden="1"/>
    <col min="4341" max="4341" width="10.7109375" style="3" hidden="1"/>
    <col min="4342" max="4342" width="9.140625" style="3" hidden="1"/>
    <col min="4343" max="4343" width="11.5703125" style="3" hidden="1"/>
    <col min="4344" max="4590" width="9.140625" style="3" hidden="1"/>
    <col min="4591" max="4591" width="22.7109375" style="3" hidden="1"/>
    <col min="4592" max="4596" width="15.7109375" style="3" hidden="1"/>
    <col min="4597" max="4597" width="10.7109375" style="3" hidden="1"/>
    <col min="4598" max="4598" width="9.140625" style="3" hidden="1"/>
    <col min="4599" max="4599" width="11.5703125" style="3" hidden="1"/>
    <col min="4600" max="4846" width="9.140625" style="3" hidden="1"/>
    <col min="4847" max="4847" width="22.7109375" style="3" hidden="1"/>
    <col min="4848" max="4852" width="15.7109375" style="3" hidden="1"/>
    <col min="4853" max="4853" width="10.7109375" style="3" hidden="1"/>
    <col min="4854" max="4854" width="9.140625" style="3" hidden="1"/>
    <col min="4855" max="4855" width="11.5703125" style="3" hidden="1"/>
    <col min="4856" max="5102" width="9.140625" style="3" hidden="1"/>
    <col min="5103" max="5103" width="22.7109375" style="3" hidden="1"/>
    <col min="5104" max="5108" width="15.7109375" style="3" hidden="1"/>
    <col min="5109" max="5109" width="10.7109375" style="3" hidden="1"/>
    <col min="5110" max="5110" width="9.140625" style="3" hidden="1"/>
    <col min="5111" max="5111" width="11.5703125" style="3" hidden="1"/>
    <col min="5112" max="5358" width="9.140625" style="3" hidden="1"/>
    <col min="5359" max="5359" width="22.7109375" style="3" hidden="1"/>
    <col min="5360" max="5364" width="15.7109375" style="3" hidden="1"/>
    <col min="5365" max="5365" width="10.7109375" style="3" hidden="1"/>
    <col min="5366" max="5366" width="9.140625" style="3" hidden="1"/>
    <col min="5367" max="5367" width="11.5703125" style="3" hidden="1"/>
    <col min="5368" max="5614" width="9.140625" style="3" hidden="1"/>
    <col min="5615" max="5615" width="22.7109375" style="3" hidden="1"/>
    <col min="5616" max="5620" width="15.7109375" style="3" hidden="1"/>
    <col min="5621" max="5621" width="10.7109375" style="3" hidden="1"/>
    <col min="5622" max="5622" width="9.140625" style="3" hidden="1"/>
    <col min="5623" max="5623" width="11.5703125" style="3" hidden="1"/>
    <col min="5624" max="5870" width="9.140625" style="3" hidden="1"/>
    <col min="5871" max="5871" width="22.7109375" style="3" hidden="1"/>
    <col min="5872" max="5876" width="15.7109375" style="3" hidden="1"/>
    <col min="5877" max="5877" width="10.7109375" style="3" hidden="1"/>
    <col min="5878" max="5878" width="9.140625" style="3" hidden="1"/>
    <col min="5879" max="5879" width="11.5703125" style="3" hidden="1"/>
    <col min="5880" max="6126" width="9.140625" style="3" hidden="1"/>
    <col min="6127" max="6127" width="22.7109375" style="3" hidden="1"/>
    <col min="6128" max="6132" width="15.7109375" style="3" hidden="1"/>
    <col min="6133" max="6133" width="10.7109375" style="3" hidden="1"/>
    <col min="6134" max="6134" width="9.140625" style="3" hidden="1"/>
    <col min="6135" max="6135" width="11.5703125" style="3" hidden="1"/>
    <col min="6136" max="6382" width="9.140625" style="3" hidden="1"/>
    <col min="6383" max="6383" width="22.7109375" style="3" hidden="1"/>
    <col min="6384" max="6388" width="15.7109375" style="3" hidden="1"/>
    <col min="6389" max="6389" width="10.7109375" style="3" hidden="1"/>
    <col min="6390" max="6390" width="9.140625" style="3" hidden="1"/>
    <col min="6391" max="6391" width="11.5703125" style="3" hidden="1"/>
    <col min="6392" max="6638" width="9.140625" style="3" hidden="1"/>
    <col min="6639" max="6639" width="22.7109375" style="3" hidden="1"/>
    <col min="6640" max="6644" width="15.7109375" style="3" hidden="1"/>
    <col min="6645" max="6645" width="10.7109375" style="3" hidden="1"/>
    <col min="6646" max="6646" width="9.140625" style="3" hidden="1"/>
    <col min="6647" max="6647" width="11.5703125" style="3" hidden="1"/>
    <col min="6648" max="6894" width="9.140625" style="3" hidden="1"/>
    <col min="6895" max="6895" width="22.7109375" style="3" hidden="1"/>
    <col min="6896" max="6900" width="15.7109375" style="3" hidden="1"/>
    <col min="6901" max="6901" width="10.7109375" style="3" hidden="1"/>
    <col min="6902" max="6902" width="9.140625" style="3" hidden="1"/>
    <col min="6903" max="6903" width="11.5703125" style="3" hidden="1"/>
    <col min="6904" max="7150" width="9.140625" style="3" hidden="1"/>
    <col min="7151" max="7151" width="22.7109375" style="3" hidden="1"/>
    <col min="7152" max="7156" width="15.7109375" style="3" hidden="1"/>
    <col min="7157" max="7157" width="10.7109375" style="3" hidden="1"/>
    <col min="7158" max="7158" width="9.140625" style="3" hidden="1"/>
    <col min="7159" max="7159" width="11.5703125" style="3" hidden="1"/>
    <col min="7160" max="7406" width="9.140625" style="3" hidden="1"/>
    <col min="7407" max="7407" width="22.7109375" style="3" hidden="1"/>
    <col min="7408" max="7412" width="15.7109375" style="3" hidden="1"/>
    <col min="7413" max="7413" width="10.7109375" style="3" hidden="1"/>
    <col min="7414" max="7414" width="9.140625" style="3" hidden="1"/>
    <col min="7415" max="7415" width="11.5703125" style="3" hidden="1"/>
    <col min="7416" max="7662" width="9.140625" style="3" hidden="1"/>
    <col min="7663" max="7663" width="22.7109375" style="3" hidden="1"/>
    <col min="7664" max="7668" width="15.7109375" style="3" hidden="1"/>
    <col min="7669" max="7669" width="10.7109375" style="3" hidden="1"/>
    <col min="7670" max="7670" width="9.140625" style="3" hidden="1"/>
    <col min="7671" max="7671" width="11.5703125" style="3" hidden="1"/>
    <col min="7672" max="7918" width="9.140625" style="3" hidden="1"/>
    <col min="7919" max="7919" width="22.7109375" style="3" hidden="1"/>
    <col min="7920" max="7924" width="15.7109375" style="3" hidden="1"/>
    <col min="7925" max="7925" width="10.7109375" style="3" hidden="1"/>
    <col min="7926" max="7926" width="9.140625" style="3" hidden="1"/>
    <col min="7927" max="7927" width="11.5703125" style="3" hidden="1"/>
    <col min="7928" max="8174" width="9.140625" style="3" hidden="1"/>
    <col min="8175" max="8175" width="22.7109375" style="3" hidden="1"/>
    <col min="8176" max="8180" width="15.7109375" style="3" hidden="1"/>
    <col min="8181" max="8181" width="10.7109375" style="3" hidden="1"/>
    <col min="8182" max="8182" width="9.140625" style="3" hidden="1"/>
    <col min="8183" max="8183" width="11.5703125" style="3" hidden="1"/>
    <col min="8184" max="8430" width="9.140625" style="3" hidden="1"/>
    <col min="8431" max="8431" width="22.7109375" style="3" hidden="1"/>
    <col min="8432" max="8436" width="15.7109375" style="3" hidden="1"/>
    <col min="8437" max="8437" width="10.7109375" style="3" hidden="1"/>
    <col min="8438" max="8438" width="9.140625" style="3" hidden="1"/>
    <col min="8439" max="8439" width="11.5703125" style="3" hidden="1"/>
    <col min="8440" max="8686" width="9.140625" style="3" hidden="1"/>
    <col min="8687" max="8687" width="22.7109375" style="3" hidden="1"/>
    <col min="8688" max="8692" width="15.7109375" style="3" hidden="1"/>
    <col min="8693" max="8693" width="10.7109375" style="3" hidden="1"/>
    <col min="8694" max="8694" width="9.140625" style="3" hidden="1"/>
    <col min="8695" max="8695" width="11.5703125" style="3" hidden="1"/>
    <col min="8696" max="8942" width="9.140625" style="3" hidden="1"/>
    <col min="8943" max="8943" width="22.7109375" style="3" hidden="1"/>
    <col min="8944" max="8948" width="15.7109375" style="3" hidden="1"/>
    <col min="8949" max="8949" width="10.7109375" style="3" hidden="1"/>
    <col min="8950" max="8950" width="9.140625" style="3" hidden="1"/>
    <col min="8951" max="8951" width="11.5703125" style="3" hidden="1"/>
    <col min="8952" max="9198" width="9.140625" style="3" hidden="1"/>
    <col min="9199" max="9199" width="22.7109375" style="3" hidden="1"/>
    <col min="9200" max="9204" width="15.7109375" style="3" hidden="1"/>
    <col min="9205" max="9205" width="10.7109375" style="3" hidden="1"/>
    <col min="9206" max="9206" width="9.140625" style="3" hidden="1"/>
    <col min="9207" max="9207" width="11.5703125" style="3" hidden="1"/>
    <col min="9208" max="9454" width="9.140625" style="3" hidden="1"/>
    <col min="9455" max="9455" width="22.7109375" style="3" hidden="1"/>
    <col min="9456" max="9460" width="15.7109375" style="3" hidden="1"/>
    <col min="9461" max="9461" width="10.7109375" style="3" hidden="1"/>
    <col min="9462" max="9462" width="9.140625" style="3" hidden="1"/>
    <col min="9463" max="9463" width="11.5703125" style="3" hidden="1"/>
    <col min="9464" max="9710" width="9.140625" style="3" hidden="1"/>
    <col min="9711" max="9711" width="22.7109375" style="3" hidden="1"/>
    <col min="9712" max="9716" width="15.7109375" style="3" hidden="1"/>
    <col min="9717" max="9717" width="10.7109375" style="3" hidden="1"/>
    <col min="9718" max="9718" width="9.140625" style="3" hidden="1"/>
    <col min="9719" max="9719" width="11.5703125" style="3" hidden="1"/>
    <col min="9720" max="9966" width="9.140625" style="3" hidden="1"/>
    <col min="9967" max="9967" width="22.7109375" style="3" hidden="1"/>
    <col min="9968" max="9972" width="15.7109375" style="3" hidden="1"/>
    <col min="9973" max="9973" width="10.7109375" style="3" hidden="1"/>
    <col min="9974" max="9974" width="9.140625" style="3" hidden="1"/>
    <col min="9975" max="9975" width="11.5703125" style="3" hidden="1"/>
    <col min="9976" max="10222" width="9.140625" style="3" hidden="1"/>
    <col min="10223" max="10223" width="22.7109375" style="3" hidden="1"/>
    <col min="10224" max="10228" width="15.7109375" style="3" hidden="1"/>
    <col min="10229" max="10229" width="10.7109375" style="3" hidden="1"/>
    <col min="10230" max="10230" width="9.140625" style="3" hidden="1"/>
    <col min="10231" max="10231" width="11.5703125" style="3" hidden="1"/>
    <col min="10232" max="10478" width="9.140625" style="3" hidden="1"/>
    <col min="10479" max="10479" width="22.7109375" style="3" hidden="1"/>
    <col min="10480" max="10484" width="15.7109375" style="3" hidden="1"/>
    <col min="10485" max="10485" width="10.7109375" style="3" hidden="1"/>
    <col min="10486" max="10486" width="9.140625" style="3" hidden="1"/>
    <col min="10487" max="10487" width="11.5703125" style="3" hidden="1"/>
    <col min="10488" max="10734" width="9.140625" style="3" hidden="1"/>
    <col min="10735" max="10735" width="22.7109375" style="3" hidden="1"/>
    <col min="10736" max="10740" width="15.7109375" style="3" hidden="1"/>
    <col min="10741" max="10741" width="10.7109375" style="3" hidden="1"/>
    <col min="10742" max="10742" width="9.140625" style="3" hidden="1"/>
    <col min="10743" max="10743" width="11.5703125" style="3" hidden="1"/>
    <col min="10744" max="10990" width="9.140625" style="3" hidden="1"/>
    <col min="10991" max="10991" width="22.7109375" style="3" hidden="1"/>
    <col min="10992" max="10996" width="15.7109375" style="3" hidden="1"/>
    <col min="10997" max="10997" width="10.7109375" style="3" hidden="1"/>
    <col min="10998" max="10998" width="9.140625" style="3" hidden="1"/>
    <col min="10999" max="10999" width="11.5703125" style="3" hidden="1"/>
    <col min="11000" max="11246" width="9.140625" style="3" hidden="1"/>
    <col min="11247" max="11247" width="22.7109375" style="3" hidden="1"/>
    <col min="11248" max="11252" width="15.7109375" style="3" hidden="1"/>
    <col min="11253" max="11253" width="10.7109375" style="3" hidden="1"/>
    <col min="11254" max="11254" width="9.140625" style="3" hidden="1"/>
    <col min="11255" max="11255" width="11.5703125" style="3" hidden="1"/>
    <col min="11256" max="11502" width="9.140625" style="3" hidden="1"/>
    <col min="11503" max="11503" width="22.7109375" style="3" hidden="1"/>
    <col min="11504" max="11508" width="15.7109375" style="3" hidden="1"/>
    <col min="11509" max="11509" width="10.7109375" style="3" hidden="1"/>
    <col min="11510" max="11510" width="9.140625" style="3" hidden="1"/>
    <col min="11511" max="11511" width="11.5703125" style="3" hidden="1"/>
    <col min="11512" max="11758" width="9.140625" style="3" hidden="1"/>
    <col min="11759" max="11759" width="22.7109375" style="3" hidden="1"/>
    <col min="11760" max="11764" width="15.7109375" style="3" hidden="1"/>
    <col min="11765" max="11765" width="10.7109375" style="3" hidden="1"/>
    <col min="11766" max="11766" width="9.140625" style="3" hidden="1"/>
    <col min="11767" max="11767" width="11.5703125" style="3" hidden="1"/>
    <col min="11768" max="12014" width="9.140625" style="3" hidden="1"/>
    <col min="12015" max="12015" width="22.7109375" style="3" hidden="1"/>
    <col min="12016" max="12020" width="15.7109375" style="3" hidden="1"/>
    <col min="12021" max="12021" width="10.7109375" style="3" hidden="1"/>
    <col min="12022" max="12022" width="9.140625" style="3" hidden="1"/>
    <col min="12023" max="12023" width="11.5703125" style="3" hidden="1"/>
    <col min="12024" max="12270" width="9.140625" style="3" hidden="1"/>
    <col min="12271" max="12271" width="22.7109375" style="3" hidden="1"/>
    <col min="12272" max="12276" width="15.7109375" style="3" hidden="1"/>
    <col min="12277" max="12277" width="10.7109375" style="3" hidden="1"/>
    <col min="12278" max="12278" width="9.140625" style="3" hidden="1"/>
    <col min="12279" max="12279" width="11.5703125" style="3" hidden="1"/>
    <col min="12280" max="12526" width="9.140625" style="3" hidden="1"/>
    <col min="12527" max="12527" width="22.7109375" style="3" hidden="1"/>
    <col min="12528" max="12532" width="15.7109375" style="3" hidden="1"/>
    <col min="12533" max="12533" width="10.7109375" style="3" hidden="1"/>
    <col min="12534" max="12534" width="9.140625" style="3" hidden="1"/>
    <col min="12535" max="12535" width="11.5703125" style="3" hidden="1"/>
    <col min="12536" max="12782" width="9.140625" style="3" hidden="1"/>
    <col min="12783" max="12783" width="22.7109375" style="3" hidden="1"/>
    <col min="12784" max="12788" width="15.7109375" style="3" hidden="1"/>
    <col min="12789" max="12789" width="10.7109375" style="3" hidden="1"/>
    <col min="12790" max="12790" width="9.140625" style="3" hidden="1"/>
    <col min="12791" max="12791" width="11.5703125" style="3" hidden="1"/>
    <col min="12792" max="13038" width="9.140625" style="3" hidden="1"/>
    <col min="13039" max="13039" width="22.7109375" style="3" hidden="1"/>
    <col min="13040" max="13044" width="15.7109375" style="3" hidden="1"/>
    <col min="13045" max="13045" width="10.7109375" style="3" hidden="1"/>
    <col min="13046" max="13046" width="9.140625" style="3" hidden="1"/>
    <col min="13047" max="13047" width="11.5703125" style="3" hidden="1"/>
    <col min="13048" max="13294" width="9.140625" style="3" hidden="1"/>
    <col min="13295" max="13295" width="22.7109375" style="3" hidden="1"/>
    <col min="13296" max="13300" width="15.7109375" style="3" hidden="1"/>
    <col min="13301" max="13301" width="10.7109375" style="3" hidden="1"/>
    <col min="13302" max="13302" width="9.140625" style="3" hidden="1"/>
    <col min="13303" max="13303" width="11.5703125" style="3" hidden="1"/>
    <col min="13304" max="13550" width="9.140625" style="3" hidden="1"/>
    <col min="13551" max="13551" width="22.7109375" style="3" hidden="1"/>
    <col min="13552" max="13556" width="15.7109375" style="3" hidden="1"/>
    <col min="13557" max="13557" width="10.7109375" style="3" hidden="1"/>
    <col min="13558" max="13558" width="9.140625" style="3" hidden="1"/>
    <col min="13559" max="13559" width="11.5703125" style="3" hidden="1"/>
    <col min="13560" max="13806" width="9.140625" style="3" hidden="1"/>
    <col min="13807" max="13807" width="22.7109375" style="3" hidden="1"/>
    <col min="13808" max="13812" width="15.7109375" style="3" hidden="1"/>
    <col min="13813" max="13813" width="10.7109375" style="3" hidden="1"/>
    <col min="13814" max="13814" width="9.140625" style="3" hidden="1"/>
    <col min="13815" max="13815" width="11.5703125" style="3" hidden="1"/>
    <col min="13816" max="14062" width="9.140625" style="3" hidden="1"/>
    <col min="14063" max="14063" width="22.7109375" style="3" hidden="1"/>
    <col min="14064" max="14068" width="15.7109375" style="3" hidden="1"/>
    <col min="14069" max="14069" width="10.7109375" style="3" hidden="1"/>
    <col min="14070" max="14070" width="9.140625" style="3" hidden="1"/>
    <col min="14071" max="14071" width="11.5703125" style="3" hidden="1"/>
    <col min="14072" max="14318" width="9.140625" style="3" hidden="1"/>
    <col min="14319" max="14319" width="22.7109375" style="3" hidden="1"/>
    <col min="14320" max="14324" width="15.7109375" style="3" hidden="1"/>
    <col min="14325" max="14325" width="10.7109375" style="3" hidden="1"/>
    <col min="14326" max="14326" width="9.140625" style="3" hidden="1"/>
    <col min="14327" max="14327" width="11.5703125" style="3" hidden="1"/>
    <col min="14328" max="14574" width="9.140625" style="3" hidden="1"/>
    <col min="14575" max="14575" width="22.7109375" style="3" hidden="1"/>
    <col min="14576" max="14580" width="15.7109375" style="3" hidden="1"/>
    <col min="14581" max="14581" width="10.7109375" style="3" hidden="1"/>
    <col min="14582" max="14582" width="9.140625" style="3" hidden="1"/>
    <col min="14583" max="14583" width="11.5703125" style="3" hidden="1"/>
    <col min="14584" max="14830" width="9.140625" style="3" hidden="1"/>
    <col min="14831" max="14831" width="22.7109375" style="3" hidden="1"/>
    <col min="14832" max="14836" width="15.7109375" style="3" hidden="1"/>
    <col min="14837" max="14837" width="10.7109375" style="3" hidden="1"/>
    <col min="14838" max="14838" width="9.140625" style="3" hidden="1"/>
    <col min="14839" max="14839" width="11.5703125" style="3" hidden="1"/>
    <col min="14840" max="15086" width="9.140625" style="3" hidden="1"/>
    <col min="15087" max="15087" width="22.7109375" style="3" hidden="1"/>
    <col min="15088" max="15092" width="15.7109375" style="3" hidden="1"/>
    <col min="15093" max="15093" width="10.7109375" style="3" hidden="1"/>
    <col min="15094" max="15094" width="9.140625" style="3" hidden="1"/>
    <col min="15095" max="15095" width="11.5703125" style="3" hidden="1"/>
    <col min="15096" max="15342" width="9.140625" style="3" hidden="1"/>
    <col min="15343" max="15343" width="22.7109375" style="3" hidden="1"/>
    <col min="15344" max="15348" width="15.7109375" style="3" hidden="1"/>
    <col min="15349" max="15349" width="10.7109375" style="3" hidden="1"/>
    <col min="15350" max="15350" width="9.140625" style="3" hidden="1"/>
    <col min="15351" max="15351" width="11.5703125" style="3" hidden="1"/>
    <col min="15352" max="15598" width="9.140625" style="3" hidden="1"/>
    <col min="15599" max="15599" width="22.7109375" style="3" hidden="1"/>
    <col min="15600" max="15604" width="15.7109375" style="3" hidden="1"/>
    <col min="15605" max="15605" width="10.7109375" style="3" hidden="1"/>
    <col min="15606" max="15606" width="9.140625" style="3" hidden="1"/>
    <col min="15607" max="15607" width="11.5703125" style="3" hidden="1"/>
    <col min="15608" max="15854" width="9.140625" style="3" hidden="1"/>
    <col min="15855" max="15855" width="22.7109375" style="3" hidden="1"/>
    <col min="15856" max="15860" width="15.7109375" style="3" hidden="1"/>
    <col min="15861" max="15861" width="10.7109375" style="3" hidden="1"/>
    <col min="15862" max="15862" width="9.140625" style="3" hidden="1"/>
    <col min="15863" max="15863" width="11.5703125" style="3" hidden="1"/>
    <col min="15864" max="16110" width="9.140625" style="3" hidden="1"/>
    <col min="16111" max="16111" width="22.7109375" style="3" hidden="1"/>
    <col min="16112" max="16116" width="15.7109375" style="3" hidden="1"/>
    <col min="16117" max="16117" width="10.7109375" style="3" hidden="1"/>
    <col min="16118" max="16118" width="9.140625" style="3" hidden="1"/>
    <col min="16119" max="16119" width="11.5703125" style="3" hidden="1"/>
    <col min="16120" max="16383" width="9.140625" style="3" hidden="1"/>
    <col min="16384" max="16384" width="1" style="3" customWidth="1"/>
  </cols>
  <sheetData>
    <row r="1" spans="1:10" ht="30" customHeight="1">
      <c r="A1" s="913" t="s">
        <v>334</v>
      </c>
      <c r="B1" s="913"/>
      <c r="C1" s="913"/>
      <c r="D1" s="913"/>
      <c r="E1" s="913"/>
      <c r="F1" s="913"/>
    </row>
    <row r="2" spans="1:10" ht="12.75" customHeight="1"/>
    <row r="3" spans="1:10" ht="37.5" customHeight="1">
      <c r="A3" s="910" t="s">
        <v>244</v>
      </c>
      <c r="B3" s="910"/>
      <c r="C3" s="910"/>
      <c r="D3" s="910"/>
      <c r="E3" s="910"/>
      <c r="F3" s="910"/>
    </row>
    <row r="4" spans="1:10"/>
    <row r="5" spans="1:10" ht="88.5" customHeight="1">
      <c r="A5" s="140" t="s">
        <v>38</v>
      </c>
      <c r="B5" s="203" t="s">
        <v>208</v>
      </c>
      <c r="C5" s="203" t="s">
        <v>172</v>
      </c>
      <c r="D5" s="203" t="s">
        <v>102</v>
      </c>
      <c r="E5" s="203" t="s">
        <v>308</v>
      </c>
      <c r="F5" s="203" t="s">
        <v>103</v>
      </c>
      <c r="G5" s="204"/>
      <c r="H5" s="204"/>
      <c r="I5" s="204"/>
      <c r="J5" s="204"/>
    </row>
    <row r="6" spans="1:10" ht="21" customHeight="1">
      <c r="A6" s="65" t="s">
        <v>40</v>
      </c>
      <c r="B6" s="205">
        <f>B7+B9</f>
        <v>54</v>
      </c>
      <c r="C6" s="205">
        <f>C7+C9</f>
        <v>17</v>
      </c>
      <c r="D6" s="205">
        <f>D7+D9</f>
        <v>2</v>
      </c>
      <c r="E6" s="205">
        <f>E7+E9</f>
        <v>23</v>
      </c>
      <c r="F6" s="205">
        <f>F7+F9</f>
        <v>48</v>
      </c>
    </row>
    <row r="7" spans="1:10" ht="21" customHeight="1">
      <c r="A7" s="67" t="s">
        <v>185</v>
      </c>
      <c r="B7" s="206">
        <v>35</v>
      </c>
      <c r="C7" s="207">
        <v>10</v>
      </c>
      <c r="D7" s="272">
        <v>0</v>
      </c>
      <c r="E7" s="207">
        <v>17</v>
      </c>
      <c r="F7" s="206">
        <v>28</v>
      </c>
    </row>
    <row r="8" spans="1:10" ht="24.75" customHeight="1">
      <c r="A8" s="67" t="s">
        <v>303</v>
      </c>
      <c r="B8" s="208">
        <v>3</v>
      </c>
      <c r="C8" s="273">
        <v>1</v>
      </c>
      <c r="D8" s="272">
        <v>0</v>
      </c>
      <c r="E8" s="207">
        <v>2</v>
      </c>
      <c r="F8" s="209">
        <v>2</v>
      </c>
    </row>
    <row r="9" spans="1:10" ht="24.75" customHeight="1">
      <c r="A9" s="67" t="s">
        <v>302</v>
      </c>
      <c r="B9" s="104">
        <f>B10+B12</f>
        <v>19</v>
      </c>
      <c r="C9" s="104">
        <f>C10+C12</f>
        <v>7</v>
      </c>
      <c r="D9" s="104">
        <f>D10+D12</f>
        <v>2</v>
      </c>
      <c r="E9" s="104">
        <f>E10+E12</f>
        <v>6</v>
      </c>
      <c r="F9" s="104">
        <f>F10+F12</f>
        <v>20</v>
      </c>
    </row>
    <row r="10" spans="1:10" ht="25.5" customHeight="1">
      <c r="A10" s="67" t="s">
        <v>304</v>
      </c>
      <c r="B10" s="206">
        <v>17</v>
      </c>
      <c r="C10" s="207">
        <v>6</v>
      </c>
      <c r="D10" s="209">
        <v>2</v>
      </c>
      <c r="E10" s="207">
        <v>6</v>
      </c>
      <c r="F10" s="206">
        <v>17</v>
      </c>
    </row>
    <row r="11" spans="1:10" ht="25.5" customHeight="1">
      <c r="A11" s="67" t="s">
        <v>306</v>
      </c>
      <c r="B11" s="206">
        <v>1</v>
      </c>
      <c r="C11" s="270">
        <v>0</v>
      </c>
      <c r="D11" s="270">
        <v>0</v>
      </c>
      <c r="E11" s="270">
        <v>0</v>
      </c>
      <c r="F11" s="206">
        <v>1</v>
      </c>
    </row>
    <row r="12" spans="1:10" ht="21" customHeight="1">
      <c r="A12" s="268" t="s">
        <v>305</v>
      </c>
      <c r="B12" s="210">
        <v>2</v>
      </c>
      <c r="C12" s="211">
        <v>1</v>
      </c>
      <c r="D12" s="271">
        <v>0</v>
      </c>
      <c r="E12" s="271">
        <v>0</v>
      </c>
      <c r="F12" s="210">
        <v>3</v>
      </c>
    </row>
    <row r="13" spans="1:10" ht="61.5" customHeight="1">
      <c r="A13" s="911" t="s">
        <v>242</v>
      </c>
      <c r="B13" s="911"/>
      <c r="C13" s="911"/>
      <c r="D13" s="911"/>
      <c r="E13" s="911"/>
      <c r="F13" s="911"/>
      <c r="G13" s="914"/>
      <c r="H13" s="914"/>
    </row>
    <row r="14" spans="1:10" ht="15.75">
      <c r="A14" s="212"/>
      <c r="B14" s="213"/>
      <c r="C14" s="213"/>
      <c r="D14" s="213"/>
      <c r="E14" s="213"/>
      <c r="F14" s="213"/>
    </row>
    <row r="15" spans="1:10" ht="18" customHeight="1">
      <c r="A15" s="762" t="s">
        <v>38</v>
      </c>
      <c r="B15" s="765" t="s">
        <v>157</v>
      </c>
      <c r="C15" s="767"/>
      <c r="D15" s="767"/>
      <c r="E15" s="767"/>
      <c r="F15" s="766"/>
    </row>
    <row r="16" spans="1:10" ht="18" customHeight="1">
      <c r="A16" s="763"/>
      <c r="B16" s="763" t="s">
        <v>67</v>
      </c>
      <c r="C16" s="765" t="s">
        <v>104</v>
      </c>
      <c r="D16" s="767"/>
      <c r="E16" s="766"/>
      <c r="F16" s="762" t="s">
        <v>105</v>
      </c>
    </row>
    <row r="17" spans="1:6" ht="18" customHeight="1">
      <c r="A17" s="763"/>
      <c r="B17" s="763"/>
      <c r="C17" s="765" t="s">
        <v>106</v>
      </c>
      <c r="D17" s="767"/>
      <c r="E17" s="766"/>
      <c r="F17" s="763"/>
    </row>
    <row r="18" spans="1:6" ht="63" customHeight="1">
      <c r="A18" s="764"/>
      <c r="B18" s="763"/>
      <c r="C18" s="203" t="s">
        <v>97</v>
      </c>
      <c r="D18" s="203" t="s">
        <v>176</v>
      </c>
      <c r="E18" s="203" t="s">
        <v>108</v>
      </c>
      <c r="F18" s="763"/>
    </row>
    <row r="19" spans="1:6" ht="21" customHeight="1">
      <c r="A19" s="65" t="s">
        <v>40</v>
      </c>
      <c r="B19" s="205">
        <f>B20+B22</f>
        <v>19</v>
      </c>
      <c r="C19" s="205">
        <f>C20+C22</f>
        <v>14</v>
      </c>
      <c r="D19" s="205">
        <f>D20+D22</f>
        <v>8</v>
      </c>
      <c r="E19" s="205">
        <f>E20+E22</f>
        <v>6</v>
      </c>
      <c r="F19" s="214">
        <f>F20+F22</f>
        <v>5</v>
      </c>
    </row>
    <row r="20" spans="1:6" ht="21" customHeight="1">
      <c r="A20" s="67" t="s">
        <v>185</v>
      </c>
      <c r="B20" s="209">
        <v>14</v>
      </c>
      <c r="C20" s="215">
        <v>10</v>
      </c>
      <c r="D20" s="209">
        <v>7</v>
      </c>
      <c r="E20" s="209">
        <v>3</v>
      </c>
      <c r="F20" s="216">
        <v>4</v>
      </c>
    </row>
    <row r="21" spans="1:6" ht="25.5" customHeight="1">
      <c r="A21" s="67" t="s">
        <v>303</v>
      </c>
      <c r="B21" s="274">
        <v>1</v>
      </c>
      <c r="C21" s="274">
        <v>1</v>
      </c>
      <c r="D21" s="274">
        <v>1</v>
      </c>
      <c r="E21" s="270">
        <v>0</v>
      </c>
      <c r="F21" s="270">
        <v>0</v>
      </c>
    </row>
    <row r="22" spans="1:6" ht="25.5" customHeight="1">
      <c r="A22" s="67" t="s">
        <v>302</v>
      </c>
      <c r="B22" s="209">
        <f>B23+B25</f>
        <v>5</v>
      </c>
      <c r="C22" s="209">
        <f>C23+C25</f>
        <v>4</v>
      </c>
      <c r="D22" s="209">
        <f>D23</f>
        <v>1</v>
      </c>
      <c r="E22" s="209">
        <f>E23+E25</f>
        <v>3</v>
      </c>
      <c r="F22" s="216">
        <f>F23+F25</f>
        <v>1</v>
      </c>
    </row>
    <row r="23" spans="1:6" ht="24" customHeight="1">
      <c r="A23" s="67" t="s">
        <v>304</v>
      </c>
      <c r="B23" s="209">
        <v>5</v>
      </c>
      <c r="C23" s="215">
        <v>4</v>
      </c>
      <c r="D23" s="209">
        <v>1</v>
      </c>
      <c r="E23" s="209">
        <v>3</v>
      </c>
      <c r="F23" s="275">
        <v>1</v>
      </c>
    </row>
    <row r="24" spans="1:6" ht="24" customHeight="1">
      <c r="A24" s="67" t="s">
        <v>306</v>
      </c>
      <c r="B24" s="270">
        <v>0</v>
      </c>
      <c r="C24" s="270">
        <v>0</v>
      </c>
      <c r="D24" s="270">
        <v>0</v>
      </c>
      <c r="E24" s="270">
        <v>0</v>
      </c>
      <c r="F24" s="270">
        <v>0</v>
      </c>
    </row>
    <row r="25" spans="1:6" ht="27" customHeight="1">
      <c r="A25" s="268" t="s">
        <v>305</v>
      </c>
      <c r="B25" s="271">
        <v>0</v>
      </c>
      <c r="C25" s="271">
        <v>0</v>
      </c>
      <c r="D25" s="271">
        <v>0</v>
      </c>
      <c r="E25" s="271">
        <v>0</v>
      </c>
      <c r="F25" s="271">
        <v>0</v>
      </c>
    </row>
    <row r="26" spans="1:6" ht="41.25" customHeight="1">
      <c r="A26" s="912" t="s">
        <v>184</v>
      </c>
      <c r="B26" s="912"/>
      <c r="C26" s="912"/>
      <c r="D26" s="912"/>
      <c r="E26" s="912"/>
      <c r="F26" s="912"/>
    </row>
    <row r="27" spans="1:6" ht="12.75" hidden="1" customHeight="1">
      <c r="A27" s="217"/>
      <c r="B27" s="217"/>
      <c r="C27" s="217"/>
      <c r="D27" s="217"/>
      <c r="E27" s="217"/>
      <c r="F27" s="217"/>
    </row>
    <row r="28" spans="1:6" ht="12.75" hidden="1" customHeight="1">
      <c r="A28" s="217"/>
      <c r="B28" s="217"/>
      <c r="C28" s="217"/>
      <c r="D28" s="217"/>
      <c r="E28" s="217"/>
      <c r="F28" s="217"/>
    </row>
    <row r="29" spans="1:6" ht="12.75" hidden="1" customHeight="1">
      <c r="A29" s="217"/>
      <c r="B29" s="217"/>
      <c r="C29" s="217"/>
      <c r="D29" s="217"/>
      <c r="E29" s="217"/>
      <c r="F29" s="217"/>
    </row>
    <row r="30" spans="1:6" hidden="1">
      <c r="A30" s="218"/>
      <c r="B30" s="218"/>
      <c r="C30" s="218"/>
      <c r="D30" s="218"/>
      <c r="E30" s="218"/>
      <c r="F30" s="218"/>
    </row>
    <row r="32" spans="1:6"/>
    <row r="33"/>
    <row r="34"/>
  </sheetData>
  <mergeCells count="11">
    <mergeCell ref="A3:F3"/>
    <mergeCell ref="A13:F13"/>
    <mergeCell ref="A26:F26"/>
    <mergeCell ref="A1:F1"/>
    <mergeCell ref="G13:H13"/>
    <mergeCell ref="A15:A18"/>
    <mergeCell ref="B15:F15"/>
    <mergeCell ref="B16:B18"/>
    <mergeCell ref="C16:E16"/>
    <mergeCell ref="F16:F18"/>
    <mergeCell ref="C17:E17"/>
  </mergeCells>
  <printOptions horizontalCentered="1"/>
  <pageMargins left="0.31496062992125984" right="0.31496062992125984" top="0.59055118110236227" bottom="0.59055118110236227" header="0.31496062992125984" footer="0.31496062992125984"/>
  <pageSetup paperSize="9" scale="75" orientation="portrait" r:id="rId1"/>
  <headerFooter alignWithMargins="0"/>
  <ignoredErrors>
    <ignoredError sqref="D22"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XFC61"/>
  <sheetViews>
    <sheetView showGridLines="0" zoomScale="90" zoomScaleNormal="90" workbookViewId="0">
      <selection sqref="A1:K1"/>
    </sheetView>
  </sheetViews>
  <sheetFormatPr defaultColWidth="0" defaultRowHeight="12.75" zeroHeight="1"/>
  <cols>
    <col min="1" max="1" width="22.42578125" style="17" customWidth="1"/>
    <col min="2" max="2" width="9.28515625" style="17" customWidth="1"/>
    <col min="3" max="3" width="12.85546875" style="17" customWidth="1"/>
    <col min="4" max="4" width="9.5703125" style="17" customWidth="1"/>
    <col min="5" max="5" width="11.5703125" style="17" customWidth="1"/>
    <col min="6" max="6" width="9.42578125" style="17" customWidth="1"/>
    <col min="7" max="7" width="10.7109375" style="17" customWidth="1"/>
    <col min="8" max="8" width="8.85546875" style="17" customWidth="1"/>
    <col min="9" max="9" width="10.7109375" style="17" customWidth="1"/>
    <col min="10" max="10" width="9.42578125" style="17" customWidth="1"/>
    <col min="11" max="11" width="10.7109375" style="17" customWidth="1"/>
    <col min="12" max="246" width="9.140625" style="17" hidden="1"/>
    <col min="247" max="247" width="16.28515625" style="17" hidden="1"/>
    <col min="248" max="248" width="9.28515625" style="17" hidden="1"/>
    <col min="249" max="249" width="10.7109375" style="17" hidden="1"/>
    <col min="250" max="250" width="9.5703125" style="17" hidden="1"/>
    <col min="251" max="251" width="10.7109375" style="17" hidden="1"/>
    <col min="252" max="252" width="8.85546875" style="17" hidden="1"/>
    <col min="253" max="253" width="10.7109375" style="17" hidden="1"/>
    <col min="254" max="254" width="8.85546875" style="17" hidden="1"/>
    <col min="255" max="255" width="10.7109375" style="17" hidden="1"/>
    <col min="256" max="256" width="9.140625" style="17" hidden="1"/>
    <col min="257" max="257" width="10.7109375" style="17" hidden="1"/>
    <col min="258" max="259" width="9.140625" style="17" hidden="1"/>
    <col min="260" max="260" width="13.28515625" style="17" hidden="1"/>
    <col min="261" max="262" width="9.140625" style="17" hidden="1"/>
    <col min="263" max="263" width="9.5703125" style="17" hidden="1"/>
    <col min="264" max="502" width="9.140625" style="17" hidden="1"/>
    <col min="503" max="503" width="16.28515625" style="17" hidden="1"/>
    <col min="504" max="504" width="9.28515625" style="17" hidden="1"/>
    <col min="505" max="505" width="10.7109375" style="17" hidden="1"/>
    <col min="506" max="506" width="9.5703125" style="17" hidden="1"/>
    <col min="507" max="507" width="10.7109375" style="17" hidden="1"/>
    <col min="508" max="508" width="8.85546875" style="17" hidden="1"/>
    <col min="509" max="509" width="10.7109375" style="17" hidden="1"/>
    <col min="510" max="510" width="8.85546875" style="17" hidden="1"/>
    <col min="511" max="511" width="10.7109375" style="17" hidden="1"/>
    <col min="512" max="512" width="9.140625" style="17" hidden="1"/>
    <col min="513" max="513" width="10.7109375" style="17" hidden="1"/>
    <col min="514" max="515" width="9.140625" style="17" hidden="1"/>
    <col min="516" max="516" width="13.28515625" style="17" hidden="1"/>
    <col min="517" max="518" width="9.140625" style="17" hidden="1"/>
    <col min="519" max="519" width="9.5703125" style="17" hidden="1"/>
    <col min="520" max="758" width="9.140625" style="17" hidden="1"/>
    <col min="759" max="759" width="16.28515625" style="17" hidden="1"/>
    <col min="760" max="760" width="9.28515625" style="17" hidden="1"/>
    <col min="761" max="761" width="10.7109375" style="17" hidden="1"/>
    <col min="762" max="762" width="9.5703125" style="17" hidden="1"/>
    <col min="763" max="763" width="10.7109375" style="17" hidden="1"/>
    <col min="764" max="764" width="8.85546875" style="17" hidden="1"/>
    <col min="765" max="765" width="10.7109375" style="17" hidden="1"/>
    <col min="766" max="766" width="8.85546875" style="17" hidden="1"/>
    <col min="767" max="767" width="10.7109375" style="17" hidden="1"/>
    <col min="768" max="768" width="9.140625" style="17" hidden="1"/>
    <col min="769" max="769" width="10.7109375" style="17" hidden="1"/>
    <col min="770" max="771" width="9.140625" style="17" hidden="1"/>
    <col min="772" max="772" width="13.28515625" style="17" hidden="1"/>
    <col min="773" max="774" width="9.140625" style="17" hidden="1"/>
    <col min="775" max="775" width="9.5703125" style="17" hidden="1"/>
    <col min="776" max="1014" width="9.140625" style="17" hidden="1"/>
    <col min="1015" max="1015" width="16.28515625" style="17" hidden="1"/>
    <col min="1016" max="1016" width="9.28515625" style="17" hidden="1"/>
    <col min="1017" max="1017" width="10.7109375" style="17" hidden="1"/>
    <col min="1018" max="1018" width="9.5703125" style="17" hidden="1"/>
    <col min="1019" max="1019" width="10.7109375" style="17" hidden="1"/>
    <col min="1020" max="1020" width="8.85546875" style="17" hidden="1"/>
    <col min="1021" max="1021" width="10.7109375" style="17" hidden="1"/>
    <col min="1022" max="1022" width="8.85546875" style="17" hidden="1"/>
    <col min="1023" max="1023" width="10.7109375" style="17" hidden="1"/>
    <col min="1024" max="1024" width="9.140625" style="17" hidden="1"/>
    <col min="1025" max="1025" width="10.7109375" style="17" hidden="1"/>
    <col min="1026" max="1027" width="9.140625" style="17" hidden="1"/>
    <col min="1028" max="1028" width="13.28515625" style="17" hidden="1"/>
    <col min="1029" max="1030" width="9.140625" style="17" hidden="1"/>
    <col min="1031" max="1031" width="9.5703125" style="17" hidden="1"/>
    <col min="1032" max="1270" width="9.140625" style="17" hidden="1"/>
    <col min="1271" max="1271" width="16.28515625" style="17" hidden="1"/>
    <col min="1272" max="1272" width="9.28515625" style="17" hidden="1"/>
    <col min="1273" max="1273" width="10.7109375" style="17" hidden="1"/>
    <col min="1274" max="1274" width="9.5703125" style="17" hidden="1"/>
    <col min="1275" max="1275" width="10.7109375" style="17" hidden="1"/>
    <col min="1276" max="1276" width="8.85546875" style="17" hidden="1"/>
    <col min="1277" max="1277" width="10.7109375" style="17" hidden="1"/>
    <col min="1278" max="1278" width="8.85546875" style="17" hidden="1"/>
    <col min="1279" max="1279" width="10.7109375" style="17" hidden="1"/>
    <col min="1280" max="1280" width="9.140625" style="17" hidden="1"/>
    <col min="1281" max="1281" width="10.7109375" style="17" hidden="1"/>
    <col min="1282" max="1283" width="9.140625" style="17" hidden="1"/>
    <col min="1284" max="1284" width="13.28515625" style="17" hidden="1"/>
    <col min="1285" max="1286" width="9.140625" style="17" hidden="1"/>
    <col min="1287" max="1287" width="9.5703125" style="17" hidden="1"/>
    <col min="1288" max="1526" width="9.140625" style="17" hidden="1"/>
    <col min="1527" max="1527" width="16.28515625" style="17" hidden="1"/>
    <col min="1528" max="1528" width="9.28515625" style="17" hidden="1"/>
    <col min="1529" max="1529" width="10.7109375" style="17" hidden="1"/>
    <col min="1530" max="1530" width="9.5703125" style="17" hidden="1"/>
    <col min="1531" max="1531" width="10.7109375" style="17" hidden="1"/>
    <col min="1532" max="1532" width="8.85546875" style="17" hidden="1"/>
    <col min="1533" max="1533" width="10.7109375" style="17" hidden="1"/>
    <col min="1534" max="1534" width="8.85546875" style="17" hidden="1"/>
    <col min="1535" max="1535" width="10.7109375" style="17" hidden="1"/>
    <col min="1536" max="1536" width="9.140625" style="17" hidden="1"/>
    <col min="1537" max="1537" width="10.7109375" style="17" hidden="1"/>
    <col min="1538" max="1539" width="9.140625" style="17" hidden="1"/>
    <col min="1540" max="1540" width="13.28515625" style="17" hidden="1"/>
    <col min="1541" max="1542" width="9.140625" style="17" hidden="1"/>
    <col min="1543" max="1543" width="9.5703125" style="17" hidden="1"/>
    <col min="1544" max="1782" width="9.140625" style="17" hidden="1"/>
    <col min="1783" max="1783" width="16.28515625" style="17" hidden="1"/>
    <col min="1784" max="1784" width="9.28515625" style="17" hidden="1"/>
    <col min="1785" max="1785" width="10.7109375" style="17" hidden="1"/>
    <col min="1786" max="1786" width="9.5703125" style="17" hidden="1"/>
    <col min="1787" max="1787" width="10.7109375" style="17" hidden="1"/>
    <col min="1788" max="1788" width="8.85546875" style="17" hidden="1"/>
    <col min="1789" max="1789" width="10.7109375" style="17" hidden="1"/>
    <col min="1790" max="1790" width="8.85546875" style="17" hidden="1"/>
    <col min="1791" max="1791" width="10.7109375" style="17" hidden="1"/>
    <col min="1792" max="1792" width="9.140625" style="17" hidden="1"/>
    <col min="1793" max="1793" width="10.7109375" style="17" hidden="1"/>
    <col min="1794" max="1795" width="9.140625" style="17" hidden="1"/>
    <col min="1796" max="1796" width="13.28515625" style="17" hidden="1"/>
    <col min="1797" max="1798" width="9.140625" style="17" hidden="1"/>
    <col min="1799" max="1799" width="9.5703125" style="17" hidden="1"/>
    <col min="1800" max="2038" width="9.140625" style="17" hidden="1"/>
    <col min="2039" max="2039" width="16.28515625" style="17" hidden="1"/>
    <col min="2040" max="2040" width="9.28515625" style="17" hidden="1"/>
    <col min="2041" max="2041" width="10.7109375" style="17" hidden="1"/>
    <col min="2042" max="2042" width="9.5703125" style="17" hidden="1"/>
    <col min="2043" max="2043" width="10.7109375" style="17" hidden="1"/>
    <col min="2044" max="2044" width="8.85546875" style="17" hidden="1"/>
    <col min="2045" max="2045" width="10.7109375" style="17" hidden="1"/>
    <col min="2046" max="2046" width="8.85546875" style="17" hidden="1"/>
    <col min="2047" max="2047" width="10.7109375" style="17" hidden="1"/>
    <col min="2048" max="2048" width="9.140625" style="17" hidden="1"/>
    <col min="2049" max="2049" width="10.7109375" style="17" hidden="1"/>
    <col min="2050" max="2051" width="9.140625" style="17" hidden="1"/>
    <col min="2052" max="2052" width="13.28515625" style="17" hidden="1"/>
    <col min="2053" max="2054" width="9.140625" style="17" hidden="1"/>
    <col min="2055" max="2055" width="9.5703125" style="17" hidden="1"/>
    <col min="2056" max="2294" width="9.140625" style="17" hidden="1"/>
    <col min="2295" max="2295" width="16.28515625" style="17" hidden="1"/>
    <col min="2296" max="2296" width="9.28515625" style="17" hidden="1"/>
    <col min="2297" max="2297" width="10.7109375" style="17" hidden="1"/>
    <col min="2298" max="2298" width="9.5703125" style="17" hidden="1"/>
    <col min="2299" max="2299" width="10.7109375" style="17" hidden="1"/>
    <col min="2300" max="2300" width="8.85546875" style="17" hidden="1"/>
    <col min="2301" max="2301" width="10.7109375" style="17" hidden="1"/>
    <col min="2302" max="2302" width="8.85546875" style="17" hidden="1"/>
    <col min="2303" max="2303" width="10.7109375" style="17" hidden="1"/>
    <col min="2304" max="2304" width="9.140625" style="17" hidden="1"/>
    <col min="2305" max="2305" width="10.7109375" style="17" hidden="1"/>
    <col min="2306" max="2307" width="9.140625" style="17" hidden="1"/>
    <col min="2308" max="2308" width="13.28515625" style="17" hidden="1"/>
    <col min="2309" max="2310" width="9.140625" style="17" hidden="1"/>
    <col min="2311" max="2311" width="9.5703125" style="17" hidden="1"/>
    <col min="2312" max="2550" width="9.140625" style="17" hidden="1"/>
    <col min="2551" max="2551" width="16.28515625" style="17" hidden="1"/>
    <col min="2552" max="2552" width="9.28515625" style="17" hidden="1"/>
    <col min="2553" max="2553" width="10.7109375" style="17" hidden="1"/>
    <col min="2554" max="2554" width="9.5703125" style="17" hidden="1"/>
    <col min="2555" max="2555" width="10.7109375" style="17" hidden="1"/>
    <col min="2556" max="2556" width="8.85546875" style="17" hidden="1"/>
    <col min="2557" max="2557" width="10.7109375" style="17" hidden="1"/>
    <col min="2558" max="2558" width="8.85546875" style="17" hidden="1"/>
    <col min="2559" max="2559" width="10.7109375" style="17" hidden="1"/>
    <col min="2560" max="2560" width="9.140625" style="17" hidden="1"/>
    <col min="2561" max="2561" width="10.7109375" style="17" hidden="1"/>
    <col min="2562" max="2563" width="9.140625" style="17" hidden="1"/>
    <col min="2564" max="2564" width="13.28515625" style="17" hidden="1"/>
    <col min="2565" max="2566" width="9.140625" style="17" hidden="1"/>
    <col min="2567" max="2567" width="9.5703125" style="17" hidden="1"/>
    <col min="2568" max="2806" width="9.140625" style="17" hidden="1"/>
    <col min="2807" max="2807" width="16.28515625" style="17" hidden="1"/>
    <col min="2808" max="2808" width="9.28515625" style="17" hidden="1"/>
    <col min="2809" max="2809" width="10.7109375" style="17" hidden="1"/>
    <col min="2810" max="2810" width="9.5703125" style="17" hidden="1"/>
    <col min="2811" max="2811" width="10.7109375" style="17" hidden="1"/>
    <col min="2812" max="2812" width="8.85546875" style="17" hidden="1"/>
    <col min="2813" max="2813" width="10.7109375" style="17" hidden="1"/>
    <col min="2814" max="2814" width="8.85546875" style="17" hidden="1"/>
    <col min="2815" max="2815" width="10.7109375" style="17" hidden="1"/>
    <col min="2816" max="2816" width="9.140625" style="17" hidden="1"/>
    <col min="2817" max="2817" width="10.7109375" style="17" hidden="1"/>
    <col min="2818" max="2819" width="9.140625" style="17" hidden="1"/>
    <col min="2820" max="2820" width="13.28515625" style="17" hidden="1"/>
    <col min="2821" max="2822" width="9.140625" style="17" hidden="1"/>
    <col min="2823" max="2823" width="9.5703125" style="17" hidden="1"/>
    <col min="2824" max="3062" width="9.140625" style="17" hidden="1"/>
    <col min="3063" max="3063" width="16.28515625" style="17" hidden="1"/>
    <col min="3064" max="3064" width="9.28515625" style="17" hidden="1"/>
    <col min="3065" max="3065" width="10.7109375" style="17" hidden="1"/>
    <col min="3066" max="3066" width="9.5703125" style="17" hidden="1"/>
    <col min="3067" max="3067" width="10.7109375" style="17" hidden="1"/>
    <col min="3068" max="3068" width="8.85546875" style="17" hidden="1"/>
    <col min="3069" max="3069" width="10.7109375" style="17" hidden="1"/>
    <col min="3070" max="3070" width="8.85546875" style="17" hidden="1"/>
    <col min="3071" max="3071" width="10.7109375" style="17" hidden="1"/>
    <col min="3072" max="3072" width="9.140625" style="17" hidden="1"/>
    <col min="3073" max="3073" width="10.7109375" style="17" hidden="1"/>
    <col min="3074" max="3075" width="9.140625" style="17" hidden="1"/>
    <col min="3076" max="3076" width="13.28515625" style="17" hidden="1"/>
    <col min="3077" max="3078" width="9.140625" style="17" hidden="1"/>
    <col min="3079" max="3079" width="9.5703125" style="17" hidden="1"/>
    <col min="3080" max="3318" width="9.140625" style="17" hidden="1"/>
    <col min="3319" max="3319" width="16.28515625" style="17" hidden="1"/>
    <col min="3320" max="3320" width="9.28515625" style="17" hidden="1"/>
    <col min="3321" max="3321" width="10.7109375" style="17" hidden="1"/>
    <col min="3322" max="3322" width="9.5703125" style="17" hidden="1"/>
    <col min="3323" max="3323" width="10.7109375" style="17" hidden="1"/>
    <col min="3324" max="3324" width="8.85546875" style="17" hidden="1"/>
    <col min="3325" max="3325" width="10.7109375" style="17" hidden="1"/>
    <col min="3326" max="3326" width="8.85546875" style="17" hidden="1"/>
    <col min="3327" max="3327" width="10.7109375" style="17" hidden="1"/>
    <col min="3328" max="3328" width="9.140625" style="17" hidden="1"/>
    <col min="3329" max="3329" width="10.7109375" style="17" hidden="1"/>
    <col min="3330" max="3331" width="9.140625" style="17" hidden="1"/>
    <col min="3332" max="3332" width="13.28515625" style="17" hidden="1"/>
    <col min="3333" max="3334" width="9.140625" style="17" hidden="1"/>
    <col min="3335" max="3335" width="9.5703125" style="17" hidden="1"/>
    <col min="3336" max="3574" width="9.140625" style="17" hidden="1"/>
    <col min="3575" max="3575" width="16.28515625" style="17" hidden="1"/>
    <col min="3576" max="3576" width="9.28515625" style="17" hidden="1"/>
    <col min="3577" max="3577" width="10.7109375" style="17" hidden="1"/>
    <col min="3578" max="3578" width="9.5703125" style="17" hidden="1"/>
    <col min="3579" max="3579" width="10.7109375" style="17" hidden="1"/>
    <col min="3580" max="3580" width="8.85546875" style="17" hidden="1"/>
    <col min="3581" max="3581" width="10.7109375" style="17" hidden="1"/>
    <col min="3582" max="3582" width="8.85546875" style="17" hidden="1"/>
    <col min="3583" max="3583" width="10.7109375" style="17" hidden="1"/>
    <col min="3584" max="3584" width="9.140625" style="17" hidden="1"/>
    <col min="3585" max="3585" width="10.7109375" style="17" hidden="1"/>
    <col min="3586" max="3587" width="9.140625" style="17" hidden="1"/>
    <col min="3588" max="3588" width="13.28515625" style="17" hidden="1"/>
    <col min="3589" max="3590" width="9.140625" style="17" hidden="1"/>
    <col min="3591" max="3591" width="9.5703125" style="17" hidden="1"/>
    <col min="3592" max="3830" width="9.140625" style="17" hidden="1"/>
    <col min="3831" max="3831" width="16.28515625" style="17" hidden="1"/>
    <col min="3832" max="3832" width="9.28515625" style="17" hidden="1"/>
    <col min="3833" max="3833" width="10.7109375" style="17" hidden="1"/>
    <col min="3834" max="3834" width="9.5703125" style="17" hidden="1"/>
    <col min="3835" max="3835" width="10.7109375" style="17" hidden="1"/>
    <col min="3836" max="3836" width="8.85546875" style="17" hidden="1"/>
    <col min="3837" max="3837" width="10.7109375" style="17" hidden="1"/>
    <col min="3838" max="3838" width="8.85546875" style="17" hidden="1"/>
    <col min="3839" max="3839" width="10.7109375" style="17" hidden="1"/>
    <col min="3840" max="3840" width="9.140625" style="17" hidden="1"/>
    <col min="3841" max="3841" width="10.7109375" style="17" hidden="1"/>
    <col min="3842" max="3843" width="9.140625" style="17" hidden="1"/>
    <col min="3844" max="3844" width="13.28515625" style="17" hidden="1"/>
    <col min="3845" max="3846" width="9.140625" style="17" hidden="1"/>
    <col min="3847" max="3847" width="9.5703125" style="17" hidden="1"/>
    <col min="3848" max="4086" width="9.140625" style="17" hidden="1"/>
    <col min="4087" max="4087" width="16.28515625" style="17" hidden="1"/>
    <col min="4088" max="4088" width="9.28515625" style="17" hidden="1"/>
    <col min="4089" max="4089" width="10.7109375" style="17" hidden="1"/>
    <col min="4090" max="4090" width="9.5703125" style="17" hidden="1"/>
    <col min="4091" max="4091" width="10.7109375" style="17" hidden="1"/>
    <col min="4092" max="4092" width="8.85546875" style="17" hidden="1"/>
    <col min="4093" max="4093" width="10.7109375" style="17" hidden="1"/>
    <col min="4094" max="4094" width="8.85546875" style="17" hidden="1"/>
    <col min="4095" max="4095" width="10.7109375" style="17" hidden="1"/>
    <col min="4096" max="4096" width="9.140625" style="17" hidden="1"/>
    <col min="4097" max="4097" width="10.7109375" style="17" hidden="1"/>
    <col min="4098" max="4099" width="9.140625" style="17" hidden="1"/>
    <col min="4100" max="4100" width="13.28515625" style="17" hidden="1"/>
    <col min="4101" max="4102" width="9.140625" style="17" hidden="1"/>
    <col min="4103" max="4103" width="9.5703125" style="17" hidden="1"/>
    <col min="4104" max="4342" width="9.140625" style="17" hidden="1"/>
    <col min="4343" max="4343" width="16.28515625" style="17" hidden="1"/>
    <col min="4344" max="4344" width="9.28515625" style="17" hidden="1"/>
    <col min="4345" max="4345" width="10.7109375" style="17" hidden="1"/>
    <col min="4346" max="4346" width="9.5703125" style="17" hidden="1"/>
    <col min="4347" max="4347" width="10.7109375" style="17" hidden="1"/>
    <col min="4348" max="4348" width="8.85546875" style="17" hidden="1"/>
    <col min="4349" max="4349" width="10.7109375" style="17" hidden="1"/>
    <col min="4350" max="4350" width="8.85546875" style="17" hidden="1"/>
    <col min="4351" max="4351" width="10.7109375" style="17" hidden="1"/>
    <col min="4352" max="4352" width="9.140625" style="17" hidden="1"/>
    <col min="4353" max="4353" width="10.7109375" style="17" hidden="1"/>
    <col min="4354" max="4355" width="9.140625" style="17" hidden="1"/>
    <col min="4356" max="4356" width="13.28515625" style="17" hidden="1"/>
    <col min="4357" max="4358" width="9.140625" style="17" hidden="1"/>
    <col min="4359" max="4359" width="9.5703125" style="17" hidden="1"/>
    <col min="4360" max="4598" width="9.140625" style="17" hidden="1"/>
    <col min="4599" max="4599" width="16.28515625" style="17" hidden="1"/>
    <col min="4600" max="4600" width="9.28515625" style="17" hidden="1"/>
    <col min="4601" max="4601" width="10.7109375" style="17" hidden="1"/>
    <col min="4602" max="4602" width="9.5703125" style="17" hidden="1"/>
    <col min="4603" max="4603" width="10.7109375" style="17" hidden="1"/>
    <col min="4604" max="4604" width="8.85546875" style="17" hidden="1"/>
    <col min="4605" max="4605" width="10.7109375" style="17" hidden="1"/>
    <col min="4606" max="4606" width="8.85546875" style="17" hidden="1"/>
    <col min="4607" max="4607" width="10.7109375" style="17" hidden="1"/>
    <col min="4608" max="4608" width="9.140625" style="17" hidden="1"/>
    <col min="4609" max="4609" width="10.7109375" style="17" hidden="1"/>
    <col min="4610" max="4611" width="9.140625" style="17" hidden="1"/>
    <col min="4612" max="4612" width="13.28515625" style="17" hidden="1"/>
    <col min="4613" max="4614" width="9.140625" style="17" hidden="1"/>
    <col min="4615" max="4615" width="9.5703125" style="17" hidden="1"/>
    <col min="4616" max="4854" width="9.140625" style="17" hidden="1"/>
    <col min="4855" max="4855" width="16.28515625" style="17" hidden="1"/>
    <col min="4856" max="4856" width="9.28515625" style="17" hidden="1"/>
    <col min="4857" max="4857" width="10.7109375" style="17" hidden="1"/>
    <col min="4858" max="4858" width="9.5703125" style="17" hidden="1"/>
    <col min="4859" max="4859" width="10.7109375" style="17" hidden="1"/>
    <col min="4860" max="4860" width="8.85546875" style="17" hidden="1"/>
    <col min="4861" max="4861" width="10.7109375" style="17" hidden="1"/>
    <col min="4862" max="4862" width="8.85546875" style="17" hidden="1"/>
    <col min="4863" max="4863" width="10.7109375" style="17" hidden="1"/>
    <col min="4864" max="4864" width="9.140625" style="17" hidden="1"/>
    <col min="4865" max="4865" width="10.7109375" style="17" hidden="1"/>
    <col min="4866" max="4867" width="9.140625" style="17" hidden="1"/>
    <col min="4868" max="4868" width="13.28515625" style="17" hidden="1"/>
    <col min="4869" max="4870" width="9.140625" style="17" hidden="1"/>
    <col min="4871" max="4871" width="9.5703125" style="17" hidden="1"/>
    <col min="4872" max="5110" width="9.140625" style="17" hidden="1"/>
    <col min="5111" max="5111" width="16.28515625" style="17" hidden="1"/>
    <col min="5112" max="5112" width="9.28515625" style="17" hidden="1"/>
    <col min="5113" max="5113" width="10.7109375" style="17" hidden="1"/>
    <col min="5114" max="5114" width="9.5703125" style="17" hidden="1"/>
    <col min="5115" max="5115" width="10.7109375" style="17" hidden="1"/>
    <col min="5116" max="5116" width="8.85546875" style="17" hidden="1"/>
    <col min="5117" max="5117" width="10.7109375" style="17" hidden="1"/>
    <col min="5118" max="5118" width="8.85546875" style="17" hidden="1"/>
    <col min="5119" max="5119" width="10.7109375" style="17" hidden="1"/>
    <col min="5120" max="5120" width="9.140625" style="17" hidden="1"/>
    <col min="5121" max="5121" width="10.7109375" style="17" hidden="1"/>
    <col min="5122" max="5123" width="9.140625" style="17" hidden="1"/>
    <col min="5124" max="5124" width="13.28515625" style="17" hidden="1"/>
    <col min="5125" max="5126" width="9.140625" style="17" hidden="1"/>
    <col min="5127" max="5127" width="9.5703125" style="17" hidden="1"/>
    <col min="5128" max="5366" width="9.140625" style="17" hidden="1"/>
    <col min="5367" max="5367" width="16.28515625" style="17" hidden="1"/>
    <col min="5368" max="5368" width="9.28515625" style="17" hidden="1"/>
    <col min="5369" max="5369" width="10.7109375" style="17" hidden="1"/>
    <col min="5370" max="5370" width="9.5703125" style="17" hidden="1"/>
    <col min="5371" max="5371" width="10.7109375" style="17" hidden="1"/>
    <col min="5372" max="5372" width="8.85546875" style="17" hidden="1"/>
    <col min="5373" max="5373" width="10.7109375" style="17" hidden="1"/>
    <col min="5374" max="5374" width="8.85546875" style="17" hidden="1"/>
    <col min="5375" max="5375" width="10.7109375" style="17" hidden="1"/>
    <col min="5376" max="5376" width="9.140625" style="17" hidden="1"/>
    <col min="5377" max="5377" width="10.7109375" style="17" hidden="1"/>
    <col min="5378" max="5379" width="9.140625" style="17" hidden="1"/>
    <col min="5380" max="5380" width="13.28515625" style="17" hidden="1"/>
    <col min="5381" max="5382" width="9.140625" style="17" hidden="1"/>
    <col min="5383" max="5383" width="9.5703125" style="17" hidden="1"/>
    <col min="5384" max="5622" width="9.140625" style="17" hidden="1"/>
    <col min="5623" max="5623" width="16.28515625" style="17" hidden="1"/>
    <col min="5624" max="5624" width="9.28515625" style="17" hidden="1"/>
    <col min="5625" max="5625" width="10.7109375" style="17" hidden="1"/>
    <col min="5626" max="5626" width="9.5703125" style="17" hidden="1"/>
    <col min="5627" max="5627" width="10.7109375" style="17" hidden="1"/>
    <col min="5628" max="5628" width="8.85546875" style="17" hidden="1"/>
    <col min="5629" max="5629" width="10.7109375" style="17" hidden="1"/>
    <col min="5630" max="5630" width="8.85546875" style="17" hidden="1"/>
    <col min="5631" max="5631" width="10.7109375" style="17" hidden="1"/>
    <col min="5632" max="5632" width="9.140625" style="17" hidden="1"/>
    <col min="5633" max="5633" width="10.7109375" style="17" hidden="1"/>
    <col min="5634" max="5635" width="9.140625" style="17" hidden="1"/>
    <col min="5636" max="5636" width="13.28515625" style="17" hidden="1"/>
    <col min="5637" max="5638" width="9.140625" style="17" hidden="1"/>
    <col min="5639" max="5639" width="9.5703125" style="17" hidden="1"/>
    <col min="5640" max="5878" width="9.140625" style="17" hidden="1"/>
    <col min="5879" max="5879" width="16.28515625" style="17" hidden="1"/>
    <col min="5880" max="5880" width="9.28515625" style="17" hidden="1"/>
    <col min="5881" max="5881" width="10.7109375" style="17" hidden="1"/>
    <col min="5882" max="5882" width="9.5703125" style="17" hidden="1"/>
    <col min="5883" max="5883" width="10.7109375" style="17" hidden="1"/>
    <col min="5884" max="5884" width="8.85546875" style="17" hidden="1"/>
    <col min="5885" max="5885" width="10.7109375" style="17" hidden="1"/>
    <col min="5886" max="5886" width="8.85546875" style="17" hidden="1"/>
    <col min="5887" max="5887" width="10.7109375" style="17" hidden="1"/>
    <col min="5888" max="5888" width="9.140625" style="17" hidden="1"/>
    <col min="5889" max="5889" width="10.7109375" style="17" hidden="1"/>
    <col min="5890" max="5891" width="9.140625" style="17" hidden="1"/>
    <col min="5892" max="5892" width="13.28515625" style="17" hidden="1"/>
    <col min="5893" max="5894" width="9.140625" style="17" hidden="1"/>
    <col min="5895" max="5895" width="9.5703125" style="17" hidden="1"/>
    <col min="5896" max="6134" width="9.140625" style="17" hidden="1"/>
    <col min="6135" max="6135" width="16.28515625" style="17" hidden="1"/>
    <col min="6136" max="6136" width="9.28515625" style="17" hidden="1"/>
    <col min="6137" max="6137" width="10.7109375" style="17" hidden="1"/>
    <col min="6138" max="6138" width="9.5703125" style="17" hidden="1"/>
    <col min="6139" max="6139" width="10.7109375" style="17" hidden="1"/>
    <col min="6140" max="6140" width="8.85546875" style="17" hidden="1"/>
    <col min="6141" max="6141" width="10.7109375" style="17" hidden="1"/>
    <col min="6142" max="6142" width="8.85546875" style="17" hidden="1"/>
    <col min="6143" max="6143" width="10.7109375" style="17" hidden="1"/>
    <col min="6144" max="6144" width="9.140625" style="17" hidden="1"/>
    <col min="6145" max="6145" width="10.7109375" style="17" hidden="1"/>
    <col min="6146" max="6147" width="9.140625" style="17" hidden="1"/>
    <col min="6148" max="6148" width="13.28515625" style="17" hidden="1"/>
    <col min="6149" max="6150" width="9.140625" style="17" hidden="1"/>
    <col min="6151" max="6151" width="9.5703125" style="17" hidden="1"/>
    <col min="6152" max="6390" width="9.140625" style="17" hidden="1"/>
    <col min="6391" max="6391" width="16.28515625" style="17" hidden="1"/>
    <col min="6392" max="6392" width="9.28515625" style="17" hidden="1"/>
    <col min="6393" max="6393" width="10.7109375" style="17" hidden="1"/>
    <col min="6394" max="6394" width="9.5703125" style="17" hidden="1"/>
    <col min="6395" max="6395" width="10.7109375" style="17" hidden="1"/>
    <col min="6396" max="6396" width="8.85546875" style="17" hidden="1"/>
    <col min="6397" max="6397" width="10.7109375" style="17" hidden="1"/>
    <col min="6398" max="6398" width="8.85546875" style="17" hidden="1"/>
    <col min="6399" max="6399" width="10.7109375" style="17" hidden="1"/>
    <col min="6400" max="6400" width="9.140625" style="17" hidden="1"/>
    <col min="6401" max="6401" width="10.7109375" style="17" hidden="1"/>
    <col min="6402" max="6403" width="9.140625" style="17" hidden="1"/>
    <col min="6404" max="6404" width="13.28515625" style="17" hidden="1"/>
    <col min="6405" max="6406" width="9.140625" style="17" hidden="1"/>
    <col min="6407" max="6407" width="9.5703125" style="17" hidden="1"/>
    <col min="6408" max="6646" width="9.140625" style="17" hidden="1"/>
    <col min="6647" max="6647" width="16.28515625" style="17" hidden="1"/>
    <col min="6648" max="6648" width="9.28515625" style="17" hidden="1"/>
    <col min="6649" max="6649" width="10.7109375" style="17" hidden="1"/>
    <col min="6650" max="6650" width="9.5703125" style="17" hidden="1"/>
    <col min="6651" max="6651" width="10.7109375" style="17" hidden="1"/>
    <col min="6652" max="6652" width="8.85546875" style="17" hidden="1"/>
    <col min="6653" max="6653" width="10.7109375" style="17" hidden="1"/>
    <col min="6654" max="6654" width="8.85546875" style="17" hidden="1"/>
    <col min="6655" max="6655" width="10.7109375" style="17" hidden="1"/>
    <col min="6656" max="6656" width="9.140625" style="17" hidden="1"/>
    <col min="6657" max="6657" width="10.7109375" style="17" hidden="1"/>
    <col min="6658" max="6659" width="9.140625" style="17" hidden="1"/>
    <col min="6660" max="6660" width="13.28515625" style="17" hidden="1"/>
    <col min="6661" max="6662" width="9.140625" style="17" hidden="1"/>
    <col min="6663" max="6663" width="9.5703125" style="17" hidden="1"/>
    <col min="6664" max="6902" width="9.140625" style="17" hidden="1"/>
    <col min="6903" max="6903" width="16.28515625" style="17" hidden="1"/>
    <col min="6904" max="6904" width="9.28515625" style="17" hidden="1"/>
    <col min="6905" max="6905" width="10.7109375" style="17" hidden="1"/>
    <col min="6906" max="6906" width="9.5703125" style="17" hidden="1"/>
    <col min="6907" max="6907" width="10.7109375" style="17" hidden="1"/>
    <col min="6908" max="6908" width="8.85546875" style="17" hidden="1"/>
    <col min="6909" max="6909" width="10.7109375" style="17" hidden="1"/>
    <col min="6910" max="6910" width="8.85546875" style="17" hidden="1"/>
    <col min="6911" max="6911" width="10.7109375" style="17" hidden="1"/>
    <col min="6912" max="6912" width="9.140625" style="17" hidden="1"/>
    <col min="6913" max="6913" width="10.7109375" style="17" hidden="1"/>
    <col min="6914" max="6915" width="9.140625" style="17" hidden="1"/>
    <col min="6916" max="6916" width="13.28515625" style="17" hidden="1"/>
    <col min="6917" max="6918" width="9.140625" style="17" hidden="1"/>
    <col min="6919" max="6919" width="9.5703125" style="17" hidden="1"/>
    <col min="6920" max="7158" width="9.140625" style="17" hidden="1"/>
    <col min="7159" max="7159" width="16.28515625" style="17" hidden="1"/>
    <col min="7160" max="7160" width="9.28515625" style="17" hidden="1"/>
    <col min="7161" max="7161" width="10.7109375" style="17" hidden="1"/>
    <col min="7162" max="7162" width="9.5703125" style="17" hidden="1"/>
    <col min="7163" max="7163" width="10.7109375" style="17" hidden="1"/>
    <col min="7164" max="7164" width="8.85546875" style="17" hidden="1"/>
    <col min="7165" max="7165" width="10.7109375" style="17" hidden="1"/>
    <col min="7166" max="7166" width="8.85546875" style="17" hidden="1"/>
    <col min="7167" max="7167" width="10.7109375" style="17" hidden="1"/>
    <col min="7168" max="7168" width="9.140625" style="17" hidden="1"/>
    <col min="7169" max="7169" width="10.7109375" style="17" hidden="1"/>
    <col min="7170" max="7171" width="9.140625" style="17" hidden="1"/>
    <col min="7172" max="7172" width="13.28515625" style="17" hidden="1"/>
    <col min="7173" max="7174" width="9.140625" style="17" hidden="1"/>
    <col min="7175" max="7175" width="9.5703125" style="17" hidden="1"/>
    <col min="7176" max="7414" width="9.140625" style="17" hidden="1"/>
    <col min="7415" max="7415" width="16.28515625" style="17" hidden="1"/>
    <col min="7416" max="7416" width="9.28515625" style="17" hidden="1"/>
    <col min="7417" max="7417" width="10.7109375" style="17" hidden="1"/>
    <col min="7418" max="7418" width="9.5703125" style="17" hidden="1"/>
    <col min="7419" max="7419" width="10.7109375" style="17" hidden="1"/>
    <col min="7420" max="7420" width="8.85546875" style="17" hidden="1"/>
    <col min="7421" max="7421" width="10.7109375" style="17" hidden="1"/>
    <col min="7422" max="7422" width="8.85546875" style="17" hidden="1"/>
    <col min="7423" max="7423" width="10.7109375" style="17" hidden="1"/>
    <col min="7424" max="7424" width="9.140625" style="17" hidden="1"/>
    <col min="7425" max="7425" width="10.7109375" style="17" hidden="1"/>
    <col min="7426" max="7427" width="9.140625" style="17" hidden="1"/>
    <col min="7428" max="7428" width="13.28515625" style="17" hidden="1"/>
    <col min="7429" max="7430" width="9.140625" style="17" hidden="1"/>
    <col min="7431" max="7431" width="9.5703125" style="17" hidden="1"/>
    <col min="7432" max="7670" width="9.140625" style="17" hidden="1"/>
    <col min="7671" max="7671" width="16.28515625" style="17" hidden="1"/>
    <col min="7672" max="7672" width="9.28515625" style="17" hidden="1"/>
    <col min="7673" max="7673" width="10.7109375" style="17" hidden="1"/>
    <col min="7674" max="7674" width="9.5703125" style="17" hidden="1"/>
    <col min="7675" max="7675" width="10.7109375" style="17" hidden="1"/>
    <col min="7676" max="7676" width="8.85546875" style="17" hidden="1"/>
    <col min="7677" max="7677" width="10.7109375" style="17" hidden="1"/>
    <col min="7678" max="7678" width="8.85546875" style="17" hidden="1"/>
    <col min="7679" max="7679" width="10.7109375" style="17" hidden="1"/>
    <col min="7680" max="7680" width="9.140625" style="17" hidden="1"/>
    <col min="7681" max="7681" width="10.7109375" style="17" hidden="1"/>
    <col min="7682" max="7683" width="9.140625" style="17" hidden="1"/>
    <col min="7684" max="7684" width="13.28515625" style="17" hidden="1"/>
    <col min="7685" max="7686" width="9.140625" style="17" hidden="1"/>
    <col min="7687" max="7687" width="9.5703125" style="17" hidden="1"/>
    <col min="7688" max="7926" width="9.140625" style="17" hidden="1"/>
    <col min="7927" max="7927" width="16.28515625" style="17" hidden="1"/>
    <col min="7928" max="7928" width="9.28515625" style="17" hidden="1"/>
    <col min="7929" max="7929" width="10.7109375" style="17" hidden="1"/>
    <col min="7930" max="7930" width="9.5703125" style="17" hidden="1"/>
    <col min="7931" max="7931" width="10.7109375" style="17" hidden="1"/>
    <col min="7932" max="7932" width="8.85546875" style="17" hidden="1"/>
    <col min="7933" max="7933" width="10.7109375" style="17" hidden="1"/>
    <col min="7934" max="7934" width="8.85546875" style="17" hidden="1"/>
    <col min="7935" max="7935" width="10.7109375" style="17" hidden="1"/>
    <col min="7936" max="7936" width="9.140625" style="17" hidden="1"/>
    <col min="7937" max="7937" width="10.7109375" style="17" hidden="1"/>
    <col min="7938" max="7939" width="9.140625" style="17" hidden="1"/>
    <col min="7940" max="7940" width="13.28515625" style="17" hidden="1"/>
    <col min="7941" max="7942" width="9.140625" style="17" hidden="1"/>
    <col min="7943" max="7943" width="9.5703125" style="17" hidden="1"/>
    <col min="7944" max="8182" width="9.140625" style="17" hidden="1"/>
    <col min="8183" max="8183" width="16.28515625" style="17" hidden="1"/>
    <col min="8184" max="8184" width="9.28515625" style="17" hidden="1"/>
    <col min="8185" max="8185" width="10.7109375" style="17" hidden="1"/>
    <col min="8186" max="8186" width="9.5703125" style="17" hidden="1"/>
    <col min="8187" max="8187" width="10.7109375" style="17" hidden="1"/>
    <col min="8188" max="8188" width="8.85546875" style="17" hidden="1"/>
    <col min="8189" max="8189" width="10.7109375" style="17" hidden="1"/>
    <col min="8190" max="8190" width="8.85546875" style="17" hidden="1"/>
    <col min="8191" max="8191" width="10.7109375" style="17" hidden="1"/>
    <col min="8192" max="8192" width="9.140625" style="17" hidden="1"/>
    <col min="8193" max="8193" width="10.7109375" style="17" hidden="1"/>
    <col min="8194" max="8195" width="9.140625" style="17" hidden="1"/>
    <col min="8196" max="8196" width="13.28515625" style="17" hidden="1"/>
    <col min="8197" max="8198" width="9.140625" style="17" hidden="1"/>
    <col min="8199" max="8199" width="9.5703125" style="17" hidden="1"/>
    <col min="8200" max="8438" width="9.140625" style="17" hidden="1"/>
    <col min="8439" max="8439" width="16.28515625" style="17" hidden="1"/>
    <col min="8440" max="8440" width="9.28515625" style="17" hidden="1"/>
    <col min="8441" max="8441" width="10.7109375" style="17" hidden="1"/>
    <col min="8442" max="8442" width="9.5703125" style="17" hidden="1"/>
    <col min="8443" max="8443" width="10.7109375" style="17" hidden="1"/>
    <col min="8444" max="8444" width="8.85546875" style="17" hidden="1"/>
    <col min="8445" max="8445" width="10.7109375" style="17" hidden="1"/>
    <col min="8446" max="8446" width="8.85546875" style="17" hidden="1"/>
    <col min="8447" max="8447" width="10.7109375" style="17" hidden="1"/>
    <col min="8448" max="8448" width="9.140625" style="17" hidden="1"/>
    <col min="8449" max="8449" width="10.7109375" style="17" hidden="1"/>
    <col min="8450" max="8451" width="9.140625" style="17" hidden="1"/>
    <col min="8452" max="8452" width="13.28515625" style="17" hidden="1"/>
    <col min="8453" max="8454" width="9.140625" style="17" hidden="1"/>
    <col min="8455" max="8455" width="9.5703125" style="17" hidden="1"/>
    <col min="8456" max="8694" width="9.140625" style="17" hidden="1"/>
    <col min="8695" max="8695" width="16.28515625" style="17" hidden="1"/>
    <col min="8696" max="8696" width="9.28515625" style="17" hidden="1"/>
    <col min="8697" max="8697" width="10.7109375" style="17" hidden="1"/>
    <col min="8698" max="8698" width="9.5703125" style="17" hidden="1"/>
    <col min="8699" max="8699" width="10.7109375" style="17" hidden="1"/>
    <col min="8700" max="8700" width="8.85546875" style="17" hidden="1"/>
    <col min="8701" max="8701" width="10.7109375" style="17" hidden="1"/>
    <col min="8702" max="8702" width="8.85546875" style="17" hidden="1"/>
    <col min="8703" max="8703" width="10.7109375" style="17" hidden="1"/>
    <col min="8704" max="8704" width="9.140625" style="17" hidden="1"/>
    <col min="8705" max="8705" width="10.7109375" style="17" hidden="1"/>
    <col min="8706" max="8707" width="9.140625" style="17" hidden="1"/>
    <col min="8708" max="8708" width="13.28515625" style="17" hidden="1"/>
    <col min="8709" max="8710" width="9.140625" style="17" hidden="1"/>
    <col min="8711" max="8711" width="9.5703125" style="17" hidden="1"/>
    <col min="8712" max="8950" width="9.140625" style="17" hidden="1"/>
    <col min="8951" max="8951" width="16.28515625" style="17" hidden="1"/>
    <col min="8952" max="8952" width="9.28515625" style="17" hidden="1"/>
    <col min="8953" max="8953" width="10.7109375" style="17" hidden="1"/>
    <col min="8954" max="8954" width="9.5703125" style="17" hidden="1"/>
    <col min="8955" max="8955" width="10.7109375" style="17" hidden="1"/>
    <col min="8956" max="8956" width="8.85546875" style="17" hidden="1"/>
    <col min="8957" max="8957" width="10.7109375" style="17" hidden="1"/>
    <col min="8958" max="8958" width="8.85546875" style="17" hidden="1"/>
    <col min="8959" max="8959" width="10.7109375" style="17" hidden="1"/>
    <col min="8960" max="8960" width="9.140625" style="17" hidden="1"/>
    <col min="8961" max="8961" width="10.7109375" style="17" hidden="1"/>
    <col min="8962" max="8963" width="9.140625" style="17" hidden="1"/>
    <col min="8964" max="8964" width="13.28515625" style="17" hidden="1"/>
    <col min="8965" max="8966" width="9.140625" style="17" hidden="1"/>
    <col min="8967" max="8967" width="9.5703125" style="17" hidden="1"/>
    <col min="8968" max="9206" width="9.140625" style="17" hidden="1"/>
    <col min="9207" max="9207" width="16.28515625" style="17" hidden="1"/>
    <col min="9208" max="9208" width="9.28515625" style="17" hidden="1"/>
    <col min="9209" max="9209" width="10.7109375" style="17" hidden="1"/>
    <col min="9210" max="9210" width="9.5703125" style="17" hidden="1"/>
    <col min="9211" max="9211" width="10.7109375" style="17" hidden="1"/>
    <col min="9212" max="9212" width="8.85546875" style="17" hidden="1"/>
    <col min="9213" max="9213" width="10.7109375" style="17" hidden="1"/>
    <col min="9214" max="9214" width="8.85546875" style="17" hidden="1"/>
    <col min="9215" max="9215" width="10.7109375" style="17" hidden="1"/>
    <col min="9216" max="9216" width="9.140625" style="17" hidden="1"/>
    <col min="9217" max="9217" width="10.7109375" style="17" hidden="1"/>
    <col min="9218" max="9219" width="9.140625" style="17" hidden="1"/>
    <col min="9220" max="9220" width="13.28515625" style="17" hidden="1"/>
    <col min="9221" max="9222" width="9.140625" style="17" hidden="1"/>
    <col min="9223" max="9223" width="9.5703125" style="17" hidden="1"/>
    <col min="9224" max="9462" width="9.140625" style="17" hidden="1"/>
    <col min="9463" max="9463" width="16.28515625" style="17" hidden="1"/>
    <col min="9464" max="9464" width="9.28515625" style="17" hidden="1"/>
    <col min="9465" max="9465" width="10.7109375" style="17" hidden="1"/>
    <col min="9466" max="9466" width="9.5703125" style="17" hidden="1"/>
    <col min="9467" max="9467" width="10.7109375" style="17" hidden="1"/>
    <col min="9468" max="9468" width="8.85546875" style="17" hidden="1"/>
    <col min="9469" max="9469" width="10.7109375" style="17" hidden="1"/>
    <col min="9470" max="9470" width="8.85546875" style="17" hidden="1"/>
    <col min="9471" max="9471" width="10.7109375" style="17" hidden="1"/>
    <col min="9472" max="9472" width="9.140625" style="17" hidden="1"/>
    <col min="9473" max="9473" width="10.7109375" style="17" hidden="1"/>
    <col min="9474" max="9475" width="9.140625" style="17" hidden="1"/>
    <col min="9476" max="9476" width="13.28515625" style="17" hidden="1"/>
    <col min="9477" max="9478" width="9.140625" style="17" hidden="1"/>
    <col min="9479" max="9479" width="9.5703125" style="17" hidden="1"/>
    <col min="9480" max="9718" width="9.140625" style="17" hidden="1"/>
    <col min="9719" max="9719" width="16.28515625" style="17" hidden="1"/>
    <col min="9720" max="9720" width="9.28515625" style="17" hidden="1"/>
    <col min="9721" max="9721" width="10.7109375" style="17" hidden="1"/>
    <col min="9722" max="9722" width="9.5703125" style="17" hidden="1"/>
    <col min="9723" max="9723" width="10.7109375" style="17" hidden="1"/>
    <col min="9724" max="9724" width="8.85546875" style="17" hidden="1"/>
    <col min="9725" max="9725" width="10.7109375" style="17" hidden="1"/>
    <col min="9726" max="9726" width="8.85546875" style="17" hidden="1"/>
    <col min="9727" max="9727" width="10.7109375" style="17" hidden="1"/>
    <col min="9728" max="9728" width="9.140625" style="17" hidden="1"/>
    <col min="9729" max="9729" width="10.7109375" style="17" hidden="1"/>
    <col min="9730" max="9731" width="9.140625" style="17" hidden="1"/>
    <col min="9732" max="9732" width="13.28515625" style="17" hidden="1"/>
    <col min="9733" max="9734" width="9.140625" style="17" hidden="1"/>
    <col min="9735" max="9735" width="9.5703125" style="17" hidden="1"/>
    <col min="9736" max="9974" width="9.140625" style="17" hidden="1"/>
    <col min="9975" max="9975" width="16.28515625" style="17" hidden="1"/>
    <col min="9976" max="9976" width="9.28515625" style="17" hidden="1"/>
    <col min="9977" max="9977" width="10.7109375" style="17" hidden="1"/>
    <col min="9978" max="9978" width="9.5703125" style="17" hidden="1"/>
    <col min="9979" max="9979" width="10.7109375" style="17" hidden="1"/>
    <col min="9980" max="9980" width="8.85546875" style="17" hidden="1"/>
    <col min="9981" max="9981" width="10.7109375" style="17" hidden="1"/>
    <col min="9982" max="9982" width="8.85546875" style="17" hidden="1"/>
    <col min="9983" max="9983" width="10.7109375" style="17" hidden="1"/>
    <col min="9984" max="9984" width="9.140625" style="17" hidden="1"/>
    <col min="9985" max="9985" width="10.7109375" style="17" hidden="1"/>
    <col min="9986" max="9987" width="9.140625" style="17" hidden="1"/>
    <col min="9988" max="9988" width="13.28515625" style="17" hidden="1"/>
    <col min="9989" max="9990" width="9.140625" style="17" hidden="1"/>
    <col min="9991" max="9991" width="9.5703125" style="17" hidden="1"/>
    <col min="9992" max="10230" width="9.140625" style="17" hidden="1"/>
    <col min="10231" max="10231" width="16.28515625" style="17" hidden="1"/>
    <col min="10232" max="10232" width="9.28515625" style="17" hidden="1"/>
    <col min="10233" max="10233" width="10.7109375" style="17" hidden="1"/>
    <col min="10234" max="10234" width="9.5703125" style="17" hidden="1"/>
    <col min="10235" max="10235" width="10.7109375" style="17" hidden="1"/>
    <col min="10236" max="10236" width="8.85546875" style="17" hidden="1"/>
    <col min="10237" max="10237" width="10.7109375" style="17" hidden="1"/>
    <col min="10238" max="10238" width="8.85546875" style="17" hidden="1"/>
    <col min="10239" max="10239" width="10.7109375" style="17" hidden="1"/>
    <col min="10240" max="10240" width="9.140625" style="17" hidden="1"/>
    <col min="10241" max="10241" width="10.7109375" style="17" hidden="1"/>
    <col min="10242" max="10243" width="9.140625" style="17" hidden="1"/>
    <col min="10244" max="10244" width="13.28515625" style="17" hidden="1"/>
    <col min="10245" max="10246" width="9.140625" style="17" hidden="1"/>
    <col min="10247" max="10247" width="9.5703125" style="17" hidden="1"/>
    <col min="10248" max="10486" width="9.140625" style="17" hidden="1"/>
    <col min="10487" max="10487" width="16.28515625" style="17" hidden="1"/>
    <col min="10488" max="10488" width="9.28515625" style="17" hidden="1"/>
    <col min="10489" max="10489" width="10.7109375" style="17" hidden="1"/>
    <col min="10490" max="10490" width="9.5703125" style="17" hidden="1"/>
    <col min="10491" max="10491" width="10.7109375" style="17" hidden="1"/>
    <col min="10492" max="10492" width="8.85546875" style="17" hidden="1"/>
    <col min="10493" max="10493" width="10.7109375" style="17" hidden="1"/>
    <col min="10494" max="10494" width="8.85546875" style="17" hidden="1"/>
    <col min="10495" max="10495" width="10.7109375" style="17" hidden="1"/>
    <col min="10496" max="10496" width="9.140625" style="17" hidden="1"/>
    <col min="10497" max="10497" width="10.7109375" style="17" hidden="1"/>
    <col min="10498" max="10499" width="9.140625" style="17" hidden="1"/>
    <col min="10500" max="10500" width="13.28515625" style="17" hidden="1"/>
    <col min="10501" max="10502" width="9.140625" style="17" hidden="1"/>
    <col min="10503" max="10503" width="9.5703125" style="17" hidden="1"/>
    <col min="10504" max="10742" width="9.140625" style="17" hidden="1"/>
    <col min="10743" max="10743" width="16.28515625" style="17" hidden="1"/>
    <col min="10744" max="10744" width="9.28515625" style="17" hidden="1"/>
    <col min="10745" max="10745" width="10.7109375" style="17" hidden="1"/>
    <col min="10746" max="10746" width="9.5703125" style="17" hidden="1"/>
    <col min="10747" max="10747" width="10.7109375" style="17" hidden="1"/>
    <col min="10748" max="10748" width="8.85546875" style="17" hidden="1"/>
    <col min="10749" max="10749" width="10.7109375" style="17" hidden="1"/>
    <col min="10750" max="10750" width="8.85546875" style="17" hidden="1"/>
    <col min="10751" max="10751" width="10.7109375" style="17" hidden="1"/>
    <col min="10752" max="10752" width="9.140625" style="17" hidden="1"/>
    <col min="10753" max="10753" width="10.7109375" style="17" hidden="1"/>
    <col min="10754" max="10755" width="9.140625" style="17" hidden="1"/>
    <col min="10756" max="10756" width="13.28515625" style="17" hidden="1"/>
    <col min="10757" max="10758" width="9.140625" style="17" hidden="1"/>
    <col min="10759" max="10759" width="9.5703125" style="17" hidden="1"/>
    <col min="10760" max="10998" width="9.140625" style="17" hidden="1"/>
    <col min="10999" max="10999" width="16.28515625" style="17" hidden="1"/>
    <col min="11000" max="11000" width="9.28515625" style="17" hidden="1"/>
    <col min="11001" max="11001" width="10.7109375" style="17" hidden="1"/>
    <col min="11002" max="11002" width="9.5703125" style="17" hidden="1"/>
    <col min="11003" max="11003" width="10.7109375" style="17" hidden="1"/>
    <col min="11004" max="11004" width="8.85546875" style="17" hidden="1"/>
    <col min="11005" max="11005" width="10.7109375" style="17" hidden="1"/>
    <col min="11006" max="11006" width="8.85546875" style="17" hidden="1"/>
    <col min="11007" max="11007" width="10.7109375" style="17" hidden="1"/>
    <col min="11008" max="11008" width="9.140625" style="17" hidden="1"/>
    <col min="11009" max="11009" width="10.7109375" style="17" hidden="1"/>
    <col min="11010" max="11011" width="9.140625" style="17" hidden="1"/>
    <col min="11012" max="11012" width="13.28515625" style="17" hidden="1"/>
    <col min="11013" max="11014" width="9.140625" style="17" hidden="1"/>
    <col min="11015" max="11015" width="9.5703125" style="17" hidden="1"/>
    <col min="11016" max="11254" width="9.140625" style="17" hidden="1"/>
    <col min="11255" max="11255" width="16.28515625" style="17" hidden="1"/>
    <col min="11256" max="11256" width="9.28515625" style="17" hidden="1"/>
    <col min="11257" max="11257" width="10.7109375" style="17" hidden="1"/>
    <col min="11258" max="11258" width="9.5703125" style="17" hidden="1"/>
    <col min="11259" max="11259" width="10.7109375" style="17" hidden="1"/>
    <col min="11260" max="11260" width="8.85546875" style="17" hidden="1"/>
    <col min="11261" max="11261" width="10.7109375" style="17" hidden="1"/>
    <col min="11262" max="11262" width="8.85546875" style="17" hidden="1"/>
    <col min="11263" max="11263" width="10.7109375" style="17" hidden="1"/>
    <col min="11264" max="11264" width="9.140625" style="17" hidden="1"/>
    <col min="11265" max="11265" width="10.7109375" style="17" hidden="1"/>
    <col min="11266" max="11267" width="9.140625" style="17" hidden="1"/>
    <col min="11268" max="11268" width="13.28515625" style="17" hidden="1"/>
    <col min="11269" max="11270" width="9.140625" style="17" hidden="1"/>
    <col min="11271" max="11271" width="9.5703125" style="17" hidden="1"/>
    <col min="11272" max="11510" width="9.140625" style="17" hidden="1"/>
    <col min="11511" max="11511" width="16.28515625" style="17" hidden="1"/>
    <col min="11512" max="11512" width="9.28515625" style="17" hidden="1"/>
    <col min="11513" max="11513" width="10.7109375" style="17" hidden="1"/>
    <col min="11514" max="11514" width="9.5703125" style="17" hidden="1"/>
    <col min="11515" max="11515" width="10.7109375" style="17" hidden="1"/>
    <col min="11516" max="11516" width="8.85546875" style="17" hidden="1"/>
    <col min="11517" max="11517" width="10.7109375" style="17" hidden="1"/>
    <col min="11518" max="11518" width="8.85546875" style="17" hidden="1"/>
    <col min="11519" max="11519" width="10.7109375" style="17" hidden="1"/>
    <col min="11520" max="11520" width="9.140625" style="17" hidden="1"/>
    <col min="11521" max="11521" width="10.7109375" style="17" hidden="1"/>
    <col min="11522" max="11523" width="9.140625" style="17" hidden="1"/>
    <col min="11524" max="11524" width="13.28515625" style="17" hidden="1"/>
    <col min="11525" max="11526" width="9.140625" style="17" hidden="1"/>
    <col min="11527" max="11527" width="9.5703125" style="17" hidden="1"/>
    <col min="11528" max="11766" width="9.140625" style="17" hidden="1"/>
    <col min="11767" max="11767" width="16.28515625" style="17" hidden="1"/>
    <col min="11768" max="11768" width="9.28515625" style="17" hidden="1"/>
    <col min="11769" max="11769" width="10.7109375" style="17" hidden="1"/>
    <col min="11770" max="11770" width="9.5703125" style="17" hidden="1"/>
    <col min="11771" max="11771" width="10.7109375" style="17" hidden="1"/>
    <col min="11772" max="11772" width="8.85546875" style="17" hidden="1"/>
    <col min="11773" max="11773" width="10.7109375" style="17" hidden="1"/>
    <col min="11774" max="11774" width="8.85546875" style="17" hidden="1"/>
    <col min="11775" max="11775" width="10.7109375" style="17" hidden="1"/>
    <col min="11776" max="11776" width="9.140625" style="17" hidden="1"/>
    <col min="11777" max="11777" width="10.7109375" style="17" hidden="1"/>
    <col min="11778" max="11779" width="9.140625" style="17" hidden="1"/>
    <col min="11780" max="11780" width="13.28515625" style="17" hidden="1"/>
    <col min="11781" max="11782" width="9.140625" style="17" hidden="1"/>
    <col min="11783" max="11783" width="9.5703125" style="17" hidden="1"/>
    <col min="11784" max="12022" width="9.140625" style="17" hidden="1"/>
    <col min="12023" max="12023" width="16.28515625" style="17" hidden="1"/>
    <col min="12024" max="12024" width="9.28515625" style="17" hidden="1"/>
    <col min="12025" max="12025" width="10.7109375" style="17" hidden="1"/>
    <col min="12026" max="12026" width="9.5703125" style="17" hidden="1"/>
    <col min="12027" max="12027" width="10.7109375" style="17" hidden="1"/>
    <col min="12028" max="12028" width="8.85546875" style="17" hidden="1"/>
    <col min="12029" max="12029" width="10.7109375" style="17" hidden="1"/>
    <col min="12030" max="12030" width="8.85546875" style="17" hidden="1"/>
    <col min="12031" max="12031" width="10.7109375" style="17" hidden="1"/>
    <col min="12032" max="12032" width="9.140625" style="17" hidden="1"/>
    <col min="12033" max="12033" width="10.7109375" style="17" hidden="1"/>
    <col min="12034" max="12035" width="9.140625" style="17" hidden="1"/>
    <col min="12036" max="12036" width="13.28515625" style="17" hidden="1"/>
    <col min="12037" max="12038" width="9.140625" style="17" hidden="1"/>
    <col min="12039" max="12039" width="9.5703125" style="17" hidden="1"/>
    <col min="12040" max="12278" width="9.140625" style="17" hidden="1"/>
    <col min="12279" max="12279" width="16.28515625" style="17" hidden="1"/>
    <col min="12280" max="12280" width="9.28515625" style="17" hidden="1"/>
    <col min="12281" max="12281" width="10.7109375" style="17" hidden="1"/>
    <col min="12282" max="12282" width="9.5703125" style="17" hidden="1"/>
    <col min="12283" max="12283" width="10.7109375" style="17" hidden="1"/>
    <col min="12284" max="12284" width="8.85546875" style="17" hidden="1"/>
    <col min="12285" max="12285" width="10.7109375" style="17" hidden="1"/>
    <col min="12286" max="12286" width="8.85546875" style="17" hidden="1"/>
    <col min="12287" max="12287" width="10.7109375" style="17" hidden="1"/>
    <col min="12288" max="12288" width="9.140625" style="17" hidden="1"/>
    <col min="12289" max="12289" width="10.7109375" style="17" hidden="1"/>
    <col min="12290" max="12291" width="9.140625" style="17" hidden="1"/>
    <col min="12292" max="12292" width="13.28515625" style="17" hidden="1"/>
    <col min="12293" max="12294" width="9.140625" style="17" hidden="1"/>
    <col min="12295" max="12295" width="9.5703125" style="17" hidden="1"/>
    <col min="12296" max="12534" width="9.140625" style="17" hidden="1"/>
    <col min="12535" max="12535" width="16.28515625" style="17" hidden="1"/>
    <col min="12536" max="12536" width="9.28515625" style="17" hidden="1"/>
    <col min="12537" max="12537" width="10.7109375" style="17" hidden="1"/>
    <col min="12538" max="12538" width="9.5703125" style="17" hidden="1"/>
    <col min="12539" max="12539" width="10.7109375" style="17" hidden="1"/>
    <col min="12540" max="12540" width="8.85546875" style="17" hidden="1"/>
    <col min="12541" max="12541" width="10.7109375" style="17" hidden="1"/>
    <col min="12542" max="12542" width="8.85546875" style="17" hidden="1"/>
    <col min="12543" max="12543" width="10.7109375" style="17" hidden="1"/>
    <col min="12544" max="12544" width="9.140625" style="17" hidden="1"/>
    <col min="12545" max="12545" width="10.7109375" style="17" hidden="1"/>
    <col min="12546" max="12547" width="9.140625" style="17" hidden="1"/>
    <col min="12548" max="12548" width="13.28515625" style="17" hidden="1"/>
    <col min="12549" max="12550" width="9.140625" style="17" hidden="1"/>
    <col min="12551" max="12551" width="9.5703125" style="17" hidden="1"/>
    <col min="12552" max="12790" width="9.140625" style="17" hidden="1"/>
    <col min="12791" max="12791" width="16.28515625" style="17" hidden="1"/>
    <col min="12792" max="12792" width="9.28515625" style="17" hidden="1"/>
    <col min="12793" max="12793" width="10.7109375" style="17" hidden="1"/>
    <col min="12794" max="12794" width="9.5703125" style="17" hidden="1"/>
    <col min="12795" max="12795" width="10.7109375" style="17" hidden="1"/>
    <col min="12796" max="12796" width="8.85546875" style="17" hidden="1"/>
    <col min="12797" max="12797" width="10.7109375" style="17" hidden="1"/>
    <col min="12798" max="12798" width="8.85546875" style="17" hidden="1"/>
    <col min="12799" max="12799" width="10.7109375" style="17" hidden="1"/>
    <col min="12800" max="12800" width="9.140625" style="17" hidden="1"/>
    <col min="12801" max="12801" width="10.7109375" style="17" hidden="1"/>
    <col min="12802" max="12803" width="9.140625" style="17" hidden="1"/>
    <col min="12804" max="12804" width="13.28515625" style="17" hidden="1"/>
    <col min="12805" max="12806" width="9.140625" style="17" hidden="1"/>
    <col min="12807" max="12807" width="9.5703125" style="17" hidden="1"/>
    <col min="12808" max="13046" width="9.140625" style="17" hidden="1"/>
    <col min="13047" max="13047" width="16.28515625" style="17" hidden="1"/>
    <col min="13048" max="13048" width="9.28515625" style="17" hidden="1"/>
    <col min="13049" max="13049" width="10.7109375" style="17" hidden="1"/>
    <col min="13050" max="13050" width="9.5703125" style="17" hidden="1"/>
    <col min="13051" max="13051" width="10.7109375" style="17" hidden="1"/>
    <col min="13052" max="13052" width="8.85546875" style="17" hidden="1"/>
    <col min="13053" max="13053" width="10.7109375" style="17" hidden="1"/>
    <col min="13054" max="13054" width="8.85546875" style="17" hidden="1"/>
    <col min="13055" max="13055" width="10.7109375" style="17" hidden="1"/>
    <col min="13056" max="13056" width="9.140625" style="17" hidden="1"/>
    <col min="13057" max="13057" width="10.7109375" style="17" hidden="1"/>
    <col min="13058" max="13059" width="9.140625" style="17" hidden="1"/>
    <col min="13060" max="13060" width="13.28515625" style="17" hidden="1"/>
    <col min="13061" max="13062" width="9.140625" style="17" hidden="1"/>
    <col min="13063" max="13063" width="9.5703125" style="17" hidden="1"/>
    <col min="13064" max="13302" width="9.140625" style="17" hidden="1"/>
    <col min="13303" max="13303" width="16.28515625" style="17" hidden="1"/>
    <col min="13304" max="13304" width="9.28515625" style="17" hidden="1"/>
    <col min="13305" max="13305" width="10.7109375" style="17" hidden="1"/>
    <col min="13306" max="13306" width="9.5703125" style="17" hidden="1"/>
    <col min="13307" max="13307" width="10.7109375" style="17" hidden="1"/>
    <col min="13308" max="13308" width="8.85546875" style="17" hidden="1"/>
    <col min="13309" max="13309" width="10.7109375" style="17" hidden="1"/>
    <col min="13310" max="13310" width="8.85546875" style="17" hidden="1"/>
    <col min="13311" max="13311" width="10.7109375" style="17" hidden="1"/>
    <col min="13312" max="13312" width="9.140625" style="17" hidden="1"/>
    <col min="13313" max="13313" width="10.7109375" style="17" hidden="1"/>
    <col min="13314" max="13315" width="9.140625" style="17" hidden="1"/>
    <col min="13316" max="13316" width="13.28515625" style="17" hidden="1"/>
    <col min="13317" max="13318" width="9.140625" style="17" hidden="1"/>
    <col min="13319" max="13319" width="9.5703125" style="17" hidden="1"/>
    <col min="13320" max="13558" width="9.140625" style="17" hidden="1"/>
    <col min="13559" max="13559" width="16.28515625" style="17" hidden="1"/>
    <col min="13560" max="13560" width="9.28515625" style="17" hidden="1"/>
    <col min="13561" max="13561" width="10.7109375" style="17" hidden="1"/>
    <col min="13562" max="13562" width="9.5703125" style="17" hidden="1"/>
    <col min="13563" max="13563" width="10.7109375" style="17" hidden="1"/>
    <col min="13564" max="13564" width="8.85546875" style="17" hidden="1"/>
    <col min="13565" max="13565" width="10.7109375" style="17" hidden="1"/>
    <col min="13566" max="13566" width="8.85546875" style="17" hidden="1"/>
    <col min="13567" max="13567" width="10.7109375" style="17" hidden="1"/>
    <col min="13568" max="13568" width="9.140625" style="17" hidden="1"/>
    <col min="13569" max="13569" width="10.7109375" style="17" hidden="1"/>
    <col min="13570" max="13571" width="9.140625" style="17" hidden="1"/>
    <col min="13572" max="13572" width="13.28515625" style="17" hidden="1"/>
    <col min="13573" max="13574" width="9.140625" style="17" hidden="1"/>
    <col min="13575" max="13575" width="9.5703125" style="17" hidden="1"/>
    <col min="13576" max="13814" width="9.140625" style="17" hidden="1"/>
    <col min="13815" max="13815" width="16.28515625" style="17" hidden="1"/>
    <col min="13816" max="13816" width="9.28515625" style="17" hidden="1"/>
    <col min="13817" max="13817" width="10.7109375" style="17" hidden="1"/>
    <col min="13818" max="13818" width="9.5703125" style="17" hidden="1"/>
    <col min="13819" max="13819" width="10.7109375" style="17" hidden="1"/>
    <col min="13820" max="13820" width="8.85546875" style="17" hidden="1"/>
    <col min="13821" max="13821" width="10.7109375" style="17" hidden="1"/>
    <col min="13822" max="13822" width="8.85546875" style="17" hidden="1"/>
    <col min="13823" max="13823" width="10.7109375" style="17" hidden="1"/>
    <col min="13824" max="13824" width="9.140625" style="17" hidden="1"/>
    <col min="13825" max="13825" width="10.7109375" style="17" hidden="1"/>
    <col min="13826" max="13827" width="9.140625" style="17" hidden="1"/>
    <col min="13828" max="13828" width="13.28515625" style="17" hidden="1"/>
    <col min="13829" max="13830" width="9.140625" style="17" hidden="1"/>
    <col min="13831" max="13831" width="9.5703125" style="17" hidden="1"/>
    <col min="13832" max="14070" width="9.140625" style="17" hidden="1"/>
    <col min="14071" max="14071" width="16.28515625" style="17" hidden="1"/>
    <col min="14072" max="14072" width="9.28515625" style="17" hidden="1"/>
    <col min="14073" max="14073" width="10.7109375" style="17" hidden="1"/>
    <col min="14074" max="14074" width="9.5703125" style="17" hidden="1"/>
    <col min="14075" max="14075" width="10.7109375" style="17" hidden="1"/>
    <col min="14076" max="14076" width="8.85546875" style="17" hidden="1"/>
    <col min="14077" max="14077" width="10.7109375" style="17" hidden="1"/>
    <col min="14078" max="14078" width="8.85546875" style="17" hidden="1"/>
    <col min="14079" max="14079" width="10.7109375" style="17" hidden="1"/>
    <col min="14080" max="14080" width="9.140625" style="17" hidden="1"/>
    <col min="14081" max="14081" width="10.7109375" style="17" hidden="1"/>
    <col min="14082" max="14083" width="9.140625" style="17" hidden="1"/>
    <col min="14084" max="14084" width="13.28515625" style="17" hidden="1"/>
    <col min="14085" max="14086" width="9.140625" style="17" hidden="1"/>
    <col min="14087" max="14087" width="9.5703125" style="17" hidden="1"/>
    <col min="14088" max="14326" width="9.140625" style="17" hidden="1"/>
    <col min="14327" max="14327" width="16.28515625" style="17" hidden="1"/>
    <col min="14328" max="14328" width="9.28515625" style="17" hidden="1"/>
    <col min="14329" max="14329" width="10.7109375" style="17" hidden="1"/>
    <col min="14330" max="14330" width="9.5703125" style="17" hidden="1"/>
    <col min="14331" max="14331" width="10.7109375" style="17" hidden="1"/>
    <col min="14332" max="14332" width="8.85546875" style="17" hidden="1"/>
    <col min="14333" max="14333" width="10.7109375" style="17" hidden="1"/>
    <col min="14334" max="14334" width="8.85546875" style="17" hidden="1"/>
    <col min="14335" max="14335" width="10.7109375" style="17" hidden="1"/>
    <col min="14336" max="14336" width="9.140625" style="17" hidden="1"/>
    <col min="14337" max="14337" width="10.7109375" style="17" hidden="1"/>
    <col min="14338" max="14339" width="9.140625" style="17" hidden="1"/>
    <col min="14340" max="14340" width="13.28515625" style="17" hidden="1"/>
    <col min="14341" max="14342" width="9.140625" style="17" hidden="1"/>
    <col min="14343" max="14343" width="9.5703125" style="17" hidden="1"/>
    <col min="14344" max="14582" width="9.140625" style="17" hidden="1"/>
    <col min="14583" max="14583" width="16.28515625" style="17" hidden="1"/>
    <col min="14584" max="14584" width="9.28515625" style="17" hidden="1"/>
    <col min="14585" max="14585" width="10.7109375" style="17" hidden="1"/>
    <col min="14586" max="14586" width="9.5703125" style="17" hidden="1"/>
    <col min="14587" max="14587" width="10.7109375" style="17" hidden="1"/>
    <col min="14588" max="14588" width="8.85546875" style="17" hidden="1"/>
    <col min="14589" max="14589" width="10.7109375" style="17" hidden="1"/>
    <col min="14590" max="14590" width="8.85546875" style="17" hidden="1"/>
    <col min="14591" max="14591" width="10.7109375" style="17" hidden="1"/>
    <col min="14592" max="14592" width="9.140625" style="17" hidden="1"/>
    <col min="14593" max="14593" width="10.7109375" style="17" hidden="1"/>
    <col min="14594" max="14595" width="9.140625" style="17" hidden="1"/>
    <col min="14596" max="14596" width="13.28515625" style="17" hidden="1"/>
    <col min="14597" max="14598" width="9.140625" style="17" hidden="1"/>
    <col min="14599" max="14599" width="9.5703125" style="17" hidden="1"/>
    <col min="14600" max="14838" width="9.140625" style="17" hidden="1"/>
    <col min="14839" max="14839" width="16.28515625" style="17" hidden="1"/>
    <col min="14840" max="14840" width="9.28515625" style="17" hidden="1"/>
    <col min="14841" max="14841" width="10.7109375" style="17" hidden="1"/>
    <col min="14842" max="14842" width="9.5703125" style="17" hidden="1"/>
    <col min="14843" max="14843" width="10.7109375" style="17" hidden="1"/>
    <col min="14844" max="14844" width="8.85546875" style="17" hidden="1"/>
    <col min="14845" max="14845" width="10.7109375" style="17" hidden="1"/>
    <col min="14846" max="14846" width="8.85546875" style="17" hidden="1"/>
    <col min="14847" max="14847" width="10.7109375" style="17" hidden="1"/>
    <col min="14848" max="14848" width="9.140625" style="17" hidden="1"/>
    <col min="14849" max="14849" width="10.7109375" style="17" hidden="1"/>
    <col min="14850" max="14851" width="9.140625" style="17" hidden="1"/>
    <col min="14852" max="14852" width="13.28515625" style="17" hidden="1"/>
    <col min="14853" max="14854" width="9.140625" style="17" hidden="1"/>
    <col min="14855" max="14855" width="9.5703125" style="17" hidden="1"/>
    <col min="14856" max="15094" width="9.140625" style="17" hidden="1"/>
    <col min="15095" max="15095" width="16.28515625" style="17" hidden="1"/>
    <col min="15096" max="15096" width="9.28515625" style="17" hidden="1"/>
    <col min="15097" max="15097" width="10.7109375" style="17" hidden="1"/>
    <col min="15098" max="15098" width="9.5703125" style="17" hidden="1"/>
    <col min="15099" max="15099" width="10.7109375" style="17" hidden="1"/>
    <col min="15100" max="15100" width="8.85546875" style="17" hidden="1"/>
    <col min="15101" max="15101" width="10.7109375" style="17" hidden="1"/>
    <col min="15102" max="15102" width="8.85546875" style="17" hidden="1"/>
    <col min="15103" max="15103" width="10.7109375" style="17" hidden="1"/>
    <col min="15104" max="15104" width="9.140625" style="17" hidden="1"/>
    <col min="15105" max="15105" width="10.7109375" style="17" hidden="1"/>
    <col min="15106" max="15107" width="9.140625" style="17" hidden="1"/>
    <col min="15108" max="15108" width="13.28515625" style="17" hidden="1"/>
    <col min="15109" max="15110" width="9.140625" style="17" hidden="1"/>
    <col min="15111" max="15111" width="9.5703125" style="17" hidden="1"/>
    <col min="15112" max="15350" width="9.140625" style="17" hidden="1"/>
    <col min="15351" max="15351" width="16.28515625" style="17" hidden="1"/>
    <col min="15352" max="15352" width="9.28515625" style="17" hidden="1"/>
    <col min="15353" max="15353" width="10.7109375" style="17" hidden="1"/>
    <col min="15354" max="15354" width="9.5703125" style="17" hidden="1"/>
    <col min="15355" max="15355" width="10.7109375" style="17" hidden="1"/>
    <col min="15356" max="15356" width="8.85546875" style="17" hidden="1"/>
    <col min="15357" max="15357" width="10.7109375" style="17" hidden="1"/>
    <col min="15358" max="15358" width="8.85546875" style="17" hidden="1"/>
    <col min="15359" max="15359" width="10.7109375" style="17" hidden="1"/>
    <col min="15360" max="15360" width="9.140625" style="17" hidden="1"/>
    <col min="15361" max="15361" width="10.7109375" style="17" hidden="1"/>
    <col min="15362" max="15363" width="9.140625" style="17" hidden="1"/>
    <col min="15364" max="15364" width="13.28515625" style="17" hidden="1"/>
    <col min="15365" max="15366" width="9.140625" style="17" hidden="1"/>
    <col min="15367" max="15367" width="9.5703125" style="17" hidden="1"/>
    <col min="15368" max="15606" width="9.140625" style="17" hidden="1"/>
    <col min="15607" max="15607" width="16.28515625" style="17" hidden="1"/>
    <col min="15608" max="15608" width="9.28515625" style="17" hidden="1"/>
    <col min="15609" max="15609" width="10.7109375" style="17" hidden="1"/>
    <col min="15610" max="15610" width="9.5703125" style="17" hidden="1"/>
    <col min="15611" max="15611" width="10.7109375" style="17" hidden="1"/>
    <col min="15612" max="15612" width="8.85546875" style="17" hidden="1"/>
    <col min="15613" max="15613" width="10.7109375" style="17" hidden="1"/>
    <col min="15614" max="15614" width="8.85546875" style="17" hidden="1"/>
    <col min="15615" max="15615" width="10.7109375" style="17" hidden="1"/>
    <col min="15616" max="15616" width="9.140625" style="17" hidden="1"/>
    <col min="15617" max="15617" width="10.7109375" style="17" hidden="1"/>
    <col min="15618" max="15619" width="9.140625" style="17" hidden="1"/>
    <col min="15620" max="15620" width="13.28515625" style="17" hidden="1"/>
    <col min="15621" max="15622" width="9.140625" style="17" hidden="1"/>
    <col min="15623" max="15623" width="9.5703125" style="17" hidden="1"/>
    <col min="15624" max="15862" width="9.140625" style="17" hidden="1"/>
    <col min="15863" max="15863" width="16.28515625" style="17" hidden="1"/>
    <col min="15864" max="15864" width="9.28515625" style="17" hidden="1"/>
    <col min="15865" max="15865" width="10.7109375" style="17" hidden="1"/>
    <col min="15866" max="15866" width="9.5703125" style="17" hidden="1"/>
    <col min="15867" max="15867" width="10.7109375" style="17" hidden="1"/>
    <col min="15868" max="15868" width="8.85546875" style="17" hidden="1"/>
    <col min="15869" max="15869" width="10.7109375" style="17" hidden="1"/>
    <col min="15870" max="15870" width="8.85546875" style="17" hidden="1"/>
    <col min="15871" max="15871" width="10.7109375" style="17" hidden="1"/>
    <col min="15872" max="15872" width="9.140625" style="17" hidden="1"/>
    <col min="15873" max="15873" width="10.7109375" style="17" hidden="1"/>
    <col min="15874" max="15875" width="9.140625" style="17" hidden="1"/>
    <col min="15876" max="15876" width="13.28515625" style="17" hidden="1"/>
    <col min="15877" max="15878" width="9.140625" style="17" hidden="1"/>
    <col min="15879" max="15879" width="9.5703125" style="17" hidden="1"/>
    <col min="15880" max="16118" width="9.140625" style="17" hidden="1"/>
    <col min="16119" max="16119" width="16.28515625" style="17" hidden="1"/>
    <col min="16120" max="16120" width="9.28515625" style="17" hidden="1"/>
    <col min="16121" max="16121" width="10.7109375" style="17" hidden="1"/>
    <col min="16122" max="16122" width="9.5703125" style="17" hidden="1"/>
    <col min="16123" max="16123" width="10.7109375" style="17" hidden="1"/>
    <col min="16124" max="16124" width="8.85546875" style="17" hidden="1"/>
    <col min="16125" max="16125" width="10.7109375" style="17" hidden="1"/>
    <col min="16126" max="16126" width="8.85546875" style="17" hidden="1"/>
    <col min="16127" max="16127" width="10.7109375" style="17" hidden="1"/>
    <col min="16128" max="16128" width="9.140625" style="17" hidden="1"/>
    <col min="16129" max="16129" width="10.7109375" style="17" hidden="1"/>
    <col min="16130" max="16131" width="9.140625" style="17" hidden="1"/>
    <col min="16132" max="16132" width="13.28515625" style="17" hidden="1"/>
    <col min="16133" max="16134" width="9.140625" style="17" hidden="1"/>
    <col min="16135" max="16135" width="9.5703125" style="17" hidden="1"/>
    <col min="16136" max="16383" width="9.140625" style="17" hidden="1"/>
    <col min="16384" max="16384" width="0.5703125" style="17" customWidth="1"/>
  </cols>
  <sheetData>
    <row r="1" spans="1:17" ht="30" customHeight="1">
      <c r="A1" s="896" t="s">
        <v>333</v>
      </c>
      <c r="B1" s="896"/>
      <c r="C1" s="896"/>
      <c r="D1" s="896"/>
      <c r="E1" s="896"/>
      <c r="F1" s="896"/>
      <c r="G1" s="896"/>
      <c r="H1" s="896"/>
      <c r="I1" s="896"/>
      <c r="J1" s="896"/>
      <c r="K1" s="896"/>
    </row>
    <row r="2" spans="1:17"/>
    <row r="3" spans="1:17" ht="30" customHeight="1">
      <c r="A3" s="915" t="s">
        <v>255</v>
      </c>
      <c r="B3" s="915"/>
      <c r="C3" s="915"/>
      <c r="D3" s="915"/>
      <c r="E3" s="915"/>
      <c r="F3" s="915"/>
      <c r="G3" s="915"/>
      <c r="H3" s="915"/>
      <c r="I3" s="915"/>
      <c r="J3" s="915"/>
      <c r="K3" s="915"/>
    </row>
    <row r="4" spans="1:17">
      <c r="A4" s="127" t="s">
        <v>218</v>
      </c>
      <c r="B4" s="127"/>
      <c r="C4" s="127"/>
      <c r="D4" s="127"/>
      <c r="E4" s="127"/>
      <c r="F4" s="127"/>
      <c r="G4" s="127"/>
      <c r="H4" s="127"/>
      <c r="I4" s="127"/>
      <c r="J4" s="127"/>
      <c r="K4" s="127"/>
    </row>
    <row r="5" spans="1:17" ht="51" customHeight="1">
      <c r="A5" s="916" t="s">
        <v>38</v>
      </c>
      <c r="B5" s="916" t="s">
        <v>109</v>
      </c>
      <c r="C5" s="916"/>
      <c r="D5" s="916" t="s">
        <v>99</v>
      </c>
      <c r="E5" s="916"/>
      <c r="F5" s="917" t="s">
        <v>101</v>
      </c>
      <c r="G5" s="918"/>
      <c r="H5" s="919" t="s">
        <v>110</v>
      </c>
      <c r="I5" s="920"/>
      <c r="J5" s="916" t="s">
        <v>111</v>
      </c>
      <c r="K5" s="916"/>
    </row>
    <row r="6" spans="1:17" ht="51" customHeight="1">
      <c r="A6" s="916"/>
      <c r="B6" s="142" t="s">
        <v>165</v>
      </c>
      <c r="C6" s="142" t="s">
        <v>221</v>
      </c>
      <c r="D6" s="142" t="s">
        <v>166</v>
      </c>
      <c r="E6" s="142" t="s">
        <v>221</v>
      </c>
      <c r="F6" s="142" t="s">
        <v>167</v>
      </c>
      <c r="G6" s="142" t="s">
        <v>221</v>
      </c>
      <c r="H6" s="142" t="s">
        <v>168</v>
      </c>
      <c r="I6" s="142" t="s">
        <v>221</v>
      </c>
      <c r="J6" s="142" t="s">
        <v>167</v>
      </c>
      <c r="K6" s="142" t="s">
        <v>221</v>
      </c>
    </row>
    <row r="7" spans="1:17" ht="9" customHeight="1">
      <c r="A7" s="80"/>
      <c r="B7" s="107"/>
      <c r="C7" s="107"/>
      <c r="D7" s="107"/>
      <c r="E7" s="107"/>
      <c r="F7" s="107"/>
      <c r="G7" s="107"/>
      <c r="H7" s="107"/>
      <c r="I7" s="107"/>
      <c r="J7" s="107"/>
      <c r="K7" s="108"/>
    </row>
    <row r="8" spans="1:17" ht="15" customHeight="1">
      <c r="A8" s="81" t="s">
        <v>40</v>
      </c>
      <c r="B8" s="50">
        <f>B12+B44</f>
        <v>3709.3333333333335</v>
      </c>
      <c r="C8" s="87">
        <f>C12+C44</f>
        <v>8605425.4699999988</v>
      </c>
      <c r="D8" s="50">
        <f t="shared" ref="D8:J8" si="0">D12+D44</f>
        <v>3028</v>
      </c>
      <c r="E8" s="87">
        <f t="shared" si="0"/>
        <v>6665170.5899999999</v>
      </c>
      <c r="F8" s="50">
        <f t="shared" si="0"/>
        <v>317</v>
      </c>
      <c r="G8" s="87">
        <f t="shared" si="0"/>
        <v>1011839.6699999999</v>
      </c>
      <c r="H8" s="50">
        <f>H12</f>
        <v>2</v>
      </c>
      <c r="I8" s="87">
        <f>I12</f>
        <v>9655.52</v>
      </c>
      <c r="J8" s="50">
        <f t="shared" si="0"/>
        <v>364</v>
      </c>
      <c r="K8" s="109">
        <f>K12+K44</f>
        <v>928415.21</v>
      </c>
      <c r="L8" s="18"/>
      <c r="M8" s="18"/>
    </row>
    <row r="9" spans="1:17" ht="12" customHeight="1">
      <c r="A9" s="82" t="s">
        <v>104</v>
      </c>
      <c r="B9" s="50"/>
      <c r="C9" s="50"/>
      <c r="D9" s="50"/>
      <c r="E9" s="87"/>
      <c r="F9" s="50"/>
      <c r="G9" s="50"/>
      <c r="H9" s="50"/>
      <c r="I9" s="50"/>
      <c r="J9" s="50"/>
      <c r="K9" s="110"/>
      <c r="L9" s="18"/>
      <c r="M9" s="18"/>
      <c r="P9" s="18"/>
      <c r="Q9" s="18"/>
    </row>
    <row r="10" spans="1:17" s="52" customFormat="1" ht="16.5" customHeight="1">
      <c r="A10" s="289" t="s">
        <v>335</v>
      </c>
      <c r="B10" s="41">
        <v>47</v>
      </c>
      <c r="C10" s="88">
        <v>224594.57</v>
      </c>
      <c r="D10" s="41">
        <v>46</v>
      </c>
      <c r="E10" s="88">
        <v>219988.37</v>
      </c>
      <c r="F10" s="41">
        <v>1</v>
      </c>
      <c r="G10" s="88">
        <v>4606.2000000000007</v>
      </c>
      <c r="H10" s="51">
        <v>0</v>
      </c>
      <c r="I10" s="51">
        <v>0</v>
      </c>
      <c r="J10" s="51">
        <v>0</v>
      </c>
      <c r="K10" s="55">
        <v>0</v>
      </c>
      <c r="L10" s="18"/>
      <c r="M10" s="18"/>
      <c r="N10" s="18"/>
      <c r="P10" s="18"/>
      <c r="Q10" s="18"/>
    </row>
    <row r="11" spans="1:17" ht="18" customHeight="1">
      <c r="A11" s="82" t="s">
        <v>68</v>
      </c>
      <c r="B11" s="53"/>
      <c r="C11" s="53"/>
      <c r="D11" s="53"/>
      <c r="E11" s="53"/>
      <c r="F11" s="53"/>
      <c r="G11" s="53"/>
      <c r="H11" s="41"/>
      <c r="I11" s="41"/>
      <c r="J11" s="53"/>
      <c r="K11" s="53"/>
      <c r="L11" s="18"/>
      <c r="M11" s="18"/>
      <c r="N11" s="18"/>
      <c r="P11" s="18"/>
      <c r="Q11" s="18"/>
    </row>
    <row r="12" spans="1:17" s="52" customFormat="1" ht="30.75" customHeight="1">
      <c r="A12" s="111" t="s">
        <v>336</v>
      </c>
      <c r="B12" s="50">
        <f>B13+B14+B18+B22+B23+B24+B25+B26+B29+B31+B33+B34+B37+B39+B40+B42+B43</f>
        <v>3462</v>
      </c>
      <c r="C12" s="87">
        <f>C13+C14+C18+C22+C23+C24+C25+C26+C29+C31+C33+C34+C37+C39+C40+C42+C43</f>
        <v>7731477.2999999998</v>
      </c>
      <c r="D12" s="50">
        <f>D13+D14+D22+D24+D25+D26+D33+D39+D40+D42+D43</f>
        <v>2798</v>
      </c>
      <c r="E12" s="87">
        <f>E13+E14+E22+E24+E25+E26+E33+E39+E40+E42+E43</f>
        <v>5866363.7999999998</v>
      </c>
      <c r="F12" s="50">
        <f>F13+F14+F18+F22+F24+F26+F29+F33+F34+F40+F42+F43</f>
        <v>313</v>
      </c>
      <c r="G12" s="87">
        <f>G13+G14+G18+G22+G24+G26+G29+G33+G34+G40+G42+G43</f>
        <v>989857.21</v>
      </c>
      <c r="H12" s="50">
        <f>H33</f>
        <v>2</v>
      </c>
      <c r="I12" s="87">
        <f>I33</f>
        <v>9655.52</v>
      </c>
      <c r="J12" s="50">
        <f>J13+J14+J22+J23+J24+J29+J31+J33+J37+J40+J42+J43</f>
        <v>351</v>
      </c>
      <c r="K12" s="87">
        <f>K13+K14+K22+K23+K24+K25+K29+K31+K33+K37+K40+K42+K43</f>
        <v>875256.28999999992</v>
      </c>
      <c r="L12" s="18"/>
      <c r="M12" s="18"/>
      <c r="N12" s="18"/>
      <c r="P12" s="18"/>
      <c r="Q12" s="18"/>
    </row>
    <row r="13" spans="1:17" ht="15" customHeight="1">
      <c r="A13" s="83" t="s">
        <v>112</v>
      </c>
      <c r="B13" s="282">
        <v>66</v>
      </c>
      <c r="C13" s="281">
        <v>197186.71</v>
      </c>
      <c r="D13" s="282">
        <v>42</v>
      </c>
      <c r="E13" s="281">
        <v>104576.84</v>
      </c>
      <c r="F13" s="85">
        <v>17</v>
      </c>
      <c r="G13" s="281">
        <v>67347.53</v>
      </c>
      <c r="H13" s="277">
        <v>0</v>
      </c>
      <c r="I13" s="277">
        <v>0</v>
      </c>
      <c r="J13" s="85">
        <v>7</v>
      </c>
      <c r="K13" s="281">
        <v>25262.34</v>
      </c>
      <c r="L13" s="18"/>
      <c r="M13" s="18"/>
      <c r="N13" s="18"/>
      <c r="P13" s="18"/>
      <c r="Q13" s="18"/>
    </row>
    <row r="14" spans="1:17" ht="15" customHeight="1">
      <c r="A14" s="83" t="s">
        <v>113</v>
      </c>
      <c r="B14" s="282">
        <v>50</v>
      </c>
      <c r="C14" s="281">
        <v>322591.86</v>
      </c>
      <c r="D14" s="282">
        <v>19</v>
      </c>
      <c r="E14" s="281">
        <v>63871.07</v>
      </c>
      <c r="F14" s="85">
        <v>29</v>
      </c>
      <c r="G14" s="281">
        <v>250954.7</v>
      </c>
      <c r="H14" s="277">
        <v>0</v>
      </c>
      <c r="I14" s="277">
        <v>0</v>
      </c>
      <c r="J14" s="85">
        <v>2</v>
      </c>
      <c r="K14" s="281">
        <v>7766.09</v>
      </c>
      <c r="L14" s="18"/>
      <c r="M14" s="18"/>
      <c r="N14" s="18"/>
      <c r="P14" s="18"/>
      <c r="Q14" s="18"/>
    </row>
    <row r="15" spans="1:17" ht="15" customHeight="1">
      <c r="A15" s="83" t="s">
        <v>114</v>
      </c>
      <c r="B15" s="277">
        <v>0</v>
      </c>
      <c r="C15" s="277">
        <v>0</v>
      </c>
      <c r="D15" s="277">
        <v>0</v>
      </c>
      <c r="E15" s="277">
        <v>0</v>
      </c>
      <c r="F15" s="279">
        <v>0</v>
      </c>
      <c r="G15" s="280">
        <v>0</v>
      </c>
      <c r="H15" s="277">
        <v>0</v>
      </c>
      <c r="I15" s="277">
        <v>0</v>
      </c>
      <c r="J15" s="277">
        <v>0</v>
      </c>
      <c r="K15" s="279">
        <v>0</v>
      </c>
      <c r="L15" s="18"/>
      <c r="M15" s="18"/>
      <c r="N15" s="18"/>
      <c r="P15" s="18"/>
      <c r="Q15" s="18"/>
    </row>
    <row r="16" spans="1:17" ht="15" customHeight="1">
      <c r="A16" s="83" t="s">
        <v>115</v>
      </c>
      <c r="B16" s="277">
        <v>0</v>
      </c>
      <c r="C16" s="277">
        <v>0</v>
      </c>
      <c r="D16" s="277">
        <v>0</v>
      </c>
      <c r="E16" s="277">
        <v>0</v>
      </c>
      <c r="F16" s="279">
        <v>0</v>
      </c>
      <c r="G16" s="280">
        <v>0</v>
      </c>
      <c r="H16" s="277">
        <v>0</v>
      </c>
      <c r="I16" s="277">
        <v>0</v>
      </c>
      <c r="J16" s="277">
        <v>0</v>
      </c>
      <c r="K16" s="279">
        <v>0</v>
      </c>
      <c r="L16" s="18"/>
    </row>
    <row r="17" spans="1:12" ht="15" customHeight="1">
      <c r="A17" s="83" t="s">
        <v>116</v>
      </c>
      <c r="B17" s="277">
        <v>0</v>
      </c>
      <c r="C17" s="277">
        <v>0</v>
      </c>
      <c r="D17" s="277">
        <v>0</v>
      </c>
      <c r="E17" s="277">
        <v>0</v>
      </c>
      <c r="F17" s="279">
        <v>0</v>
      </c>
      <c r="G17" s="280">
        <v>0</v>
      </c>
      <c r="H17" s="277">
        <v>0</v>
      </c>
      <c r="I17" s="277">
        <v>0</v>
      </c>
      <c r="J17" s="277">
        <v>0</v>
      </c>
      <c r="K17" s="279">
        <v>0</v>
      </c>
      <c r="L17" s="18"/>
    </row>
    <row r="18" spans="1:12" ht="15" customHeight="1">
      <c r="A18" s="83" t="s">
        <v>117</v>
      </c>
      <c r="B18" s="282">
        <v>1</v>
      </c>
      <c r="C18" s="281">
        <v>4450.7999999999993</v>
      </c>
      <c r="D18" s="277">
        <v>0</v>
      </c>
      <c r="E18" s="277">
        <v>0</v>
      </c>
      <c r="F18" s="85">
        <v>1</v>
      </c>
      <c r="G18" s="281">
        <v>4450.7999999999993</v>
      </c>
      <c r="H18" s="277">
        <v>0</v>
      </c>
      <c r="I18" s="277">
        <v>0</v>
      </c>
      <c r="J18" s="277">
        <v>0</v>
      </c>
      <c r="K18" s="279">
        <v>0</v>
      </c>
      <c r="L18" s="18"/>
    </row>
    <row r="19" spans="1:12" ht="15" customHeight="1">
      <c r="A19" s="83" t="s">
        <v>118</v>
      </c>
      <c r="B19" s="277">
        <v>0</v>
      </c>
      <c r="C19" s="277">
        <v>0</v>
      </c>
      <c r="D19" s="277">
        <v>0</v>
      </c>
      <c r="E19" s="277">
        <v>0</v>
      </c>
      <c r="F19" s="279">
        <v>0</v>
      </c>
      <c r="G19" s="280">
        <v>0</v>
      </c>
      <c r="H19" s="277">
        <v>0</v>
      </c>
      <c r="I19" s="277">
        <v>0</v>
      </c>
      <c r="J19" s="277">
        <v>0</v>
      </c>
      <c r="K19" s="279">
        <v>0</v>
      </c>
      <c r="L19" s="18"/>
    </row>
    <row r="20" spans="1:12" ht="15" customHeight="1">
      <c r="A20" s="83" t="s">
        <v>119</v>
      </c>
      <c r="B20" s="277">
        <v>0</v>
      </c>
      <c r="C20" s="277">
        <v>0</v>
      </c>
      <c r="D20" s="277">
        <v>0</v>
      </c>
      <c r="E20" s="277">
        <v>0</v>
      </c>
      <c r="F20" s="279">
        <v>0</v>
      </c>
      <c r="G20" s="280">
        <v>0</v>
      </c>
      <c r="H20" s="277">
        <v>0</v>
      </c>
      <c r="I20" s="277">
        <v>0</v>
      </c>
      <c r="J20" s="277">
        <v>0</v>
      </c>
      <c r="K20" s="279">
        <v>0</v>
      </c>
      <c r="L20" s="18"/>
    </row>
    <row r="21" spans="1:12" ht="15" customHeight="1">
      <c r="A21" s="83" t="s">
        <v>120</v>
      </c>
      <c r="B21" s="277">
        <v>0</v>
      </c>
      <c r="C21" s="277">
        <v>0</v>
      </c>
      <c r="D21" s="277">
        <v>0</v>
      </c>
      <c r="E21" s="277">
        <v>0</v>
      </c>
      <c r="F21" s="279">
        <v>0</v>
      </c>
      <c r="G21" s="280">
        <v>0</v>
      </c>
      <c r="H21" s="277">
        <v>0</v>
      </c>
      <c r="I21" s="277">
        <v>0</v>
      </c>
      <c r="J21" s="277">
        <v>0</v>
      </c>
      <c r="K21" s="279">
        <v>0</v>
      </c>
      <c r="L21" s="18"/>
    </row>
    <row r="22" spans="1:12" ht="15" customHeight="1">
      <c r="A22" s="83" t="s">
        <v>121</v>
      </c>
      <c r="B22" s="282">
        <v>22</v>
      </c>
      <c r="C22" s="281">
        <v>73032.17</v>
      </c>
      <c r="D22" s="282">
        <v>16</v>
      </c>
      <c r="E22" s="281">
        <v>64051.31</v>
      </c>
      <c r="F22" s="85">
        <v>4</v>
      </c>
      <c r="G22" s="281">
        <v>6576.54</v>
      </c>
      <c r="H22" s="277">
        <v>0</v>
      </c>
      <c r="I22" s="277">
        <v>0</v>
      </c>
      <c r="J22" s="85">
        <v>2</v>
      </c>
      <c r="K22" s="281">
        <v>2404.3200000000002</v>
      </c>
      <c r="L22" s="18"/>
    </row>
    <row r="23" spans="1:12" ht="15" customHeight="1">
      <c r="A23" s="83" t="s">
        <v>122</v>
      </c>
      <c r="B23" s="282">
        <v>1</v>
      </c>
      <c r="C23" s="281">
        <v>645.71</v>
      </c>
      <c r="D23" s="277">
        <v>0</v>
      </c>
      <c r="E23" s="277">
        <v>0</v>
      </c>
      <c r="F23" s="279">
        <v>0</v>
      </c>
      <c r="G23" s="280">
        <v>0</v>
      </c>
      <c r="H23" s="277">
        <v>0</v>
      </c>
      <c r="I23" s="277">
        <v>0</v>
      </c>
      <c r="J23" s="85">
        <v>1</v>
      </c>
      <c r="K23" s="281">
        <v>645.71</v>
      </c>
      <c r="L23" s="18"/>
    </row>
    <row r="24" spans="1:12" ht="15" customHeight="1">
      <c r="A24" s="83" t="s">
        <v>123</v>
      </c>
      <c r="B24" s="282">
        <v>18</v>
      </c>
      <c r="C24" s="281">
        <v>75779.600000000006</v>
      </c>
      <c r="D24" s="282">
        <v>10</v>
      </c>
      <c r="E24" s="281">
        <v>33343.869999999995</v>
      </c>
      <c r="F24" s="85">
        <v>5</v>
      </c>
      <c r="G24" s="281">
        <v>26522.95</v>
      </c>
      <c r="H24" s="277">
        <v>0</v>
      </c>
      <c r="I24" s="277">
        <v>0</v>
      </c>
      <c r="J24" s="85">
        <v>3</v>
      </c>
      <c r="K24" s="281">
        <v>15912.779999999999</v>
      </c>
      <c r="L24" s="18"/>
    </row>
    <row r="25" spans="1:12" ht="15" customHeight="1">
      <c r="A25" s="83" t="s">
        <v>124</v>
      </c>
      <c r="B25" s="282">
        <v>5</v>
      </c>
      <c r="C25" s="281">
        <v>20042.760000000002</v>
      </c>
      <c r="D25" s="282">
        <v>5</v>
      </c>
      <c r="E25" s="281">
        <v>20042.760000000002</v>
      </c>
      <c r="F25" s="279">
        <v>0</v>
      </c>
      <c r="G25" s="279">
        <v>0</v>
      </c>
      <c r="H25" s="277">
        <v>0</v>
      </c>
      <c r="I25" s="277">
        <v>0</v>
      </c>
      <c r="J25" s="277">
        <v>0</v>
      </c>
      <c r="K25" s="278">
        <v>0</v>
      </c>
      <c r="L25" s="18"/>
    </row>
    <row r="26" spans="1:12" ht="15" customHeight="1">
      <c r="A26" s="83" t="s">
        <v>125</v>
      </c>
      <c r="B26" s="282">
        <v>7</v>
      </c>
      <c r="C26" s="281">
        <v>28005.87</v>
      </c>
      <c r="D26" s="282">
        <v>5</v>
      </c>
      <c r="E26" s="281">
        <v>21170.670000000002</v>
      </c>
      <c r="F26" s="85">
        <v>2</v>
      </c>
      <c r="G26" s="281">
        <v>6835.2000000000016</v>
      </c>
      <c r="H26" s="277">
        <v>0</v>
      </c>
      <c r="I26" s="277">
        <v>0</v>
      </c>
      <c r="J26" s="277">
        <v>0</v>
      </c>
      <c r="K26" s="279">
        <v>0</v>
      </c>
      <c r="L26" s="18"/>
    </row>
    <row r="27" spans="1:12" ht="15" customHeight="1">
      <c r="A27" s="83" t="s">
        <v>126</v>
      </c>
      <c r="B27" s="277">
        <v>0</v>
      </c>
      <c r="C27" s="277">
        <v>0</v>
      </c>
      <c r="D27" s="277">
        <v>0</v>
      </c>
      <c r="E27" s="280">
        <v>0</v>
      </c>
      <c r="F27" s="277">
        <v>0</v>
      </c>
      <c r="G27" s="277">
        <v>0</v>
      </c>
      <c r="H27" s="277">
        <v>0</v>
      </c>
      <c r="I27" s="277">
        <v>0</v>
      </c>
      <c r="J27" s="277">
        <v>0</v>
      </c>
      <c r="K27" s="279">
        <v>0</v>
      </c>
      <c r="L27" s="18"/>
    </row>
    <row r="28" spans="1:12" ht="15" customHeight="1">
      <c r="A28" s="83" t="s">
        <v>127</v>
      </c>
      <c r="B28" s="277">
        <v>0</v>
      </c>
      <c r="C28" s="277">
        <v>0</v>
      </c>
      <c r="D28" s="277">
        <v>0</v>
      </c>
      <c r="E28" s="280">
        <v>0</v>
      </c>
      <c r="F28" s="277">
        <v>0</v>
      </c>
      <c r="G28" s="277">
        <v>0</v>
      </c>
      <c r="H28" s="277">
        <v>0</v>
      </c>
      <c r="I28" s="277">
        <v>0</v>
      </c>
      <c r="J28" s="277">
        <v>0</v>
      </c>
      <c r="K28" s="279">
        <v>0</v>
      </c>
      <c r="L28" s="18"/>
    </row>
    <row r="29" spans="1:12" ht="15" customHeight="1">
      <c r="A29" s="83" t="s">
        <v>128</v>
      </c>
      <c r="B29" s="282">
        <v>2</v>
      </c>
      <c r="C29" s="281">
        <v>6895.14</v>
      </c>
      <c r="D29" s="277">
        <v>0</v>
      </c>
      <c r="E29" s="280">
        <v>0</v>
      </c>
      <c r="F29" s="85">
        <v>1</v>
      </c>
      <c r="G29" s="281">
        <v>3295.1400000000003</v>
      </c>
      <c r="H29" s="277">
        <v>0</v>
      </c>
      <c r="I29" s="277">
        <v>0</v>
      </c>
      <c r="J29" s="85">
        <v>1</v>
      </c>
      <c r="K29" s="281">
        <v>3600</v>
      </c>
      <c r="L29" s="18"/>
    </row>
    <row r="30" spans="1:12" ht="15" customHeight="1">
      <c r="A30" s="83" t="s">
        <v>129</v>
      </c>
      <c r="B30" s="277">
        <v>0</v>
      </c>
      <c r="C30" s="277">
        <v>0</v>
      </c>
      <c r="D30" s="277">
        <v>0</v>
      </c>
      <c r="E30" s="280">
        <v>0</v>
      </c>
      <c r="F30" s="277">
        <v>0</v>
      </c>
      <c r="G30" s="277">
        <v>0</v>
      </c>
      <c r="H30" s="277">
        <v>0</v>
      </c>
      <c r="I30" s="277">
        <v>0</v>
      </c>
      <c r="J30" s="277">
        <v>0</v>
      </c>
      <c r="K30" s="279">
        <v>0</v>
      </c>
      <c r="L30" s="18"/>
    </row>
    <row r="31" spans="1:12" ht="15" customHeight="1">
      <c r="A31" s="83" t="s">
        <v>130</v>
      </c>
      <c r="B31" s="282">
        <v>1</v>
      </c>
      <c r="C31" s="281">
        <v>3600</v>
      </c>
      <c r="D31" s="277">
        <v>0</v>
      </c>
      <c r="E31" s="280">
        <v>0</v>
      </c>
      <c r="F31" s="277">
        <v>0</v>
      </c>
      <c r="G31" s="277">
        <v>0</v>
      </c>
      <c r="H31" s="277">
        <v>0</v>
      </c>
      <c r="I31" s="277">
        <v>0</v>
      </c>
      <c r="J31" s="85">
        <v>1</v>
      </c>
      <c r="K31" s="281">
        <v>3600</v>
      </c>
      <c r="L31" s="18"/>
    </row>
    <row r="32" spans="1:12" ht="15" customHeight="1">
      <c r="A32" s="83" t="s">
        <v>131</v>
      </c>
      <c r="B32" s="277">
        <v>0</v>
      </c>
      <c r="C32" s="277">
        <v>0</v>
      </c>
      <c r="D32" s="277">
        <v>0</v>
      </c>
      <c r="E32" s="280">
        <v>0</v>
      </c>
      <c r="F32" s="277">
        <v>0</v>
      </c>
      <c r="G32" s="277">
        <v>0</v>
      </c>
      <c r="H32" s="277">
        <v>0</v>
      </c>
      <c r="I32" s="277">
        <v>0</v>
      </c>
      <c r="J32" s="277">
        <v>0</v>
      </c>
      <c r="K32" s="279">
        <v>0</v>
      </c>
      <c r="L32" s="18"/>
    </row>
    <row r="33" spans="1:12" ht="15" customHeight="1">
      <c r="A33" s="83" t="s">
        <v>132</v>
      </c>
      <c r="B33" s="85">
        <v>3226</v>
      </c>
      <c r="C33" s="281">
        <v>6784736.9100000001</v>
      </c>
      <c r="D33" s="85">
        <v>2663</v>
      </c>
      <c r="E33" s="281">
        <v>5424006.2400000002</v>
      </c>
      <c r="F33" s="85">
        <v>240</v>
      </c>
      <c r="G33" s="281">
        <v>571867.68000000005</v>
      </c>
      <c r="H33" s="85">
        <v>2</v>
      </c>
      <c r="I33" s="281">
        <v>9655.52</v>
      </c>
      <c r="J33" s="85">
        <v>323</v>
      </c>
      <c r="K33" s="281">
        <v>788862.99</v>
      </c>
      <c r="L33" s="18"/>
    </row>
    <row r="34" spans="1:12" ht="15" customHeight="1">
      <c r="A34" s="83" t="s">
        <v>133</v>
      </c>
      <c r="B34" s="282">
        <v>6</v>
      </c>
      <c r="C34" s="281">
        <v>18730.600000000002</v>
      </c>
      <c r="D34" s="277">
        <v>0</v>
      </c>
      <c r="E34" s="277">
        <v>0</v>
      </c>
      <c r="F34" s="85">
        <v>6</v>
      </c>
      <c r="G34" s="281">
        <v>18730.600000000002</v>
      </c>
      <c r="H34" s="277">
        <v>0</v>
      </c>
      <c r="I34" s="277">
        <v>0</v>
      </c>
      <c r="J34" s="277">
        <v>0</v>
      </c>
      <c r="K34" s="279">
        <v>0</v>
      </c>
      <c r="L34" s="18"/>
    </row>
    <row r="35" spans="1:12" ht="15" customHeight="1">
      <c r="A35" s="83" t="s">
        <v>134</v>
      </c>
      <c r="B35" s="277">
        <v>0</v>
      </c>
      <c r="C35" s="280">
        <v>0</v>
      </c>
      <c r="D35" s="277">
        <v>0</v>
      </c>
      <c r="E35" s="277">
        <v>0</v>
      </c>
      <c r="F35" s="277">
        <v>0</v>
      </c>
      <c r="G35" s="277">
        <v>0</v>
      </c>
      <c r="H35" s="277">
        <v>0</v>
      </c>
      <c r="I35" s="277">
        <v>0</v>
      </c>
      <c r="J35" s="277">
        <v>0</v>
      </c>
      <c r="K35" s="279">
        <v>0</v>
      </c>
      <c r="L35" s="18"/>
    </row>
    <row r="36" spans="1:12" ht="15" customHeight="1">
      <c r="A36" s="83" t="s">
        <v>135</v>
      </c>
      <c r="B36" s="277">
        <v>0</v>
      </c>
      <c r="C36" s="280">
        <v>0</v>
      </c>
      <c r="D36" s="277">
        <v>0</v>
      </c>
      <c r="E36" s="277">
        <v>0</v>
      </c>
      <c r="F36" s="277">
        <v>0</v>
      </c>
      <c r="G36" s="277">
        <v>0</v>
      </c>
      <c r="H36" s="277">
        <v>0</v>
      </c>
      <c r="I36" s="277">
        <v>0</v>
      </c>
      <c r="J36" s="277">
        <v>0</v>
      </c>
      <c r="K36" s="279">
        <v>0</v>
      </c>
      <c r="L36" s="18"/>
    </row>
    <row r="37" spans="1:12" ht="15" customHeight="1">
      <c r="A37" s="83" t="s">
        <v>136</v>
      </c>
      <c r="B37" s="282">
        <v>2</v>
      </c>
      <c r="C37" s="281">
        <v>6252.12</v>
      </c>
      <c r="D37" s="277">
        <v>0</v>
      </c>
      <c r="E37" s="277">
        <v>0</v>
      </c>
      <c r="F37" s="277">
        <v>0</v>
      </c>
      <c r="G37" s="277">
        <v>0</v>
      </c>
      <c r="H37" s="277">
        <v>0</v>
      </c>
      <c r="I37" s="277">
        <v>0</v>
      </c>
      <c r="J37" s="85">
        <v>2</v>
      </c>
      <c r="K37" s="281">
        <v>6252.12</v>
      </c>
      <c r="L37" s="18"/>
    </row>
    <row r="38" spans="1:12" ht="15" customHeight="1">
      <c r="A38" s="83" t="s">
        <v>137</v>
      </c>
      <c r="B38" s="277">
        <v>0</v>
      </c>
      <c r="C38" s="280">
        <v>0</v>
      </c>
      <c r="D38" s="277">
        <v>0</v>
      </c>
      <c r="E38" s="277">
        <v>0</v>
      </c>
      <c r="F38" s="277">
        <v>0</v>
      </c>
      <c r="G38" s="277">
        <v>0</v>
      </c>
      <c r="H38" s="277">
        <v>0</v>
      </c>
      <c r="I38" s="277">
        <v>0</v>
      </c>
      <c r="J38" s="277">
        <v>0</v>
      </c>
      <c r="K38" s="279">
        <v>0</v>
      </c>
      <c r="L38" s="18"/>
    </row>
    <row r="39" spans="1:12" ht="15" customHeight="1">
      <c r="A39" s="83" t="s">
        <v>138</v>
      </c>
      <c r="B39" s="282">
        <v>2</v>
      </c>
      <c r="C39" s="281">
        <v>8348.7899999999991</v>
      </c>
      <c r="D39" s="85">
        <v>2</v>
      </c>
      <c r="E39" s="281">
        <v>8348.7899999999991</v>
      </c>
      <c r="F39" s="277">
        <v>0</v>
      </c>
      <c r="G39" s="277">
        <v>0</v>
      </c>
      <c r="H39" s="277">
        <v>0</v>
      </c>
      <c r="I39" s="277">
        <v>0</v>
      </c>
      <c r="J39" s="277">
        <v>0</v>
      </c>
      <c r="K39" s="279">
        <v>0</v>
      </c>
      <c r="L39" s="18"/>
    </row>
    <row r="40" spans="1:12" ht="15" customHeight="1">
      <c r="A40" s="83" t="s">
        <v>139</v>
      </c>
      <c r="B40" s="282">
        <v>12</v>
      </c>
      <c r="C40" s="281">
        <v>34536.880000000005</v>
      </c>
      <c r="D40" s="85">
        <v>5</v>
      </c>
      <c r="E40" s="281">
        <v>10955.630000000001</v>
      </c>
      <c r="F40" s="85">
        <v>5</v>
      </c>
      <c r="G40" s="281">
        <v>21597.88</v>
      </c>
      <c r="H40" s="277">
        <v>0</v>
      </c>
      <c r="I40" s="277">
        <v>0</v>
      </c>
      <c r="J40" s="85">
        <v>2</v>
      </c>
      <c r="K40" s="281">
        <v>1983.37</v>
      </c>
      <c r="L40" s="18"/>
    </row>
    <row r="41" spans="1:12" ht="15" customHeight="1">
      <c r="A41" s="83" t="s">
        <v>140</v>
      </c>
      <c r="B41" s="277">
        <v>0</v>
      </c>
      <c r="C41" s="280">
        <v>0</v>
      </c>
      <c r="D41" s="277">
        <v>0</v>
      </c>
      <c r="E41" s="277">
        <v>0</v>
      </c>
      <c r="F41" s="277">
        <v>0</v>
      </c>
      <c r="G41" s="277">
        <v>0</v>
      </c>
      <c r="H41" s="277">
        <v>0</v>
      </c>
      <c r="I41" s="277">
        <v>0</v>
      </c>
      <c r="J41" s="277">
        <v>0</v>
      </c>
      <c r="K41" s="279">
        <v>0</v>
      </c>
      <c r="L41" s="18"/>
    </row>
    <row r="42" spans="1:12" ht="15" customHeight="1">
      <c r="A42" s="83" t="s">
        <v>141</v>
      </c>
      <c r="B42" s="282">
        <v>28</v>
      </c>
      <c r="C42" s="281">
        <v>106566.58</v>
      </c>
      <c r="D42" s="85">
        <v>20</v>
      </c>
      <c r="E42" s="281">
        <v>82269.039999999994</v>
      </c>
      <c r="F42" s="85">
        <v>2</v>
      </c>
      <c r="G42" s="281">
        <v>8078.1900000000005</v>
      </c>
      <c r="H42" s="277">
        <v>0</v>
      </c>
      <c r="I42" s="277">
        <v>0</v>
      </c>
      <c r="J42" s="85">
        <v>6</v>
      </c>
      <c r="K42" s="281">
        <v>16219.35</v>
      </c>
      <c r="L42" s="18"/>
    </row>
    <row r="43" spans="1:12" ht="15" customHeight="1">
      <c r="A43" s="83" t="s">
        <v>142</v>
      </c>
      <c r="B43" s="282">
        <v>13</v>
      </c>
      <c r="C43" s="281">
        <v>40074.799999999996</v>
      </c>
      <c r="D43" s="85">
        <v>11</v>
      </c>
      <c r="E43" s="281">
        <v>33727.579999999994</v>
      </c>
      <c r="F43" s="85">
        <v>1</v>
      </c>
      <c r="G43" s="281">
        <v>3600</v>
      </c>
      <c r="H43" s="277">
        <v>0</v>
      </c>
      <c r="I43" s="277">
        <v>0</v>
      </c>
      <c r="J43" s="85">
        <v>1</v>
      </c>
      <c r="K43" s="281">
        <v>2747.2200000000003</v>
      </c>
      <c r="L43" s="18"/>
    </row>
    <row r="44" spans="1:12" ht="42.75" customHeight="1">
      <c r="A44" s="112" t="s">
        <v>337</v>
      </c>
      <c r="B44" s="50">
        <f t="shared" ref="B44:F44" si="1">SUM(B45:B53)</f>
        <v>247.33333333333334</v>
      </c>
      <c r="C44" s="87">
        <f t="shared" si="1"/>
        <v>873948.16999999993</v>
      </c>
      <c r="D44" s="50">
        <f t="shared" si="1"/>
        <v>230</v>
      </c>
      <c r="E44" s="87">
        <f t="shared" si="1"/>
        <v>798806.79</v>
      </c>
      <c r="F44" s="50">
        <f t="shared" si="1"/>
        <v>4</v>
      </c>
      <c r="G44" s="87">
        <f>SUM(G45:G53)</f>
        <v>21982.46</v>
      </c>
      <c r="H44" s="50">
        <f t="shared" ref="H44:K44" si="2">SUM(H45:H53)</f>
        <v>0</v>
      </c>
      <c r="I44" s="50">
        <f t="shared" si="2"/>
        <v>0</v>
      </c>
      <c r="J44" s="50">
        <f t="shared" si="2"/>
        <v>13</v>
      </c>
      <c r="K44" s="87">
        <f t="shared" si="2"/>
        <v>53158.92</v>
      </c>
      <c r="L44" s="54"/>
    </row>
    <row r="45" spans="1:12" ht="15" customHeight="1">
      <c r="A45" s="84" t="s">
        <v>143</v>
      </c>
      <c r="B45" s="41">
        <v>59</v>
      </c>
      <c r="C45" s="88">
        <v>142220.99</v>
      </c>
      <c r="D45" s="41">
        <v>57</v>
      </c>
      <c r="E45" s="88">
        <v>133562.6</v>
      </c>
      <c r="F45" s="41">
        <v>2</v>
      </c>
      <c r="G45" s="88">
        <v>8658.39</v>
      </c>
      <c r="H45" s="51">
        <v>0</v>
      </c>
      <c r="I45" s="51">
        <v>0</v>
      </c>
      <c r="J45" s="51">
        <v>0</v>
      </c>
      <c r="K45" s="55">
        <v>0</v>
      </c>
      <c r="L45" s="56"/>
    </row>
    <row r="46" spans="1:12" ht="15" customHeight="1">
      <c r="A46" s="84" t="s">
        <v>144</v>
      </c>
      <c r="B46" s="41">
        <v>74</v>
      </c>
      <c r="C46" s="88">
        <v>294177.58</v>
      </c>
      <c r="D46" s="41">
        <v>70</v>
      </c>
      <c r="E46" s="88">
        <v>278264.44</v>
      </c>
      <c r="F46" s="53">
        <v>1</v>
      </c>
      <c r="G46" s="86">
        <v>4423.41</v>
      </c>
      <c r="H46" s="51">
        <v>0</v>
      </c>
      <c r="I46" s="51">
        <v>0</v>
      </c>
      <c r="J46" s="41">
        <v>3</v>
      </c>
      <c r="K46" s="92">
        <v>11489.73</v>
      </c>
      <c r="L46" s="18"/>
    </row>
    <row r="47" spans="1:12" ht="15" customHeight="1">
      <c r="A47" s="84" t="s">
        <v>145</v>
      </c>
      <c r="B47" s="283">
        <v>0</v>
      </c>
      <c r="C47" s="284">
        <v>0</v>
      </c>
      <c r="D47" s="276">
        <v>0</v>
      </c>
      <c r="E47" s="276">
        <v>0</v>
      </c>
      <c r="F47" s="276">
        <v>0</v>
      </c>
      <c r="G47" s="276">
        <v>0</v>
      </c>
      <c r="H47" s="276">
        <v>0</v>
      </c>
      <c r="I47" s="276">
        <v>0</v>
      </c>
      <c r="J47" s="276">
        <v>0</v>
      </c>
      <c r="K47" s="285">
        <v>0</v>
      </c>
      <c r="L47" s="18"/>
    </row>
    <row r="48" spans="1:12" ht="15" customHeight="1">
      <c r="A48" s="84" t="s">
        <v>146</v>
      </c>
      <c r="B48" s="283">
        <v>0</v>
      </c>
      <c r="C48" s="284">
        <v>0</v>
      </c>
      <c r="D48" s="276">
        <v>0</v>
      </c>
      <c r="E48" s="276">
        <v>0</v>
      </c>
      <c r="F48" s="276">
        <v>0</v>
      </c>
      <c r="G48" s="276">
        <v>0</v>
      </c>
      <c r="H48" s="276">
        <v>0</v>
      </c>
      <c r="I48" s="276">
        <v>0</v>
      </c>
      <c r="J48" s="276">
        <v>0</v>
      </c>
      <c r="K48" s="285">
        <v>0</v>
      </c>
      <c r="L48" s="18"/>
    </row>
    <row r="49" spans="1:12" ht="15" customHeight="1">
      <c r="A49" s="84" t="s">
        <v>147</v>
      </c>
      <c r="B49" s="283">
        <v>0</v>
      </c>
      <c r="C49" s="284">
        <v>0</v>
      </c>
      <c r="D49" s="276">
        <v>0</v>
      </c>
      <c r="E49" s="276">
        <v>0</v>
      </c>
      <c r="F49" s="276">
        <v>0</v>
      </c>
      <c r="G49" s="276">
        <v>0</v>
      </c>
      <c r="H49" s="276">
        <v>0</v>
      </c>
      <c r="I49" s="276">
        <v>0</v>
      </c>
      <c r="J49" s="276">
        <v>0</v>
      </c>
      <c r="K49" s="285">
        <v>0</v>
      </c>
      <c r="L49" s="18"/>
    </row>
    <row r="50" spans="1:12" ht="15" customHeight="1">
      <c r="A50" s="84" t="s">
        <v>148</v>
      </c>
      <c r="B50" s="283">
        <v>0</v>
      </c>
      <c r="C50" s="284">
        <v>0</v>
      </c>
      <c r="D50" s="276">
        <v>0</v>
      </c>
      <c r="E50" s="276">
        <v>0</v>
      </c>
      <c r="F50" s="276">
        <v>0</v>
      </c>
      <c r="G50" s="276">
        <v>0</v>
      </c>
      <c r="H50" s="276">
        <v>0</v>
      </c>
      <c r="I50" s="276">
        <v>0</v>
      </c>
      <c r="J50" s="276">
        <v>0</v>
      </c>
      <c r="K50" s="285">
        <v>0</v>
      </c>
      <c r="L50" s="18"/>
    </row>
    <row r="51" spans="1:12" ht="15" customHeight="1">
      <c r="A51" s="84" t="s">
        <v>149</v>
      </c>
      <c r="B51" s="283">
        <v>0</v>
      </c>
      <c r="C51" s="284">
        <v>0</v>
      </c>
      <c r="D51" s="276">
        <v>0</v>
      </c>
      <c r="E51" s="276">
        <v>0</v>
      </c>
      <c r="F51" s="276">
        <v>0</v>
      </c>
      <c r="G51" s="276">
        <v>0</v>
      </c>
      <c r="H51" s="276">
        <v>0</v>
      </c>
      <c r="I51" s="276">
        <v>0</v>
      </c>
      <c r="J51" s="276">
        <v>0</v>
      </c>
      <c r="K51" s="285">
        <v>0</v>
      </c>
      <c r="L51" s="18"/>
    </row>
    <row r="52" spans="1:12" ht="15" customHeight="1">
      <c r="A52" s="85" t="s">
        <v>150</v>
      </c>
      <c r="B52" s="41">
        <v>6.3333333333333339</v>
      </c>
      <c r="C52" s="88">
        <v>21641.3</v>
      </c>
      <c r="D52" s="41">
        <v>2</v>
      </c>
      <c r="E52" s="88">
        <v>1940.6399999999999</v>
      </c>
      <c r="F52" s="276">
        <v>0</v>
      </c>
      <c r="G52" s="90">
        <v>5300.66</v>
      </c>
      <c r="H52" s="276">
        <v>0</v>
      </c>
      <c r="I52" s="276">
        <v>0</v>
      </c>
      <c r="J52" s="41">
        <v>4</v>
      </c>
      <c r="K52" s="88">
        <v>14400</v>
      </c>
      <c r="L52" s="18"/>
    </row>
    <row r="53" spans="1:12" ht="15" customHeight="1">
      <c r="A53" s="196" t="s">
        <v>151</v>
      </c>
      <c r="B53" s="68">
        <v>108</v>
      </c>
      <c r="C53" s="89">
        <v>415908.29999999993</v>
      </c>
      <c r="D53" s="68">
        <v>101</v>
      </c>
      <c r="E53" s="89">
        <v>385039.11000000004</v>
      </c>
      <c r="F53" s="68">
        <v>1</v>
      </c>
      <c r="G53" s="91">
        <v>3600</v>
      </c>
      <c r="H53" s="286">
        <v>0</v>
      </c>
      <c r="I53" s="286">
        <v>0</v>
      </c>
      <c r="J53" s="68">
        <v>6</v>
      </c>
      <c r="K53" s="197">
        <v>27269.19</v>
      </c>
      <c r="L53" s="18"/>
    </row>
    <row r="54" spans="1:12" ht="15" hidden="1" customHeight="1">
      <c r="A54" s="22"/>
      <c r="B54" s="56"/>
      <c r="C54" s="56"/>
      <c r="D54" s="56"/>
      <c r="E54" s="56"/>
      <c r="F54" s="56"/>
      <c r="G54" s="56"/>
      <c r="H54" s="56"/>
      <c r="I54" s="56"/>
      <c r="J54" s="56"/>
      <c r="K54" s="56"/>
      <c r="L54" s="56"/>
    </row>
    <row r="55" spans="1:12" ht="15" hidden="1" customHeight="1">
      <c r="A55" s="57"/>
      <c r="B55" s="58"/>
      <c r="C55" s="58"/>
      <c r="D55" s="58"/>
      <c r="E55" s="58"/>
      <c r="F55" s="58"/>
      <c r="G55" s="58"/>
      <c r="H55" s="58"/>
      <c r="I55" s="58"/>
      <c r="J55" s="58"/>
      <c r="K55" s="58"/>
      <c r="L55" s="58"/>
    </row>
    <row r="56" spans="1:12" ht="15" hidden="1" customHeight="1">
      <c r="A56" s="59"/>
      <c r="C56" s="18"/>
      <c r="D56" s="18"/>
      <c r="E56" s="18"/>
      <c r="F56" s="18"/>
      <c r="G56" s="18"/>
      <c r="H56" s="18"/>
      <c r="I56" s="18"/>
      <c r="J56" s="18"/>
      <c r="K56" s="18"/>
      <c r="L56" s="18"/>
    </row>
    <row r="57" spans="1:12" hidden="1">
      <c r="B57" s="18"/>
      <c r="C57" s="18"/>
      <c r="D57" s="18"/>
      <c r="E57" s="18"/>
      <c r="F57" s="18"/>
      <c r="G57" s="18"/>
      <c r="H57" s="18"/>
      <c r="I57" s="18"/>
      <c r="J57" s="18"/>
      <c r="K57" s="18"/>
      <c r="L57" s="18"/>
    </row>
    <row r="58" spans="1:12" hidden="1">
      <c r="B58" s="18"/>
      <c r="C58" s="18"/>
      <c r="D58" s="18"/>
      <c r="E58" s="18"/>
      <c r="F58" s="18"/>
      <c r="G58" s="18"/>
      <c r="H58" s="18"/>
      <c r="I58" s="18"/>
      <c r="J58" s="18"/>
      <c r="K58" s="18"/>
      <c r="L58" s="18"/>
    </row>
    <row r="59" spans="1:12" hidden="1">
      <c r="B59" s="18"/>
      <c r="C59" s="18"/>
      <c r="D59" s="18"/>
      <c r="E59" s="18"/>
      <c r="F59" s="18"/>
      <c r="G59" s="18"/>
      <c r="H59" s="18"/>
      <c r="I59" s="18"/>
      <c r="J59" s="18"/>
      <c r="K59" s="18"/>
    </row>
    <row r="60" spans="1:12" hidden="1">
      <c r="B60" s="18"/>
      <c r="C60" s="18"/>
      <c r="D60" s="18"/>
      <c r="E60" s="18"/>
      <c r="F60" s="18"/>
      <c r="G60" s="18"/>
      <c r="H60" s="18"/>
      <c r="I60" s="18"/>
      <c r="J60" s="18"/>
      <c r="K60" s="18"/>
    </row>
    <row r="61" spans="1:12" hidden="1">
      <c r="B61" s="18"/>
      <c r="C61" s="18"/>
      <c r="D61" s="18"/>
      <c r="E61" s="18"/>
      <c r="F61" s="18"/>
      <c r="G61" s="18"/>
      <c r="H61" s="18"/>
      <c r="I61" s="18"/>
      <c r="J61" s="18"/>
      <c r="K61" s="18"/>
    </row>
  </sheetData>
  <mergeCells count="8">
    <mergeCell ref="A1:K1"/>
    <mergeCell ref="A3:K3"/>
    <mergeCell ref="A5:A6"/>
    <mergeCell ref="B5:C5"/>
    <mergeCell ref="D5:E5"/>
    <mergeCell ref="F5:G5"/>
    <mergeCell ref="H5:I5"/>
    <mergeCell ref="J5:K5"/>
  </mergeCells>
  <printOptions horizontalCentered="1"/>
  <pageMargins left="0.19685039370078741" right="0.19685039370078741" top="0.59055118110236227" bottom="0.59055118110236227" header="0.31496062992125984" footer="0.31496062992125984"/>
  <pageSetup paperSize="9" scale="79"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9BECC-4558-4C57-BB24-E4A97FFB327F}">
  <dimension ref="A1:XFC44"/>
  <sheetViews>
    <sheetView showGridLines="0" view="pageBreakPreview" zoomScale="90" zoomScaleNormal="90" zoomScaleSheetLayoutView="90" workbookViewId="0">
      <selection sqref="A1:I1"/>
    </sheetView>
  </sheetViews>
  <sheetFormatPr defaultColWidth="0" defaultRowHeight="12.75" zeroHeight="1"/>
  <cols>
    <col min="1" max="1" width="28.42578125" style="3" customWidth="1"/>
    <col min="2" max="2" width="12.7109375" style="3" customWidth="1"/>
    <col min="3" max="3" width="13" style="3" customWidth="1"/>
    <col min="4" max="4" width="12.28515625" style="3" customWidth="1"/>
    <col min="5" max="5" width="13.5703125" style="3" customWidth="1"/>
    <col min="6" max="6" width="13.7109375" style="3" customWidth="1"/>
    <col min="7" max="9" width="11.5703125" style="3" customWidth="1"/>
    <col min="10" max="12" width="8" style="3" hidden="1" customWidth="1"/>
    <col min="13" max="13" width="0.5703125" style="3" customWidth="1"/>
    <col min="14" max="15386" width="8" style="3" hidden="1" customWidth="1"/>
    <col min="15387" max="15387" width="14.28515625" style="3" hidden="1" customWidth="1"/>
    <col min="15388" max="15388" width="6.140625" style="3" hidden="1" customWidth="1"/>
    <col min="15389" max="15389" width="3.7109375" style="3" hidden="1" customWidth="1"/>
    <col min="15390" max="15390" width="34.140625" style="3" hidden="1" customWidth="1"/>
    <col min="15391" max="15391" width="21" style="3" hidden="1" customWidth="1"/>
    <col min="15392" max="15392" width="40.5703125" style="3" hidden="1" customWidth="1"/>
    <col min="15393" max="15393" width="1.140625" style="3" hidden="1" customWidth="1"/>
    <col min="15394" max="15394" width="3.28515625" style="3" hidden="1" customWidth="1"/>
    <col min="15395" max="15395" width="1.5703125" style="3" hidden="1" customWidth="1"/>
    <col min="15396" max="15396" width="4.28515625" style="3" hidden="1" customWidth="1"/>
    <col min="15397" max="15397" width="6.42578125" style="3" hidden="1" customWidth="1"/>
    <col min="15398" max="15398" width="2.42578125" style="3" hidden="1" customWidth="1"/>
    <col min="15399" max="15399" width="1.28515625" style="3" hidden="1" customWidth="1"/>
    <col min="15400" max="15400" width="10.7109375" style="3" hidden="1" customWidth="1"/>
    <col min="15401" max="15401" width="2.42578125" style="3" hidden="1" customWidth="1"/>
    <col min="15402" max="15402" width="3.5703125" style="3" hidden="1" customWidth="1"/>
    <col min="15403" max="15403" width="15" style="3" hidden="1" customWidth="1"/>
    <col min="15404" max="16383" width="8" style="3" hidden="1" customWidth="1"/>
    <col min="16384" max="16384" width="0.5703125" style="3" customWidth="1"/>
  </cols>
  <sheetData>
    <row r="1" spans="1:9" ht="30" customHeight="1">
      <c r="A1" s="921" t="s">
        <v>296</v>
      </c>
      <c r="B1" s="921"/>
      <c r="C1" s="921"/>
      <c r="D1" s="921"/>
      <c r="E1" s="921"/>
      <c r="F1" s="921"/>
      <c r="G1" s="921"/>
      <c r="H1" s="921"/>
      <c r="I1" s="921"/>
    </row>
    <row r="2" spans="1:9"/>
    <row r="3" spans="1:9" s="447" customFormat="1" ht="30" customHeight="1">
      <c r="A3" s="922" t="s">
        <v>253</v>
      </c>
      <c r="B3" s="922"/>
      <c r="C3" s="922"/>
      <c r="D3" s="922"/>
      <c r="E3" s="922"/>
      <c r="F3" s="922"/>
      <c r="G3" s="922"/>
    </row>
    <row r="4" spans="1:9"/>
    <row r="5" spans="1:9" ht="21.75" customHeight="1">
      <c r="A5" s="762" t="s">
        <v>38</v>
      </c>
      <c r="B5" s="765" t="s">
        <v>162</v>
      </c>
      <c r="C5" s="766"/>
      <c r="D5" s="859" t="s">
        <v>163</v>
      </c>
      <c r="E5" s="861"/>
      <c r="F5" s="861"/>
      <c r="G5" s="861"/>
      <c r="H5" s="861"/>
      <c r="I5" s="860"/>
    </row>
    <row r="6" spans="1:9" ht="21" customHeight="1">
      <c r="A6" s="923"/>
      <c r="B6" s="762" t="s">
        <v>285</v>
      </c>
      <c r="C6" s="762" t="s">
        <v>286</v>
      </c>
      <c r="D6" s="862" t="s">
        <v>39</v>
      </c>
      <c r="E6" s="862" t="s">
        <v>285</v>
      </c>
      <c r="F6" s="862" t="s">
        <v>286</v>
      </c>
      <c r="G6" s="765" t="s">
        <v>300</v>
      </c>
      <c r="H6" s="864"/>
      <c r="I6" s="865"/>
    </row>
    <row r="7" spans="1:9" ht="48.75" customHeight="1">
      <c r="A7" s="924"/>
      <c r="B7" s="764"/>
      <c r="C7" s="764"/>
      <c r="D7" s="863"/>
      <c r="E7" s="863"/>
      <c r="F7" s="863"/>
      <c r="G7" s="292" t="s">
        <v>294</v>
      </c>
      <c r="H7" s="292" t="s">
        <v>414</v>
      </c>
      <c r="I7" s="140" t="s">
        <v>295</v>
      </c>
    </row>
    <row r="8" spans="1:9" s="447" customFormat="1" ht="21" customHeight="1">
      <c r="A8" s="769" t="s">
        <v>152</v>
      </c>
      <c r="B8" s="770"/>
      <c r="C8" s="770"/>
      <c r="D8" s="770"/>
      <c r="E8" s="770"/>
      <c r="F8" s="770"/>
      <c r="G8" s="770"/>
      <c r="H8" s="770"/>
      <c r="I8" s="771"/>
    </row>
    <row r="9" spans="1:9" ht="24" customHeight="1">
      <c r="A9" s="693" t="s">
        <v>153</v>
      </c>
      <c r="B9" s="104">
        <v>7068846</v>
      </c>
      <c r="C9" s="104">
        <v>14143263</v>
      </c>
      <c r="D9" s="495">
        <v>6315911</v>
      </c>
      <c r="E9" s="495">
        <v>5316105</v>
      </c>
      <c r="F9" s="495">
        <f>SUM(D9:E9)</f>
        <v>11632016</v>
      </c>
      <c r="G9" s="198">
        <f>E9/D9-1</f>
        <v>-0.1582995707190934</v>
      </c>
      <c r="H9" s="113">
        <f t="shared" ref="H9:I13" si="0">E9/B9-1</f>
        <v>-0.24795291904788985</v>
      </c>
      <c r="I9" s="113">
        <f t="shared" si="0"/>
        <v>-0.17755782382042951</v>
      </c>
    </row>
    <row r="10" spans="1:9" ht="24" customHeight="1">
      <c r="A10" s="693" t="s">
        <v>342</v>
      </c>
      <c r="B10" s="104">
        <v>683646</v>
      </c>
      <c r="C10" s="104">
        <v>1305211</v>
      </c>
      <c r="D10" s="495">
        <v>550770</v>
      </c>
      <c r="E10" s="495">
        <v>572948</v>
      </c>
      <c r="F10" s="495">
        <f>SUM(D10:E10)</f>
        <v>1123718</v>
      </c>
      <c r="G10" s="199">
        <f>E10/D10-1</f>
        <v>4.0267262196561182E-2</v>
      </c>
      <c r="H10" s="103">
        <f t="shared" si="0"/>
        <v>-0.16192298353241297</v>
      </c>
      <c r="I10" s="103">
        <f t="shared" si="0"/>
        <v>-0.13905261294917071</v>
      </c>
    </row>
    <row r="11" spans="1:9" ht="24" customHeight="1">
      <c r="A11" s="708" t="s">
        <v>210</v>
      </c>
      <c r="B11" s="700">
        <v>70688288</v>
      </c>
      <c r="C11" s="700">
        <v>141432458</v>
      </c>
      <c r="D11" s="702">
        <v>63159230</v>
      </c>
      <c r="E11" s="702">
        <v>53165990</v>
      </c>
      <c r="F11" s="702">
        <f>SUM(D11:E11)</f>
        <v>116325220</v>
      </c>
      <c r="G11" s="199">
        <f>E11/D11-1</f>
        <v>-0.1582229549030284</v>
      </c>
      <c r="H11" s="103">
        <f t="shared" si="0"/>
        <v>-0.24788120487512721</v>
      </c>
      <c r="I11" s="103">
        <f t="shared" si="0"/>
        <v>-0.17752104683070702</v>
      </c>
    </row>
    <row r="12" spans="1:9" ht="24" customHeight="1">
      <c r="A12" s="693" t="s">
        <v>343</v>
      </c>
      <c r="B12" s="700">
        <v>6836460</v>
      </c>
      <c r="C12" s="700">
        <v>13052110</v>
      </c>
      <c r="D12" s="702">
        <v>5507700</v>
      </c>
      <c r="E12" s="702">
        <v>5730020</v>
      </c>
      <c r="F12" s="702">
        <f>SUM(D12:E12)</f>
        <v>11237720</v>
      </c>
      <c r="G12" s="199">
        <f>E12/D12-1</f>
        <v>4.0365306752364827E-2</v>
      </c>
      <c r="H12" s="103">
        <f t="shared" si="0"/>
        <v>-0.16184399528410898</v>
      </c>
      <c r="I12" s="103">
        <f t="shared" si="0"/>
        <v>-0.13901124032819212</v>
      </c>
    </row>
    <row r="13" spans="1:9" ht="24" customHeight="1">
      <c r="A13" s="693" t="s">
        <v>154</v>
      </c>
      <c r="B13" s="700">
        <f>ROUND(B11/B9,2)</f>
        <v>10</v>
      </c>
      <c r="C13" s="709">
        <f>ROUND(C11/C9,2)</f>
        <v>10</v>
      </c>
      <c r="D13" s="702">
        <f>ROUND(D11/D9,2)</f>
        <v>10</v>
      </c>
      <c r="E13" s="702">
        <f>ROUND(E11/E9,2)</f>
        <v>10</v>
      </c>
      <c r="F13" s="702">
        <f>ROUND(F11/F9,2)</f>
        <v>10</v>
      </c>
      <c r="G13" s="200">
        <f>E13/D13-1</f>
        <v>0</v>
      </c>
      <c r="H13" s="101">
        <f t="shared" si="0"/>
        <v>0</v>
      </c>
      <c r="I13" s="101">
        <f t="shared" si="0"/>
        <v>0</v>
      </c>
    </row>
    <row r="14" spans="1:9" s="447" customFormat="1" ht="19.5" customHeight="1">
      <c r="A14" s="769" t="s">
        <v>225</v>
      </c>
      <c r="B14" s="770"/>
      <c r="C14" s="770"/>
      <c r="D14" s="770"/>
      <c r="E14" s="770"/>
      <c r="F14" s="770"/>
      <c r="G14" s="770"/>
      <c r="H14" s="770"/>
      <c r="I14" s="771"/>
    </row>
    <row r="15" spans="1:9" ht="24" customHeight="1">
      <c r="A15" s="693" t="s">
        <v>60</v>
      </c>
      <c r="B15" s="104">
        <v>2987</v>
      </c>
      <c r="C15" s="104">
        <v>5727</v>
      </c>
      <c r="D15" s="495">
        <v>2323</v>
      </c>
      <c r="E15" s="495">
        <v>1041</v>
      </c>
      <c r="F15" s="495">
        <f>SUM(D15:E15)</f>
        <v>3364</v>
      </c>
      <c r="G15" s="198">
        <f>E15/D15-1</f>
        <v>-0.55187257856220406</v>
      </c>
      <c r="H15" s="113">
        <f t="shared" ref="H15:I17" si="1">E15/B15-1</f>
        <v>-0.65148978908603949</v>
      </c>
      <c r="I15" s="113">
        <f t="shared" si="1"/>
        <v>-0.4126069495372795</v>
      </c>
    </row>
    <row r="16" spans="1:9" ht="24" customHeight="1">
      <c r="A16" s="708" t="s">
        <v>210</v>
      </c>
      <c r="B16" s="700">
        <v>17502746</v>
      </c>
      <c r="C16" s="700">
        <v>33546256</v>
      </c>
      <c r="D16" s="702">
        <v>13345394</v>
      </c>
      <c r="E16" s="702">
        <v>6162682</v>
      </c>
      <c r="F16" s="702">
        <f>SUM(D16:E16)</f>
        <v>19508076</v>
      </c>
      <c r="G16" s="199">
        <f>E16/D16-1</f>
        <v>-0.5382165562140766</v>
      </c>
      <c r="H16" s="103">
        <f t="shared" si="1"/>
        <v>-0.64790199206455945</v>
      </c>
      <c r="I16" s="103">
        <f t="shared" si="1"/>
        <v>-0.41847233265017714</v>
      </c>
    </row>
    <row r="17" spans="1:9" ht="24" customHeight="1">
      <c r="A17" s="707" t="s">
        <v>61</v>
      </c>
      <c r="B17" s="695">
        <f>ROUND(B16/B15,2)</f>
        <v>5859.64</v>
      </c>
      <c r="C17" s="695">
        <f>ROUND(C16/C15,2)</f>
        <v>5857.56</v>
      </c>
      <c r="D17" s="699">
        <f>ROUND(D16/D15,2)</f>
        <v>5744.9</v>
      </c>
      <c r="E17" s="699">
        <f>ROUND(E16/E15,2)</f>
        <v>5919.96</v>
      </c>
      <c r="F17" s="699">
        <f>ROUND(F16/F15,2)</f>
        <v>5799.07</v>
      </c>
      <c r="G17" s="200">
        <f>E17/D17-1</f>
        <v>3.047224494769285E-2</v>
      </c>
      <c r="H17" s="101">
        <f t="shared" si="1"/>
        <v>1.0294147763343808E-2</v>
      </c>
      <c r="I17" s="101">
        <f t="shared" si="1"/>
        <v>-9.9853864066267173E-3</v>
      </c>
    </row>
    <row r="18" spans="1:9">
      <c r="B18" s="381"/>
      <c r="C18" s="381"/>
      <c r="D18" s="381"/>
      <c r="E18" s="706"/>
      <c r="F18" s="706"/>
      <c r="G18" s="705"/>
    </row>
    <row r="19" spans="1:9" s="447" customFormat="1" ht="54" customHeight="1">
      <c r="A19" s="781" t="s">
        <v>254</v>
      </c>
      <c r="B19" s="781"/>
      <c r="C19" s="781"/>
      <c r="D19" s="781"/>
      <c r="E19" s="781"/>
      <c r="F19" s="781"/>
      <c r="G19" s="781"/>
    </row>
    <row r="20" spans="1:9" ht="12" customHeight="1">
      <c r="B20" s="213"/>
      <c r="C20" s="213"/>
      <c r="D20" s="213"/>
      <c r="E20" s="213"/>
      <c r="F20" s="213"/>
      <c r="G20" s="213"/>
    </row>
    <row r="21" spans="1:9" ht="22.15" customHeight="1">
      <c r="A21" s="768" t="s">
        <v>38</v>
      </c>
      <c r="B21" s="925" t="s">
        <v>155</v>
      </c>
      <c r="C21" s="864"/>
      <c r="D21" s="864"/>
      <c r="E21" s="865"/>
      <c r="F21" s="925" t="s">
        <v>226</v>
      </c>
      <c r="G21" s="865"/>
    </row>
    <row r="22" spans="1:9" ht="40.5" customHeight="1">
      <c r="A22" s="768"/>
      <c r="B22" s="768" t="s">
        <v>41</v>
      </c>
      <c r="C22" s="768"/>
      <c r="D22" s="928" t="s">
        <v>478</v>
      </c>
      <c r="E22" s="929"/>
      <c r="F22" s="926"/>
      <c r="G22" s="927"/>
    </row>
    <row r="23" spans="1:9" ht="36.6" customHeight="1">
      <c r="A23" s="768"/>
      <c r="B23" s="140" t="s">
        <v>153</v>
      </c>
      <c r="C23" s="140" t="s">
        <v>220</v>
      </c>
      <c r="D23" s="140" t="s">
        <v>153</v>
      </c>
      <c r="E23" s="140" t="s">
        <v>220</v>
      </c>
      <c r="F23" s="140" t="s">
        <v>156</v>
      </c>
      <c r="G23" s="140" t="s">
        <v>220</v>
      </c>
    </row>
    <row r="24" spans="1:9" ht="21" customHeight="1">
      <c r="A24" s="69" t="s">
        <v>40</v>
      </c>
      <c r="B24" s="704">
        <f t="shared" ref="B24:G24" si="2">SUM(B25:B40)</f>
        <v>5316105</v>
      </c>
      <c r="C24" s="703">
        <f t="shared" si="2"/>
        <v>53165990</v>
      </c>
      <c r="D24" s="704">
        <f t="shared" si="2"/>
        <v>572948</v>
      </c>
      <c r="E24" s="703">
        <f t="shared" si="2"/>
        <v>5730020</v>
      </c>
      <c r="F24" s="704">
        <f t="shared" si="2"/>
        <v>1041</v>
      </c>
      <c r="G24" s="703">
        <f t="shared" si="2"/>
        <v>6162682</v>
      </c>
    </row>
    <row r="25" spans="1:9" ht="21" customHeight="1">
      <c r="A25" s="70" t="s">
        <v>42</v>
      </c>
      <c r="B25" s="495">
        <v>142416</v>
      </c>
      <c r="C25" s="702">
        <v>1424235</v>
      </c>
      <c r="D25" s="274">
        <v>18667</v>
      </c>
      <c r="E25" s="701">
        <v>186670</v>
      </c>
      <c r="F25" s="495">
        <v>28</v>
      </c>
      <c r="G25" s="700">
        <v>149665</v>
      </c>
    </row>
    <row r="26" spans="1:9" ht="21" customHeight="1">
      <c r="A26" s="70" t="s">
        <v>43</v>
      </c>
      <c r="B26" s="495">
        <v>299139</v>
      </c>
      <c r="C26" s="702">
        <v>2991495</v>
      </c>
      <c r="D26" s="274">
        <v>32823</v>
      </c>
      <c r="E26" s="701">
        <v>328230</v>
      </c>
      <c r="F26" s="495">
        <v>42</v>
      </c>
      <c r="G26" s="700">
        <v>389129</v>
      </c>
    </row>
    <row r="27" spans="1:9" ht="21" customHeight="1">
      <c r="A27" s="70" t="s">
        <v>44</v>
      </c>
      <c r="B27" s="495">
        <v>877292</v>
      </c>
      <c r="C27" s="702">
        <v>8773380</v>
      </c>
      <c r="D27" s="104">
        <v>96970</v>
      </c>
      <c r="E27" s="701">
        <v>969740</v>
      </c>
      <c r="F27" s="495">
        <v>258</v>
      </c>
      <c r="G27" s="700">
        <v>1207837</v>
      </c>
    </row>
    <row r="28" spans="1:9" ht="21" customHeight="1">
      <c r="A28" s="70" t="s">
        <v>45</v>
      </c>
      <c r="B28" s="495">
        <v>48646</v>
      </c>
      <c r="C28" s="702">
        <v>486460</v>
      </c>
      <c r="D28" s="274">
        <v>10556</v>
      </c>
      <c r="E28" s="701">
        <v>105560</v>
      </c>
      <c r="F28" s="495">
        <v>29</v>
      </c>
      <c r="G28" s="700">
        <v>184452</v>
      </c>
    </row>
    <row r="29" spans="1:9" ht="21" customHeight="1">
      <c r="A29" s="70" t="s">
        <v>46</v>
      </c>
      <c r="B29" s="495">
        <v>513597</v>
      </c>
      <c r="C29" s="702">
        <v>5136190</v>
      </c>
      <c r="D29" s="274">
        <v>66709</v>
      </c>
      <c r="E29" s="701">
        <v>667090</v>
      </c>
      <c r="F29" s="495">
        <v>192</v>
      </c>
      <c r="G29" s="700">
        <v>1066667</v>
      </c>
    </row>
    <row r="30" spans="1:9" ht="21" customHeight="1">
      <c r="A30" s="70" t="s">
        <v>47</v>
      </c>
      <c r="B30" s="495">
        <v>526470</v>
      </c>
      <c r="C30" s="702">
        <v>5265280</v>
      </c>
      <c r="D30" s="274">
        <v>37993</v>
      </c>
      <c r="E30" s="701">
        <v>379930</v>
      </c>
      <c r="F30" s="495">
        <v>50</v>
      </c>
      <c r="G30" s="700">
        <v>322791</v>
      </c>
    </row>
    <row r="31" spans="1:9" ht="21" customHeight="1">
      <c r="A31" s="70" t="s">
        <v>48</v>
      </c>
      <c r="B31" s="495">
        <v>691298</v>
      </c>
      <c r="C31" s="702">
        <v>6913405</v>
      </c>
      <c r="D31" s="274">
        <v>80939</v>
      </c>
      <c r="E31" s="701">
        <v>809390</v>
      </c>
      <c r="F31" s="495">
        <v>127</v>
      </c>
      <c r="G31" s="700">
        <v>741044</v>
      </c>
    </row>
    <row r="32" spans="1:9" ht="21" customHeight="1">
      <c r="A32" s="70" t="s">
        <v>49</v>
      </c>
      <c r="B32" s="495">
        <v>72141</v>
      </c>
      <c r="C32" s="702">
        <v>722180</v>
      </c>
      <c r="D32" s="274">
        <v>4975</v>
      </c>
      <c r="E32" s="701">
        <v>49750</v>
      </c>
      <c r="F32" s="495">
        <v>13</v>
      </c>
      <c r="G32" s="700">
        <v>94653</v>
      </c>
    </row>
    <row r="33" spans="1:7" ht="21" customHeight="1">
      <c r="A33" s="70" t="s">
        <v>50</v>
      </c>
      <c r="B33" s="495">
        <v>481882</v>
      </c>
      <c r="C33" s="702">
        <v>4818890</v>
      </c>
      <c r="D33" s="274">
        <v>25668</v>
      </c>
      <c r="E33" s="701">
        <v>256680</v>
      </c>
      <c r="F33" s="495">
        <v>62</v>
      </c>
      <c r="G33" s="700">
        <v>244723</v>
      </c>
    </row>
    <row r="34" spans="1:7" ht="21" customHeight="1">
      <c r="A34" s="70" t="s">
        <v>51</v>
      </c>
      <c r="B34" s="495">
        <v>252151</v>
      </c>
      <c r="C34" s="702">
        <v>2521625</v>
      </c>
      <c r="D34" s="274">
        <v>43666</v>
      </c>
      <c r="E34" s="701">
        <v>436660</v>
      </c>
      <c r="F34" s="495">
        <v>46</v>
      </c>
      <c r="G34" s="700">
        <v>245127</v>
      </c>
    </row>
    <row r="35" spans="1:7" ht="21" customHeight="1">
      <c r="A35" s="70" t="s">
        <v>52</v>
      </c>
      <c r="B35" s="495">
        <v>185194</v>
      </c>
      <c r="C35" s="702">
        <v>1851930</v>
      </c>
      <c r="D35" s="274">
        <v>27341</v>
      </c>
      <c r="E35" s="701">
        <v>273410</v>
      </c>
      <c r="F35" s="495">
        <v>28</v>
      </c>
      <c r="G35" s="700">
        <v>180935</v>
      </c>
    </row>
    <row r="36" spans="1:7" ht="21" customHeight="1">
      <c r="A36" s="70" t="s">
        <v>53</v>
      </c>
      <c r="B36" s="495">
        <v>113135</v>
      </c>
      <c r="C36" s="702">
        <v>1131970</v>
      </c>
      <c r="D36" s="274">
        <v>8481</v>
      </c>
      <c r="E36" s="701">
        <v>84810</v>
      </c>
      <c r="F36" s="495">
        <v>8</v>
      </c>
      <c r="G36" s="700">
        <v>48540</v>
      </c>
    </row>
    <row r="37" spans="1:7" ht="21" customHeight="1">
      <c r="A37" s="70" t="s">
        <v>54</v>
      </c>
      <c r="B37" s="495">
        <v>376247</v>
      </c>
      <c r="C37" s="702">
        <v>3762620</v>
      </c>
      <c r="D37" s="274">
        <v>14744</v>
      </c>
      <c r="E37" s="701">
        <v>147440</v>
      </c>
      <c r="F37" s="495">
        <v>20</v>
      </c>
      <c r="G37" s="700">
        <v>118923</v>
      </c>
    </row>
    <row r="38" spans="1:7" ht="21" customHeight="1">
      <c r="A38" s="70" t="s">
        <v>55</v>
      </c>
      <c r="B38" s="495">
        <v>171071</v>
      </c>
      <c r="C38" s="702">
        <v>1710885</v>
      </c>
      <c r="D38" s="274">
        <v>16496</v>
      </c>
      <c r="E38" s="701">
        <v>164990</v>
      </c>
      <c r="F38" s="495">
        <v>50</v>
      </c>
      <c r="G38" s="700">
        <v>343825</v>
      </c>
    </row>
    <row r="39" spans="1:7" ht="21" customHeight="1">
      <c r="A39" s="70" t="s">
        <v>56</v>
      </c>
      <c r="B39" s="495">
        <v>492517</v>
      </c>
      <c r="C39" s="702">
        <v>4926175</v>
      </c>
      <c r="D39" s="274">
        <v>74945</v>
      </c>
      <c r="E39" s="701">
        <v>749920</v>
      </c>
      <c r="F39" s="495">
        <v>80</v>
      </c>
      <c r="G39" s="700">
        <v>784730</v>
      </c>
    </row>
    <row r="40" spans="1:7" ht="21" customHeight="1">
      <c r="A40" s="71" t="s">
        <v>57</v>
      </c>
      <c r="B40" s="696">
        <v>72909</v>
      </c>
      <c r="C40" s="699">
        <v>729270</v>
      </c>
      <c r="D40" s="698">
        <v>11975</v>
      </c>
      <c r="E40" s="697">
        <v>119750</v>
      </c>
      <c r="F40" s="696">
        <v>8</v>
      </c>
      <c r="G40" s="695">
        <v>39641</v>
      </c>
    </row>
    <row r="41" spans="1:7" hidden="1">
      <c r="B41" s="694"/>
      <c r="C41" s="694"/>
      <c r="D41" s="694"/>
      <c r="E41" s="694"/>
      <c r="F41" s="694"/>
      <c r="G41" s="694"/>
    </row>
    <row r="42" spans="1:7" hidden="1">
      <c r="B42" s="295"/>
      <c r="C42" s="295"/>
      <c r="D42" s="295"/>
      <c r="E42" s="295"/>
      <c r="F42" s="295"/>
      <c r="G42" s="295"/>
    </row>
    <row r="43" spans="1:7" hidden="1">
      <c r="B43" s="295"/>
      <c r="C43" s="295"/>
      <c r="D43" s="295"/>
      <c r="E43" s="295"/>
      <c r="F43" s="295"/>
      <c r="G43" s="295"/>
    </row>
    <row r="44" spans="1:7"/>
  </sheetData>
  <mergeCells count="19">
    <mergeCell ref="A21:A23"/>
    <mergeCell ref="B21:E21"/>
    <mergeCell ref="F21:G22"/>
    <mergeCell ref="B22:C22"/>
    <mergeCell ref="D22:E22"/>
    <mergeCell ref="A8:I8"/>
    <mergeCell ref="A14:I14"/>
    <mergeCell ref="A1:I1"/>
    <mergeCell ref="A19:G19"/>
    <mergeCell ref="A3:G3"/>
    <mergeCell ref="A5:A7"/>
    <mergeCell ref="B5:C5"/>
    <mergeCell ref="B6:B7"/>
    <mergeCell ref="C6:C7"/>
    <mergeCell ref="D6:D7"/>
    <mergeCell ref="E6:E7"/>
    <mergeCell ref="F6:F7"/>
    <mergeCell ref="D5:I5"/>
    <mergeCell ref="G6:I6"/>
  </mergeCells>
  <printOptions horizontalCentered="1"/>
  <pageMargins left="0.39370078740157483" right="0.39370078740157483" top="0.59055118110236227" bottom="0.59055118110236227" header="0.31496062992125984" footer="0.31496062992125984"/>
  <pageSetup paperSize="9" scale="70" orientation="portrait" horizontalDpi="4294967293" verticalDpi="4294967293" r:id="rId1"/>
  <ignoredErrors>
    <ignoredError sqref="F9:F12 F15:F1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8"/>
  <sheetViews>
    <sheetView showGridLines="0" zoomScale="90" zoomScaleNormal="90" workbookViewId="0">
      <selection sqref="A1:I1"/>
    </sheetView>
  </sheetViews>
  <sheetFormatPr defaultColWidth="0" defaultRowHeight="15" zeroHeight="1"/>
  <cols>
    <col min="1" max="1" width="12.5703125" style="1" customWidth="1"/>
    <col min="2" max="8" width="9.140625" customWidth="1"/>
    <col min="9" max="9" width="45" customWidth="1"/>
    <col min="10" max="10" width="11.140625" hidden="1" customWidth="1"/>
    <col min="11" max="11" width="9.140625" hidden="1" customWidth="1"/>
    <col min="12" max="19" width="0" hidden="1" customWidth="1"/>
    <col min="20" max="16384" width="9.140625" hidden="1"/>
  </cols>
  <sheetData>
    <row r="1" spans="1:13" ht="32.450000000000003" customHeight="1">
      <c r="A1" s="737" t="s">
        <v>0</v>
      </c>
      <c r="B1" s="737"/>
      <c r="C1" s="737"/>
      <c r="D1" s="737"/>
      <c r="E1" s="737"/>
      <c r="F1" s="737"/>
      <c r="G1" s="737"/>
      <c r="H1" s="737"/>
      <c r="I1" s="738"/>
    </row>
    <row r="2" spans="1:13">
      <c r="A2" s="219"/>
      <c r="B2" s="228"/>
      <c r="C2" s="228"/>
      <c r="D2" s="228"/>
      <c r="E2" s="228"/>
      <c r="F2" s="228"/>
      <c r="G2" s="228"/>
      <c r="H2" s="228"/>
      <c r="I2" s="228"/>
    </row>
    <row r="3" spans="1:13">
      <c r="A3" s="219"/>
      <c r="B3" s="736" t="s">
        <v>1</v>
      </c>
      <c r="C3" s="736"/>
      <c r="D3" s="736"/>
      <c r="E3" s="736"/>
      <c r="F3" s="736"/>
      <c r="G3" s="736"/>
      <c r="H3" s="736"/>
      <c r="I3" s="736"/>
    </row>
    <row r="4" spans="1:13">
      <c r="A4" s="229"/>
      <c r="B4" s="712"/>
      <c r="C4" s="712"/>
      <c r="D4" s="712"/>
      <c r="E4" s="712"/>
      <c r="F4" s="712"/>
      <c r="G4" s="712"/>
      <c r="H4" s="712"/>
      <c r="I4" s="712"/>
    </row>
    <row r="5" spans="1:13">
      <c r="A5" s="230" t="s">
        <v>2</v>
      </c>
      <c r="B5" s="739" t="s">
        <v>275</v>
      </c>
      <c r="C5" s="740"/>
      <c r="D5" s="740"/>
      <c r="E5" s="740"/>
      <c r="F5" s="740"/>
      <c r="G5" s="740"/>
      <c r="H5" s="740"/>
      <c r="I5" s="740"/>
    </row>
    <row r="6" spans="1:13">
      <c r="A6" s="231"/>
      <c r="B6" s="712"/>
      <c r="C6" s="712"/>
      <c r="D6" s="712"/>
      <c r="E6" s="712"/>
      <c r="F6" s="712"/>
      <c r="G6" s="712"/>
      <c r="H6" s="712"/>
      <c r="I6" s="712"/>
    </row>
    <row r="7" spans="1:13">
      <c r="A7" s="232" t="s">
        <v>3</v>
      </c>
      <c r="B7" s="717" t="s">
        <v>186</v>
      </c>
      <c r="C7" s="741"/>
      <c r="D7" s="741"/>
      <c r="E7" s="741"/>
      <c r="F7" s="741"/>
      <c r="G7" s="741"/>
      <c r="H7" s="741"/>
      <c r="I7" s="741"/>
    </row>
    <row r="8" spans="1:13" ht="27.75" customHeight="1">
      <c r="A8" s="232" t="s">
        <v>4</v>
      </c>
      <c r="B8" s="742" t="s">
        <v>419</v>
      </c>
      <c r="C8" s="743"/>
      <c r="D8" s="743"/>
      <c r="E8" s="743"/>
      <c r="F8" s="743"/>
      <c r="G8" s="743"/>
      <c r="H8" s="743"/>
      <c r="I8" s="743"/>
    </row>
    <row r="9" spans="1:13" s="219" customFormat="1" ht="27" customHeight="1">
      <c r="A9" s="231" t="s">
        <v>5</v>
      </c>
      <c r="B9" s="713" t="s">
        <v>250</v>
      </c>
      <c r="C9" s="713"/>
      <c r="D9" s="713"/>
      <c r="E9" s="713"/>
      <c r="F9" s="713"/>
      <c r="G9" s="713"/>
      <c r="H9" s="713"/>
      <c r="I9" s="713"/>
      <c r="K9" s="220"/>
    </row>
    <row r="10" spans="1:13" ht="27" customHeight="1">
      <c r="A10" s="232" t="s">
        <v>6</v>
      </c>
      <c r="B10" s="735" t="s">
        <v>429</v>
      </c>
      <c r="C10" s="735"/>
      <c r="D10" s="735"/>
      <c r="E10" s="735"/>
      <c r="F10" s="735"/>
      <c r="G10" s="735"/>
      <c r="H10" s="735"/>
      <c r="I10" s="735"/>
    </row>
    <row r="11" spans="1:13" ht="30.75" customHeight="1">
      <c r="A11" s="232" t="s">
        <v>7</v>
      </c>
      <c r="B11" s="713" t="s">
        <v>245</v>
      </c>
      <c r="C11" s="713"/>
      <c r="D11" s="713"/>
      <c r="E11" s="713"/>
      <c r="F11" s="713"/>
      <c r="G11" s="713"/>
      <c r="H11" s="713"/>
      <c r="I11" s="713"/>
    </row>
    <row r="12" spans="1:13" ht="32.25" customHeight="1">
      <c r="A12" s="232" t="s">
        <v>8</v>
      </c>
      <c r="B12" s="725" t="s">
        <v>585</v>
      </c>
      <c r="C12" s="725"/>
      <c r="D12" s="725"/>
      <c r="E12" s="725"/>
      <c r="F12" s="725"/>
      <c r="G12" s="725"/>
      <c r="H12" s="725"/>
      <c r="I12" s="725"/>
    </row>
    <row r="13" spans="1:13" ht="27" customHeight="1">
      <c r="A13" s="232" t="s">
        <v>9</v>
      </c>
      <c r="B13" s="713" t="s">
        <v>248</v>
      </c>
      <c r="C13" s="713"/>
      <c r="D13" s="713"/>
      <c r="E13" s="713"/>
      <c r="F13" s="713"/>
      <c r="G13" s="713"/>
      <c r="H13" s="713"/>
      <c r="I13" s="713"/>
    </row>
    <row r="14" spans="1:13">
      <c r="A14" s="232" t="s">
        <v>189</v>
      </c>
      <c r="B14" s="728" t="s">
        <v>217</v>
      </c>
      <c r="C14" s="728"/>
      <c r="D14" s="728"/>
      <c r="E14" s="728"/>
      <c r="F14" s="728"/>
      <c r="G14" s="728"/>
      <c r="H14" s="728"/>
      <c r="I14" s="728"/>
    </row>
    <row r="15" spans="1:13">
      <c r="A15" s="232" t="s">
        <v>188</v>
      </c>
      <c r="B15" s="729" t="s">
        <v>263</v>
      </c>
      <c r="C15" s="729"/>
      <c r="D15" s="729"/>
      <c r="E15" s="729"/>
      <c r="F15" s="729"/>
      <c r="G15" s="729"/>
      <c r="H15" s="729"/>
      <c r="I15" s="729"/>
    </row>
    <row r="16" spans="1:13">
      <c r="A16" s="232" t="s">
        <v>190</v>
      </c>
      <c r="B16" s="728" t="s">
        <v>216</v>
      </c>
      <c r="C16" s="728"/>
      <c r="D16" s="728"/>
      <c r="E16" s="728"/>
      <c r="F16" s="728"/>
      <c r="G16" s="728"/>
      <c r="H16" s="728"/>
      <c r="I16" s="728"/>
      <c r="M16" s="201"/>
    </row>
    <row r="17" spans="1:12">
      <c r="A17" s="232" t="s">
        <v>191</v>
      </c>
      <c r="B17" s="730" t="s">
        <v>264</v>
      </c>
      <c r="C17" s="730"/>
      <c r="D17" s="730"/>
      <c r="E17" s="730"/>
      <c r="F17" s="730"/>
      <c r="G17" s="730"/>
      <c r="H17" s="730"/>
      <c r="I17" s="730"/>
    </row>
    <row r="18" spans="1:12">
      <c r="A18" s="231"/>
      <c r="B18" s="712"/>
      <c r="C18" s="712"/>
      <c r="D18" s="712"/>
      <c r="E18" s="712"/>
      <c r="F18" s="712"/>
      <c r="G18" s="712"/>
      <c r="H18" s="712"/>
      <c r="I18" s="712"/>
    </row>
    <row r="19" spans="1:12">
      <c r="A19" s="230" t="s">
        <v>10</v>
      </c>
      <c r="B19" s="739" t="s">
        <v>276</v>
      </c>
      <c r="C19" s="739"/>
      <c r="D19" s="739"/>
      <c r="E19" s="739"/>
      <c r="F19" s="739"/>
      <c r="G19" s="739"/>
      <c r="H19" s="739"/>
      <c r="I19" s="739"/>
    </row>
    <row r="20" spans="1:12">
      <c r="A20" s="231"/>
      <c r="B20" s="712"/>
      <c r="C20" s="712"/>
      <c r="D20" s="712"/>
      <c r="E20" s="712"/>
      <c r="F20" s="712"/>
      <c r="G20" s="712"/>
      <c r="H20" s="712"/>
      <c r="I20" s="712"/>
    </row>
    <row r="21" spans="1:12" ht="27" customHeight="1">
      <c r="A21" s="232" t="s">
        <v>11</v>
      </c>
      <c r="B21" s="726" t="s">
        <v>222</v>
      </c>
      <c r="C21" s="726"/>
      <c r="D21" s="726"/>
      <c r="E21" s="726"/>
      <c r="F21" s="726"/>
      <c r="G21" s="726"/>
      <c r="H21" s="726"/>
      <c r="I21" s="726"/>
    </row>
    <row r="22" spans="1:12">
      <c r="A22" s="230" t="s">
        <v>12</v>
      </c>
      <c r="B22" s="731" t="s">
        <v>277</v>
      </c>
      <c r="C22" s="731"/>
      <c r="D22" s="731"/>
      <c r="E22" s="731"/>
      <c r="F22" s="731"/>
      <c r="G22" s="731"/>
      <c r="H22" s="731"/>
      <c r="I22" s="731"/>
    </row>
    <row r="23" spans="1:12">
      <c r="A23" s="231"/>
      <c r="B23" s="712"/>
      <c r="C23" s="712"/>
      <c r="D23" s="712"/>
      <c r="E23" s="712"/>
      <c r="F23" s="712"/>
      <c r="G23" s="712"/>
      <c r="H23" s="712"/>
      <c r="I23" s="712"/>
    </row>
    <row r="24" spans="1:12">
      <c r="A24" s="232" t="s">
        <v>177</v>
      </c>
      <c r="B24" s="732" t="s">
        <v>251</v>
      </c>
      <c r="C24" s="733"/>
      <c r="D24" s="733"/>
      <c r="E24" s="733"/>
      <c r="F24" s="733"/>
      <c r="G24" s="733"/>
      <c r="H24" s="733"/>
      <c r="I24" s="733"/>
    </row>
    <row r="25" spans="1:12" ht="27" customHeight="1">
      <c r="A25" s="232" t="s">
        <v>178</v>
      </c>
      <c r="B25" s="725" t="s">
        <v>265</v>
      </c>
      <c r="C25" s="734"/>
      <c r="D25" s="734"/>
      <c r="E25" s="734"/>
      <c r="F25" s="734"/>
      <c r="G25" s="734"/>
      <c r="H25" s="734"/>
      <c r="I25" s="734"/>
      <c r="K25" s="4"/>
    </row>
    <row r="26" spans="1:12" ht="18" customHeight="1">
      <c r="A26" s="232" t="s">
        <v>179</v>
      </c>
      <c r="B26" s="726" t="s">
        <v>192</v>
      </c>
      <c r="C26" s="726"/>
      <c r="D26" s="726"/>
      <c r="E26" s="726"/>
      <c r="F26" s="726"/>
      <c r="G26" s="726"/>
      <c r="H26" s="726"/>
      <c r="I26" s="726"/>
      <c r="J26" s="2"/>
      <c r="K26" s="2"/>
      <c r="L26" s="63"/>
    </row>
    <row r="27" spans="1:12" ht="27.75" customHeight="1">
      <c r="A27" s="232" t="s">
        <v>193</v>
      </c>
      <c r="B27" s="726" t="s">
        <v>266</v>
      </c>
      <c r="C27" s="726"/>
      <c r="D27" s="726"/>
      <c r="E27" s="726"/>
      <c r="F27" s="726"/>
      <c r="G27" s="726"/>
      <c r="H27" s="726"/>
      <c r="I27" s="726"/>
      <c r="K27" s="4"/>
    </row>
    <row r="28" spans="1:12" ht="26.45" customHeight="1">
      <c r="A28" s="232" t="s">
        <v>194</v>
      </c>
      <c r="B28" s="726" t="s">
        <v>267</v>
      </c>
      <c r="C28" s="726"/>
      <c r="D28" s="726"/>
      <c r="E28" s="726"/>
      <c r="F28" s="726"/>
      <c r="G28" s="726"/>
      <c r="H28" s="726"/>
      <c r="I28" s="726"/>
      <c r="K28" s="4"/>
    </row>
    <row r="29" spans="1:12" ht="27.75" customHeight="1">
      <c r="A29" s="232" t="s">
        <v>180</v>
      </c>
      <c r="B29" s="744" t="s">
        <v>195</v>
      </c>
      <c r="C29" s="745"/>
      <c r="D29" s="745"/>
      <c r="E29" s="745"/>
      <c r="F29" s="745"/>
      <c r="G29" s="745"/>
      <c r="H29" s="745"/>
      <c r="I29" s="745"/>
    </row>
    <row r="30" spans="1:12" ht="26.25" customHeight="1">
      <c r="A30" s="232" t="s">
        <v>181</v>
      </c>
      <c r="B30" s="744" t="s">
        <v>268</v>
      </c>
      <c r="C30" s="745"/>
      <c r="D30" s="745"/>
      <c r="E30" s="745"/>
      <c r="F30" s="745"/>
      <c r="G30" s="745"/>
      <c r="H30" s="745"/>
      <c r="I30" s="745"/>
    </row>
    <row r="31" spans="1:12" ht="26.25" customHeight="1">
      <c r="A31" s="232" t="s">
        <v>182</v>
      </c>
      <c r="B31" s="726" t="s">
        <v>252</v>
      </c>
      <c r="C31" s="726"/>
      <c r="D31" s="726"/>
      <c r="E31" s="726"/>
      <c r="F31" s="726"/>
      <c r="G31" s="726"/>
      <c r="H31" s="726"/>
      <c r="I31" s="726"/>
    </row>
    <row r="32" spans="1:12" ht="26.25" customHeight="1">
      <c r="A32" s="232" t="s">
        <v>246</v>
      </c>
      <c r="B32" s="726" t="s">
        <v>243</v>
      </c>
      <c r="C32" s="726"/>
      <c r="D32" s="726"/>
      <c r="E32" s="726"/>
      <c r="F32" s="726"/>
      <c r="G32" s="726"/>
      <c r="H32" s="726"/>
      <c r="I32" s="726"/>
    </row>
    <row r="33" spans="1:11" ht="27.75" customHeight="1">
      <c r="A33" s="232" t="s">
        <v>228</v>
      </c>
      <c r="B33" s="719" t="s">
        <v>269</v>
      </c>
      <c r="C33" s="720"/>
      <c r="D33" s="720"/>
      <c r="E33" s="720"/>
      <c r="F33" s="720"/>
      <c r="G33" s="720"/>
      <c r="H33" s="720"/>
      <c r="I33" s="720"/>
    </row>
    <row r="34" spans="1:11">
      <c r="A34" s="231"/>
      <c r="B34" s="712"/>
      <c r="C34" s="712"/>
      <c r="D34" s="712"/>
      <c r="E34" s="712"/>
      <c r="F34" s="712"/>
      <c r="G34" s="712"/>
      <c r="H34" s="712"/>
      <c r="I34" s="712"/>
    </row>
    <row r="35" spans="1:11">
      <c r="A35" s="230" t="s">
        <v>13</v>
      </c>
      <c r="B35" s="721" t="s">
        <v>278</v>
      </c>
      <c r="C35" s="722"/>
      <c r="D35" s="722"/>
      <c r="E35" s="722"/>
      <c r="F35" s="722"/>
      <c r="G35" s="722"/>
      <c r="H35" s="722"/>
      <c r="I35" s="722"/>
    </row>
    <row r="36" spans="1:11">
      <c r="A36" s="231"/>
      <c r="B36" s="712"/>
      <c r="C36" s="712"/>
      <c r="D36" s="712"/>
      <c r="E36" s="712"/>
      <c r="F36" s="712"/>
      <c r="G36" s="712"/>
      <c r="H36" s="712"/>
      <c r="I36" s="712"/>
      <c r="K36" s="4"/>
    </row>
    <row r="37" spans="1:11">
      <c r="A37" s="232" t="s">
        <v>229</v>
      </c>
      <c r="B37" s="723" t="s">
        <v>227</v>
      </c>
      <c r="C37" s="724"/>
      <c r="D37" s="724"/>
      <c r="E37" s="724"/>
      <c r="F37" s="724"/>
      <c r="G37" s="724"/>
      <c r="H37" s="724"/>
      <c r="I37" s="724"/>
      <c r="K37" s="4"/>
    </row>
    <row r="38" spans="1:11">
      <c r="A38" s="232" t="s">
        <v>247</v>
      </c>
      <c r="B38" s="222" t="s">
        <v>270</v>
      </c>
      <c r="C38" s="222"/>
      <c r="D38" s="222"/>
      <c r="E38" s="222"/>
      <c r="F38" s="222"/>
      <c r="G38" s="222"/>
      <c r="H38" s="222"/>
      <c r="I38" s="222"/>
    </row>
    <row r="39" spans="1:11">
      <c r="A39" s="232" t="s">
        <v>230</v>
      </c>
      <c r="B39" s="233" t="s">
        <v>201</v>
      </c>
      <c r="C39" s="233"/>
      <c r="D39" s="233"/>
      <c r="E39" s="233"/>
      <c r="F39" s="233"/>
      <c r="G39" s="233"/>
      <c r="H39" s="233"/>
      <c r="I39" s="233"/>
    </row>
    <row r="40" spans="1:11">
      <c r="A40" s="232" t="s">
        <v>231</v>
      </c>
      <c r="B40" s="233" t="s">
        <v>213</v>
      </c>
      <c r="C40" s="233"/>
      <c r="D40" s="233"/>
      <c r="E40" s="233"/>
      <c r="F40" s="233"/>
      <c r="G40" s="233"/>
      <c r="H40" s="233"/>
      <c r="I40" s="233"/>
    </row>
    <row r="41" spans="1:11">
      <c r="A41" s="231"/>
      <c r="B41" s="712"/>
      <c r="C41" s="712"/>
      <c r="D41" s="712"/>
      <c r="E41" s="712"/>
      <c r="F41" s="712"/>
      <c r="G41" s="712"/>
      <c r="H41" s="712"/>
      <c r="I41" s="712"/>
    </row>
    <row r="42" spans="1:11">
      <c r="A42" s="230" t="s">
        <v>14</v>
      </c>
      <c r="B42" s="721" t="s">
        <v>279</v>
      </c>
      <c r="C42" s="722"/>
      <c r="D42" s="722"/>
      <c r="E42" s="722"/>
      <c r="F42" s="722"/>
      <c r="G42" s="722"/>
      <c r="H42" s="722"/>
      <c r="I42" s="722"/>
    </row>
    <row r="43" spans="1:11">
      <c r="A43" s="231"/>
      <c r="B43" s="712"/>
      <c r="C43" s="712"/>
      <c r="D43" s="712"/>
      <c r="E43" s="712"/>
      <c r="F43" s="712"/>
      <c r="G43" s="712"/>
      <c r="H43" s="712"/>
      <c r="I43" s="712"/>
    </row>
    <row r="44" spans="1:11">
      <c r="A44" s="232" t="s">
        <v>232</v>
      </c>
      <c r="B44" s="723" t="s">
        <v>196</v>
      </c>
      <c r="C44" s="724"/>
      <c r="D44" s="724"/>
      <c r="E44" s="724"/>
      <c r="F44" s="724"/>
      <c r="G44" s="724"/>
      <c r="H44" s="724"/>
      <c r="I44" s="724"/>
    </row>
    <row r="45" spans="1:11">
      <c r="A45" s="232" t="s">
        <v>233</v>
      </c>
      <c r="B45" s="723" t="s">
        <v>197</v>
      </c>
      <c r="C45" s="724"/>
      <c r="D45" s="724"/>
      <c r="E45" s="724"/>
      <c r="F45" s="724"/>
      <c r="G45" s="724"/>
      <c r="H45" s="724"/>
      <c r="I45" s="724"/>
    </row>
    <row r="46" spans="1:11">
      <c r="A46" s="232" t="s">
        <v>234</v>
      </c>
      <c r="B46" s="723" t="s">
        <v>198</v>
      </c>
      <c r="C46" s="724"/>
      <c r="D46" s="724"/>
      <c r="E46" s="724"/>
      <c r="F46" s="724"/>
      <c r="G46" s="724"/>
      <c r="H46" s="724"/>
      <c r="I46" s="724"/>
    </row>
    <row r="47" spans="1:11">
      <c r="A47" s="232" t="s">
        <v>235</v>
      </c>
      <c r="B47" s="727" t="s">
        <v>199</v>
      </c>
      <c r="C47" s="727"/>
      <c r="D47" s="727"/>
      <c r="E47" s="727"/>
      <c r="F47" s="727"/>
      <c r="G47" s="727"/>
      <c r="H47" s="727"/>
      <c r="I47" s="727"/>
    </row>
    <row r="48" spans="1:11" ht="27" customHeight="1">
      <c r="A48" s="232" t="s">
        <v>236</v>
      </c>
      <c r="B48" s="726" t="s">
        <v>224</v>
      </c>
      <c r="C48" s="726"/>
      <c r="D48" s="726"/>
      <c r="E48" s="726"/>
      <c r="F48" s="726"/>
      <c r="G48" s="726"/>
      <c r="H48" s="726"/>
      <c r="I48" s="726"/>
    </row>
    <row r="49" spans="1:18" ht="28.5" customHeight="1">
      <c r="A49" s="232" t="s">
        <v>237</v>
      </c>
      <c r="B49" s="726" t="s">
        <v>223</v>
      </c>
      <c r="C49" s="726"/>
      <c r="D49" s="726"/>
      <c r="E49" s="726"/>
      <c r="F49" s="726"/>
      <c r="G49" s="726"/>
      <c r="H49" s="726"/>
      <c r="I49" s="726"/>
    </row>
    <row r="50" spans="1:18" ht="27" customHeight="1">
      <c r="A50" s="232" t="s">
        <v>238</v>
      </c>
      <c r="B50" s="725" t="s">
        <v>271</v>
      </c>
      <c r="C50" s="725"/>
      <c r="D50" s="725"/>
      <c r="E50" s="725"/>
      <c r="F50" s="725"/>
      <c r="G50" s="725"/>
      <c r="H50" s="725"/>
      <c r="I50" s="725"/>
    </row>
    <row r="51" spans="1:18" ht="18.75" customHeight="1">
      <c r="A51" s="232" t="s">
        <v>239</v>
      </c>
      <c r="B51" s="726" t="s">
        <v>200</v>
      </c>
      <c r="C51" s="726"/>
      <c r="D51" s="726"/>
      <c r="E51" s="726"/>
      <c r="F51" s="726"/>
      <c r="G51" s="726"/>
      <c r="H51" s="726"/>
      <c r="I51" s="726"/>
    </row>
    <row r="52" spans="1:18" ht="16.149999999999999" customHeight="1">
      <c r="A52" s="231"/>
      <c r="B52" s="712"/>
      <c r="C52" s="712"/>
      <c r="D52" s="712"/>
      <c r="E52" s="712"/>
      <c r="F52" s="712"/>
      <c r="G52" s="712"/>
      <c r="H52" s="712"/>
      <c r="I52" s="712"/>
    </row>
    <row r="53" spans="1:18">
      <c r="A53" s="230" t="s">
        <v>15</v>
      </c>
      <c r="B53" s="721" t="s">
        <v>309</v>
      </c>
      <c r="C53" s="722"/>
      <c r="D53" s="722"/>
      <c r="E53" s="722"/>
      <c r="F53" s="722"/>
      <c r="G53" s="722"/>
      <c r="H53" s="722"/>
      <c r="I53" s="722"/>
    </row>
    <row r="54" spans="1:18">
      <c r="A54" s="231"/>
      <c r="B54" s="712"/>
      <c r="C54" s="712"/>
      <c r="D54" s="712"/>
      <c r="E54" s="712"/>
      <c r="F54" s="712"/>
      <c r="G54" s="712"/>
      <c r="H54" s="712"/>
      <c r="I54" s="712"/>
    </row>
    <row r="55" spans="1:18" ht="26.45" customHeight="1">
      <c r="A55" s="234" t="s">
        <v>240</v>
      </c>
      <c r="B55" s="713" t="s">
        <v>310</v>
      </c>
      <c r="C55" s="713"/>
      <c r="D55" s="713"/>
      <c r="E55" s="713"/>
      <c r="F55" s="713"/>
      <c r="G55" s="713"/>
      <c r="H55" s="713"/>
      <c r="I55" s="713"/>
    </row>
    <row r="56" spans="1:18" ht="27" customHeight="1">
      <c r="A56" s="234" t="s">
        <v>241</v>
      </c>
      <c r="B56" s="713" t="s">
        <v>311</v>
      </c>
      <c r="C56" s="713"/>
      <c r="D56" s="713"/>
      <c r="E56" s="713"/>
      <c r="F56" s="713"/>
      <c r="G56" s="713"/>
      <c r="H56" s="713"/>
      <c r="I56" s="713"/>
    </row>
    <row r="57" spans="1:18">
      <c r="A57" s="230" t="s">
        <v>214</v>
      </c>
      <c r="B57" s="221"/>
      <c r="C57" s="221"/>
      <c r="D57" s="221"/>
      <c r="E57" s="221"/>
      <c r="F57" s="221"/>
      <c r="G57" s="221"/>
      <c r="H57" s="221"/>
      <c r="I57" s="221"/>
    </row>
    <row r="58" spans="1:18">
      <c r="A58" s="231"/>
      <c r="B58" s="712"/>
      <c r="C58" s="712"/>
      <c r="D58" s="712"/>
      <c r="E58" s="712"/>
      <c r="F58" s="712"/>
      <c r="G58" s="712"/>
      <c r="H58" s="712"/>
      <c r="I58" s="712"/>
    </row>
    <row r="59" spans="1:18">
      <c r="A59" s="231" t="s">
        <v>16</v>
      </c>
      <c r="B59" s="717" t="s">
        <v>272</v>
      </c>
      <c r="C59" s="718"/>
      <c r="D59" s="718"/>
      <c r="E59" s="718"/>
      <c r="F59" s="718"/>
      <c r="G59" s="718"/>
      <c r="H59" s="718"/>
      <c r="I59" s="718"/>
      <c r="K59" s="4"/>
    </row>
    <row r="60" spans="1:18">
      <c r="A60" s="231" t="s">
        <v>17</v>
      </c>
      <c r="B60" s="713" t="s">
        <v>273</v>
      </c>
      <c r="C60" s="713"/>
      <c r="D60" s="713"/>
      <c r="E60" s="713"/>
      <c r="F60" s="713"/>
      <c r="G60" s="713"/>
      <c r="H60" s="713"/>
      <c r="I60" s="713"/>
    </row>
    <row r="61" spans="1:18">
      <c r="A61" s="231" t="s">
        <v>18</v>
      </c>
      <c r="B61" s="717" t="s">
        <v>158</v>
      </c>
      <c r="C61" s="718"/>
      <c r="D61" s="718"/>
      <c r="E61" s="718"/>
      <c r="F61" s="718"/>
      <c r="G61" s="718"/>
      <c r="H61" s="718"/>
      <c r="I61" s="718"/>
    </row>
    <row r="62" spans="1:18">
      <c r="A62" s="231" t="s">
        <v>19</v>
      </c>
      <c r="B62" s="235" t="s">
        <v>203</v>
      </c>
      <c r="C62" s="228"/>
      <c r="D62" s="228"/>
      <c r="E62" s="228"/>
      <c r="F62" s="228"/>
      <c r="G62" s="228"/>
      <c r="H62" s="228"/>
      <c r="I62" s="228"/>
      <c r="J62" s="4"/>
      <c r="K62" s="714"/>
      <c r="L62" s="715"/>
      <c r="M62" s="715"/>
      <c r="N62" s="715"/>
      <c r="O62" s="715"/>
      <c r="P62" s="715"/>
      <c r="Q62" s="715"/>
      <c r="R62" s="715"/>
    </row>
    <row r="63" spans="1:18">
      <c r="A63" s="231" t="s">
        <v>20</v>
      </c>
      <c r="B63" s="235" t="s">
        <v>202</v>
      </c>
      <c r="C63" s="228"/>
      <c r="D63" s="228"/>
      <c r="E63" s="228"/>
      <c r="F63" s="228"/>
      <c r="G63" s="228"/>
      <c r="H63" s="228"/>
      <c r="I63" s="228"/>
      <c r="J63" s="4"/>
      <c r="K63" s="716"/>
      <c r="L63" s="716"/>
      <c r="M63" s="716"/>
      <c r="N63" s="716"/>
      <c r="O63" s="716"/>
      <c r="P63" s="716"/>
      <c r="Q63" s="716"/>
      <c r="R63" s="716"/>
    </row>
    <row r="64" spans="1:18" ht="15" hidden="1" customHeight="1">
      <c r="A64" s="236"/>
      <c r="J64" s="4"/>
      <c r="K64" s="60"/>
    </row>
    <row r="65" spans="4:18" ht="18" hidden="1" customHeight="1">
      <c r="J65" s="4"/>
      <c r="K65" s="60"/>
      <c r="L65" s="63"/>
      <c r="M65" s="63"/>
      <c r="N65" s="63"/>
      <c r="O65" s="63"/>
      <c r="P65" s="63"/>
      <c r="Q65" s="63"/>
      <c r="R65" s="63"/>
    </row>
    <row r="66" spans="4:18" ht="21" hidden="1" customHeight="1">
      <c r="D66" s="237"/>
      <c r="K66" s="714"/>
      <c r="L66" s="715"/>
      <c r="M66" s="715"/>
      <c r="N66" s="715"/>
      <c r="O66" s="715"/>
      <c r="P66" s="715"/>
      <c r="Q66" s="715"/>
      <c r="R66" s="715"/>
    </row>
    <row r="68" spans="4:18" hidden="1">
      <c r="L68" s="63"/>
      <c r="M68" s="63"/>
      <c r="N68" s="63"/>
      <c r="O68" s="63"/>
      <c r="P68" s="63"/>
      <c r="Q68" s="63"/>
      <c r="R68" s="63"/>
    </row>
  </sheetData>
  <mergeCells count="59">
    <mergeCell ref="B31:I31"/>
    <mergeCell ref="B32:I32"/>
    <mergeCell ref="B48:I48"/>
    <mergeCell ref="B49:I49"/>
    <mergeCell ref="B19:I19"/>
    <mergeCell ref="B27:I27"/>
    <mergeCell ref="B29:I29"/>
    <mergeCell ref="B30:I30"/>
    <mergeCell ref="B28:I28"/>
    <mergeCell ref="B34:I34"/>
    <mergeCell ref="B36:I36"/>
    <mergeCell ref="B41:I41"/>
    <mergeCell ref="B43:I43"/>
    <mergeCell ref="A1:I1"/>
    <mergeCell ref="B5:I5"/>
    <mergeCell ref="B7:I7"/>
    <mergeCell ref="B8:I8"/>
    <mergeCell ref="B9:I9"/>
    <mergeCell ref="B10:I10"/>
    <mergeCell ref="B3:I3"/>
    <mergeCell ref="B11:I11"/>
    <mergeCell ref="B12:I12"/>
    <mergeCell ref="B13:I13"/>
    <mergeCell ref="B6:I6"/>
    <mergeCell ref="B4:I4"/>
    <mergeCell ref="B14:I14"/>
    <mergeCell ref="B16:I16"/>
    <mergeCell ref="B15:I15"/>
    <mergeCell ref="B17:I17"/>
    <mergeCell ref="B26:I26"/>
    <mergeCell ref="B21:I21"/>
    <mergeCell ref="B23:I23"/>
    <mergeCell ref="B22:I22"/>
    <mergeCell ref="B24:I24"/>
    <mergeCell ref="B25:I25"/>
    <mergeCell ref="B18:I18"/>
    <mergeCell ref="B20:I20"/>
    <mergeCell ref="B55:I55"/>
    <mergeCell ref="B56:I56"/>
    <mergeCell ref="B33:I33"/>
    <mergeCell ref="B54:I54"/>
    <mergeCell ref="B35:I35"/>
    <mergeCell ref="B37:I37"/>
    <mergeCell ref="B42:I42"/>
    <mergeCell ref="B44:I44"/>
    <mergeCell ref="B45:I45"/>
    <mergeCell ref="B46:I46"/>
    <mergeCell ref="B50:I50"/>
    <mergeCell ref="B51:I51"/>
    <mergeCell ref="B52:I52"/>
    <mergeCell ref="B53:I53"/>
    <mergeCell ref="B47:I47"/>
    <mergeCell ref="B58:I58"/>
    <mergeCell ref="B60:I60"/>
    <mergeCell ref="K62:R62"/>
    <mergeCell ref="K63:R63"/>
    <mergeCell ref="K66:R66"/>
    <mergeCell ref="B61:I61"/>
    <mergeCell ref="B59:I59"/>
  </mergeCells>
  <printOptions horizontalCentered="1"/>
  <pageMargins left="0.39370078740157483" right="0.39370078740157483" top="0.74803149606299213" bottom="0.74803149606299213" header="0.31496062992125984" footer="0.31496062992125984"/>
  <pageSetup paperSize="9" scale="78" fitToHeight="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FC37"/>
  <sheetViews>
    <sheetView showGridLines="0" workbookViewId="0">
      <selection activeCell="A2" sqref="A2:J2"/>
    </sheetView>
  </sheetViews>
  <sheetFormatPr defaultColWidth="0" defaultRowHeight="15" zeroHeight="1"/>
  <cols>
    <col min="1" max="1" width="35.7109375" customWidth="1"/>
    <col min="2" max="7" width="14.140625" customWidth="1"/>
    <col min="8" max="10" width="16" customWidth="1"/>
    <col min="11" max="16383" width="9.140625" hidden="1"/>
    <col min="16384" max="16384" width="0.7109375" customWidth="1"/>
  </cols>
  <sheetData>
    <row r="1" spans="1:10">
      <c r="A1" s="921" t="s">
        <v>296</v>
      </c>
      <c r="B1" s="921"/>
      <c r="C1" s="921"/>
      <c r="D1" s="921"/>
      <c r="E1" s="921"/>
      <c r="F1" s="921"/>
      <c r="G1" s="921"/>
      <c r="H1" s="921"/>
      <c r="I1" s="921"/>
      <c r="J1" s="921"/>
    </row>
    <row r="2" spans="1:10" ht="36.75" customHeight="1">
      <c r="A2" s="856" t="s">
        <v>570</v>
      </c>
      <c r="B2" s="856"/>
      <c r="C2" s="856"/>
      <c r="D2" s="856"/>
      <c r="E2" s="856"/>
      <c r="F2" s="856"/>
      <c r="G2" s="856"/>
      <c r="H2" s="856"/>
      <c r="I2" s="856"/>
      <c r="J2" s="856"/>
    </row>
    <row r="3" spans="1:10">
      <c r="A3" s="892" t="s">
        <v>38</v>
      </c>
      <c r="B3" s="894"/>
      <c r="C3" s="945" t="s">
        <v>162</v>
      </c>
      <c r="D3" s="946"/>
      <c r="E3" s="945" t="s">
        <v>163</v>
      </c>
      <c r="F3" s="947"/>
      <c r="G3" s="947"/>
      <c r="H3" s="947"/>
      <c r="I3" s="947"/>
      <c r="J3" s="946"/>
    </row>
    <row r="4" spans="1:10">
      <c r="A4" s="943"/>
      <c r="B4" s="944"/>
      <c r="C4" s="762" t="s">
        <v>285</v>
      </c>
      <c r="D4" s="762" t="s">
        <v>286</v>
      </c>
      <c r="E4" s="762" t="s">
        <v>39</v>
      </c>
      <c r="F4" s="762" t="s">
        <v>285</v>
      </c>
      <c r="G4" s="762" t="s">
        <v>286</v>
      </c>
      <c r="H4" s="765" t="s">
        <v>171</v>
      </c>
      <c r="I4" s="767"/>
      <c r="J4" s="766"/>
    </row>
    <row r="5" spans="1:10" ht="48">
      <c r="A5" s="893"/>
      <c r="B5" s="895"/>
      <c r="C5" s="764"/>
      <c r="D5" s="764"/>
      <c r="E5" s="764"/>
      <c r="F5" s="764"/>
      <c r="G5" s="764"/>
      <c r="H5" s="292" t="s">
        <v>603</v>
      </c>
      <c r="I5" s="140" t="s">
        <v>604</v>
      </c>
      <c r="J5" s="140" t="s">
        <v>605</v>
      </c>
    </row>
    <row r="6" spans="1:10" ht="21.75" customHeight="1">
      <c r="A6" s="686" t="s">
        <v>158</v>
      </c>
      <c r="B6" s="295"/>
      <c r="C6" s="683"/>
      <c r="D6" s="683"/>
      <c r="E6" s="683"/>
      <c r="F6" s="683"/>
      <c r="G6" s="683"/>
      <c r="H6" s="683"/>
      <c r="I6" s="683"/>
      <c r="J6" s="683"/>
    </row>
    <row r="7" spans="1:10" ht="21" customHeight="1">
      <c r="A7" s="937" t="s">
        <v>600</v>
      </c>
      <c r="B7" s="938"/>
      <c r="C7" s="455">
        <v>3300</v>
      </c>
      <c r="D7" s="455">
        <v>6732</v>
      </c>
      <c r="E7" s="179">
        <v>2751</v>
      </c>
      <c r="F7" s="649">
        <f>G7-E7</f>
        <v>2551</v>
      </c>
      <c r="G7" s="650">
        <v>5302</v>
      </c>
      <c r="H7" s="651">
        <f>F7/E7-1</f>
        <v>-7.2700836059614637E-2</v>
      </c>
      <c r="I7" s="113">
        <f>F7/C7-1</f>
        <v>-0.22696969696969693</v>
      </c>
      <c r="J7" s="113">
        <f>G7/D7-1</f>
        <v>-0.21241830065359479</v>
      </c>
    </row>
    <row r="8" spans="1:10" ht="21" customHeight="1">
      <c r="A8" s="939" t="s">
        <v>601</v>
      </c>
      <c r="B8" s="940"/>
      <c r="C8" s="170">
        <v>3496</v>
      </c>
      <c r="D8" s="170">
        <v>7210</v>
      </c>
      <c r="E8" s="456">
        <v>3109</v>
      </c>
      <c r="F8" s="652">
        <f t="shared" ref="F8:F11" si="0">G8-E8</f>
        <v>1401</v>
      </c>
      <c r="G8" s="653">
        <v>4510</v>
      </c>
      <c r="H8" s="654">
        <f t="shared" ref="H8:H16" si="1">F8/E8-1</f>
        <v>-0.54937278867803152</v>
      </c>
      <c r="I8" s="103">
        <f t="shared" ref="I8:J16" si="2">F8/C8-1</f>
        <v>-0.59925629290617843</v>
      </c>
      <c r="J8" s="103">
        <f t="shared" si="2"/>
        <v>-0.37447988904299578</v>
      </c>
    </row>
    <row r="9" spans="1:10" ht="21" customHeight="1">
      <c r="A9" s="939" t="s">
        <v>573</v>
      </c>
      <c r="B9" s="940"/>
      <c r="C9" s="170">
        <v>2862</v>
      </c>
      <c r="D9" s="170">
        <v>5841</v>
      </c>
      <c r="E9" s="456">
        <v>2506</v>
      </c>
      <c r="F9" s="652">
        <f t="shared" si="0"/>
        <v>992</v>
      </c>
      <c r="G9" s="653">
        <v>3498</v>
      </c>
      <c r="H9" s="654">
        <f t="shared" si="1"/>
        <v>-0.60415003990422989</v>
      </c>
      <c r="I9" s="103">
        <f t="shared" si="2"/>
        <v>-0.6533892382948987</v>
      </c>
      <c r="J9" s="103">
        <f t="shared" si="2"/>
        <v>-0.40112994350282483</v>
      </c>
    </row>
    <row r="10" spans="1:10" ht="21" customHeight="1">
      <c r="A10" s="939" t="s">
        <v>608</v>
      </c>
      <c r="B10" s="940"/>
      <c r="C10" s="170">
        <v>11</v>
      </c>
      <c r="D10" s="170">
        <v>23</v>
      </c>
      <c r="E10" s="456">
        <v>13</v>
      </c>
      <c r="F10" s="652">
        <f t="shared" si="0"/>
        <v>5</v>
      </c>
      <c r="G10" s="653">
        <v>18</v>
      </c>
      <c r="H10" s="654">
        <f t="shared" si="1"/>
        <v>-0.61538461538461542</v>
      </c>
      <c r="I10" s="103">
        <f t="shared" si="2"/>
        <v>-0.54545454545454541</v>
      </c>
      <c r="J10" s="103">
        <f t="shared" si="2"/>
        <v>-0.21739130434782605</v>
      </c>
    </row>
    <row r="11" spans="1:10" ht="21" customHeight="1">
      <c r="A11" s="941" t="s">
        <v>602</v>
      </c>
      <c r="B11" s="942"/>
      <c r="C11" s="655">
        <v>1000</v>
      </c>
      <c r="D11" s="655">
        <v>2236</v>
      </c>
      <c r="E11" s="656">
        <v>1041</v>
      </c>
      <c r="F11" s="657">
        <f t="shared" si="0"/>
        <v>625</v>
      </c>
      <c r="G11" s="658">
        <v>1666</v>
      </c>
      <c r="H11" s="659">
        <f t="shared" si="1"/>
        <v>-0.39961575408261285</v>
      </c>
      <c r="I11" s="101">
        <f t="shared" si="2"/>
        <v>-0.375</v>
      </c>
      <c r="J11" s="101">
        <f t="shared" si="2"/>
        <v>-0.25491949910554557</v>
      </c>
    </row>
    <row r="12" spans="1:10" ht="21" customHeight="1">
      <c r="A12" s="684" t="s">
        <v>572</v>
      </c>
      <c r="B12" s="295"/>
      <c r="C12" s="685"/>
      <c r="D12" s="685"/>
      <c r="E12" s="685"/>
      <c r="F12" s="685"/>
      <c r="G12" s="685"/>
      <c r="H12" s="685"/>
      <c r="I12" s="685"/>
      <c r="J12" s="685"/>
    </row>
    <row r="13" spans="1:10" ht="27.75" customHeight="1">
      <c r="A13" s="937" t="s">
        <v>607</v>
      </c>
      <c r="B13" s="938"/>
      <c r="C13" s="660">
        <v>113</v>
      </c>
      <c r="D13" s="661">
        <v>256</v>
      </c>
      <c r="E13" s="662">
        <v>84</v>
      </c>
      <c r="F13" s="649">
        <f t="shared" ref="F13:F16" si="3">G13-E13</f>
        <v>31</v>
      </c>
      <c r="G13" s="650">
        <v>115</v>
      </c>
      <c r="H13" s="113">
        <f t="shared" si="1"/>
        <v>-0.63095238095238093</v>
      </c>
      <c r="I13" s="113">
        <f t="shared" si="2"/>
        <v>-0.72566371681415931</v>
      </c>
      <c r="J13" s="114">
        <f t="shared" si="2"/>
        <v>-0.55078125</v>
      </c>
    </row>
    <row r="14" spans="1:10" ht="21" customHeight="1">
      <c r="A14" s="939" t="s">
        <v>573</v>
      </c>
      <c r="B14" s="940"/>
      <c r="C14" s="663">
        <v>92</v>
      </c>
      <c r="D14" s="664">
        <v>176</v>
      </c>
      <c r="E14" s="665">
        <v>62</v>
      </c>
      <c r="F14" s="652">
        <f t="shared" si="3"/>
        <v>22</v>
      </c>
      <c r="G14" s="653">
        <v>84</v>
      </c>
      <c r="H14" s="103">
        <f t="shared" si="1"/>
        <v>-0.64516129032258063</v>
      </c>
      <c r="I14" s="103">
        <f t="shared" si="2"/>
        <v>-0.76086956521739135</v>
      </c>
      <c r="J14" s="102">
        <f t="shared" si="2"/>
        <v>-0.52272727272727271</v>
      </c>
    </row>
    <row r="15" spans="1:10" ht="21" customHeight="1">
      <c r="A15" s="939" t="s">
        <v>608</v>
      </c>
      <c r="B15" s="940"/>
      <c r="C15" s="691">
        <v>0</v>
      </c>
      <c r="D15" s="691">
        <v>0</v>
      </c>
      <c r="E15" s="692">
        <v>0</v>
      </c>
      <c r="F15" s="692">
        <f t="shared" si="3"/>
        <v>0</v>
      </c>
      <c r="G15" s="692">
        <v>0</v>
      </c>
      <c r="H15" s="668" t="s">
        <v>575</v>
      </c>
      <c r="I15" s="668" t="s">
        <v>575</v>
      </c>
      <c r="J15" s="669" t="s">
        <v>575</v>
      </c>
    </row>
    <row r="16" spans="1:10" ht="21" customHeight="1">
      <c r="A16" s="941" t="s">
        <v>602</v>
      </c>
      <c r="B16" s="942"/>
      <c r="C16" s="670">
        <v>52</v>
      </c>
      <c r="D16" s="671">
        <v>82</v>
      </c>
      <c r="E16" s="672">
        <v>21</v>
      </c>
      <c r="F16" s="657">
        <f t="shared" si="3"/>
        <v>10</v>
      </c>
      <c r="G16" s="658">
        <v>31</v>
      </c>
      <c r="H16" s="101">
        <f t="shared" si="1"/>
        <v>-0.52380952380952384</v>
      </c>
      <c r="I16" s="101">
        <f t="shared" si="2"/>
        <v>-0.80769230769230771</v>
      </c>
      <c r="J16" s="100">
        <f t="shared" si="2"/>
        <v>-0.62195121951219512</v>
      </c>
    </row>
    <row r="17" spans="1:10"/>
    <row r="18" spans="1:10" ht="37.5" customHeight="1">
      <c r="A18" s="760" t="s">
        <v>576</v>
      </c>
      <c r="B18" s="760"/>
      <c r="C18" s="760"/>
      <c r="D18" s="760"/>
      <c r="E18" s="760"/>
      <c r="F18" s="760"/>
      <c r="G18" s="760"/>
      <c r="H18" s="760"/>
      <c r="I18" s="760"/>
      <c r="J18" s="760"/>
    </row>
    <row r="19" spans="1:10" ht="21" customHeight="1">
      <c r="A19" s="930" t="s">
        <v>38</v>
      </c>
      <c r="B19" s="931" t="s">
        <v>577</v>
      </c>
      <c r="C19" s="932"/>
      <c r="D19" s="766"/>
      <c r="E19" s="933" t="s">
        <v>578</v>
      </c>
      <c r="F19" s="934"/>
      <c r="G19" s="934"/>
      <c r="H19" s="934"/>
      <c r="I19" s="934"/>
      <c r="J19" s="935" t="s">
        <v>579</v>
      </c>
    </row>
    <row r="20" spans="1:10" ht="71.25" customHeight="1">
      <c r="A20" s="930"/>
      <c r="B20" s="673" t="s">
        <v>67</v>
      </c>
      <c r="C20" s="673" t="s">
        <v>571</v>
      </c>
      <c r="D20" s="673" t="s">
        <v>606</v>
      </c>
      <c r="E20" s="673" t="s">
        <v>580</v>
      </c>
      <c r="F20" s="673" t="s">
        <v>581</v>
      </c>
      <c r="G20" s="673" t="s">
        <v>582</v>
      </c>
      <c r="H20" s="673" t="s">
        <v>587</v>
      </c>
      <c r="I20" s="674" t="s">
        <v>583</v>
      </c>
      <c r="J20" s="936"/>
    </row>
    <row r="21" spans="1:10" ht="21.75" customHeight="1">
      <c r="A21" s="687" t="s">
        <v>40</v>
      </c>
      <c r="B21" s="506">
        <f>SUM(B22:B37)</f>
        <v>3498</v>
      </c>
      <c r="C21" s="688">
        <f>SUM(C22:C37)</f>
        <v>18</v>
      </c>
      <c r="D21" s="689">
        <v>2.9</v>
      </c>
      <c r="E21" s="506">
        <f t="shared" ref="E21:J21" si="4">SUM(E22:E37)</f>
        <v>1640</v>
      </c>
      <c r="F21" s="506">
        <f t="shared" si="4"/>
        <v>199</v>
      </c>
      <c r="G21" s="506">
        <f t="shared" si="4"/>
        <v>386</v>
      </c>
      <c r="H21" s="506">
        <f t="shared" si="4"/>
        <v>395</v>
      </c>
      <c r="I21" s="690">
        <f t="shared" si="4"/>
        <v>878</v>
      </c>
      <c r="J21" s="688">
        <f t="shared" si="4"/>
        <v>84</v>
      </c>
    </row>
    <row r="22" spans="1:10">
      <c r="A22" s="472" t="s">
        <v>42</v>
      </c>
      <c r="B22" s="273">
        <v>104</v>
      </c>
      <c r="C22" s="667" t="s">
        <v>574</v>
      </c>
      <c r="D22" s="675">
        <v>2.5</v>
      </c>
      <c r="E22" s="273">
        <v>54</v>
      </c>
      <c r="F22" s="273">
        <v>3</v>
      </c>
      <c r="G22" s="273">
        <v>14</v>
      </c>
      <c r="H22" s="273">
        <v>10</v>
      </c>
      <c r="I22" s="676">
        <f>B22-E22-F22-G22-H22</f>
        <v>23</v>
      </c>
      <c r="J22" s="273">
        <v>1</v>
      </c>
    </row>
    <row r="23" spans="1:10">
      <c r="A23" s="472" t="s">
        <v>584</v>
      </c>
      <c r="B23" s="273">
        <v>186</v>
      </c>
      <c r="C23" s="273">
        <v>2</v>
      </c>
      <c r="D23" s="675">
        <v>2.9</v>
      </c>
      <c r="E23" s="273">
        <v>82</v>
      </c>
      <c r="F23" s="273">
        <v>14</v>
      </c>
      <c r="G23" s="273">
        <v>21</v>
      </c>
      <c r="H23" s="273">
        <v>27</v>
      </c>
      <c r="I23" s="331">
        <f t="shared" ref="I23:I37" si="5">B23-E23-F23-G23-H23</f>
        <v>42</v>
      </c>
      <c r="J23" s="273">
        <v>2</v>
      </c>
    </row>
    <row r="24" spans="1:10">
      <c r="A24" s="472" t="s">
        <v>44</v>
      </c>
      <c r="B24" s="273">
        <v>615</v>
      </c>
      <c r="C24" s="667" t="s">
        <v>574</v>
      </c>
      <c r="D24" s="675">
        <v>4</v>
      </c>
      <c r="E24" s="273">
        <v>290</v>
      </c>
      <c r="F24" s="273">
        <v>35</v>
      </c>
      <c r="G24" s="273">
        <v>65</v>
      </c>
      <c r="H24" s="273">
        <v>46</v>
      </c>
      <c r="I24" s="331">
        <f t="shared" si="5"/>
        <v>179</v>
      </c>
      <c r="J24" s="273">
        <v>10</v>
      </c>
    </row>
    <row r="25" spans="1:10">
      <c r="A25" s="472" t="s">
        <v>45</v>
      </c>
      <c r="B25" s="273">
        <v>59</v>
      </c>
      <c r="C25" s="677">
        <v>1</v>
      </c>
      <c r="D25" s="675">
        <v>4.0999999999999996</v>
      </c>
      <c r="E25" s="273">
        <v>20</v>
      </c>
      <c r="F25" s="273">
        <v>1</v>
      </c>
      <c r="G25" s="273">
        <v>6</v>
      </c>
      <c r="H25" s="273">
        <v>12</v>
      </c>
      <c r="I25" s="331">
        <f t="shared" si="5"/>
        <v>20</v>
      </c>
      <c r="J25" s="273">
        <v>5</v>
      </c>
    </row>
    <row r="26" spans="1:10">
      <c r="A26" s="472" t="s">
        <v>46</v>
      </c>
      <c r="B26" s="273">
        <v>402</v>
      </c>
      <c r="C26" s="273">
        <v>1</v>
      </c>
      <c r="D26" s="675">
        <v>4.2</v>
      </c>
      <c r="E26" s="273">
        <v>193</v>
      </c>
      <c r="F26" s="273">
        <v>20</v>
      </c>
      <c r="G26" s="273">
        <v>50</v>
      </c>
      <c r="H26" s="273">
        <v>52</v>
      </c>
      <c r="I26" s="331">
        <f t="shared" si="5"/>
        <v>87</v>
      </c>
      <c r="J26" s="273">
        <v>4</v>
      </c>
    </row>
    <row r="27" spans="1:10">
      <c r="A27" s="472" t="s">
        <v>47</v>
      </c>
      <c r="B27" s="273">
        <v>292</v>
      </c>
      <c r="C27" s="667" t="s">
        <v>574</v>
      </c>
      <c r="D27" s="675">
        <v>2.1</v>
      </c>
      <c r="E27" s="273">
        <v>152</v>
      </c>
      <c r="F27" s="273">
        <v>12</v>
      </c>
      <c r="G27" s="273">
        <v>40</v>
      </c>
      <c r="H27" s="273">
        <v>18</v>
      </c>
      <c r="I27" s="331">
        <f t="shared" si="5"/>
        <v>70</v>
      </c>
      <c r="J27" s="273">
        <v>1</v>
      </c>
    </row>
    <row r="28" spans="1:10">
      <c r="A28" s="472" t="s">
        <v>48</v>
      </c>
      <c r="B28" s="273">
        <v>453</v>
      </c>
      <c r="C28" s="209">
        <v>2</v>
      </c>
      <c r="D28" s="675">
        <v>2.6</v>
      </c>
      <c r="E28" s="273">
        <v>227</v>
      </c>
      <c r="F28" s="273">
        <v>29</v>
      </c>
      <c r="G28" s="273">
        <v>58</v>
      </c>
      <c r="H28" s="273">
        <v>56</v>
      </c>
      <c r="I28" s="331">
        <f t="shared" si="5"/>
        <v>83</v>
      </c>
      <c r="J28" s="273">
        <v>17</v>
      </c>
    </row>
    <row r="29" spans="1:10">
      <c r="A29" s="472" t="s">
        <v>49</v>
      </c>
      <c r="B29" s="273">
        <v>43</v>
      </c>
      <c r="C29" s="677">
        <v>2</v>
      </c>
      <c r="D29" s="675">
        <v>1.6</v>
      </c>
      <c r="E29" s="273">
        <v>17</v>
      </c>
      <c r="F29" s="273">
        <v>3</v>
      </c>
      <c r="G29" s="273">
        <v>2</v>
      </c>
      <c r="H29" s="273">
        <v>5</v>
      </c>
      <c r="I29" s="331">
        <f t="shared" si="5"/>
        <v>16</v>
      </c>
      <c r="J29" s="666" t="s">
        <v>574</v>
      </c>
    </row>
    <row r="30" spans="1:10">
      <c r="A30" s="472" t="s">
        <v>50</v>
      </c>
      <c r="B30" s="273">
        <v>239</v>
      </c>
      <c r="C30" s="667" t="s">
        <v>574</v>
      </c>
      <c r="D30" s="675">
        <v>2.7</v>
      </c>
      <c r="E30" s="273">
        <v>135</v>
      </c>
      <c r="F30" s="273">
        <v>13</v>
      </c>
      <c r="G30" s="273">
        <v>28</v>
      </c>
      <c r="H30" s="273">
        <v>13</v>
      </c>
      <c r="I30" s="331">
        <f t="shared" si="5"/>
        <v>50</v>
      </c>
      <c r="J30" s="273">
        <v>3</v>
      </c>
    </row>
    <row r="31" spans="1:10">
      <c r="A31" s="472" t="s">
        <v>51</v>
      </c>
      <c r="B31" s="273">
        <v>261</v>
      </c>
      <c r="C31" s="209">
        <v>1</v>
      </c>
      <c r="D31" s="675">
        <v>3.1</v>
      </c>
      <c r="E31" s="273">
        <v>110</v>
      </c>
      <c r="F31" s="273">
        <v>12</v>
      </c>
      <c r="G31" s="273">
        <v>27</v>
      </c>
      <c r="H31" s="273">
        <v>43</v>
      </c>
      <c r="I31" s="331">
        <f t="shared" si="5"/>
        <v>69</v>
      </c>
      <c r="J31" s="273">
        <v>12</v>
      </c>
    </row>
    <row r="32" spans="1:10">
      <c r="A32" s="472" t="s">
        <v>52</v>
      </c>
      <c r="B32" s="273">
        <v>96</v>
      </c>
      <c r="C32" s="677">
        <v>1</v>
      </c>
      <c r="D32" s="675">
        <v>2.4</v>
      </c>
      <c r="E32" s="273">
        <v>42</v>
      </c>
      <c r="F32" s="273">
        <v>7</v>
      </c>
      <c r="G32" s="273">
        <v>13</v>
      </c>
      <c r="H32" s="273">
        <v>10</v>
      </c>
      <c r="I32" s="331">
        <f t="shared" si="5"/>
        <v>24</v>
      </c>
      <c r="J32" s="273">
        <v>6</v>
      </c>
    </row>
    <row r="33" spans="1:10">
      <c r="A33" s="472" t="s">
        <v>53</v>
      </c>
      <c r="B33" s="273">
        <v>45</v>
      </c>
      <c r="C33" s="667" t="s">
        <v>574</v>
      </c>
      <c r="D33" s="675">
        <v>1.3</v>
      </c>
      <c r="E33" s="273">
        <v>20</v>
      </c>
      <c r="F33" s="273">
        <v>5</v>
      </c>
      <c r="G33" s="273">
        <v>5</v>
      </c>
      <c r="H33" s="273">
        <v>7</v>
      </c>
      <c r="I33" s="331">
        <f t="shared" si="5"/>
        <v>8</v>
      </c>
      <c r="J33" s="666" t="s">
        <v>574</v>
      </c>
    </row>
    <row r="34" spans="1:10">
      <c r="A34" s="472" t="s">
        <v>54</v>
      </c>
      <c r="B34" s="273">
        <v>147</v>
      </c>
      <c r="C34" s="273">
        <v>1</v>
      </c>
      <c r="D34" s="675">
        <v>2.2000000000000002</v>
      </c>
      <c r="E34" s="273">
        <v>62</v>
      </c>
      <c r="F34" s="273">
        <v>3</v>
      </c>
      <c r="G34" s="273">
        <v>22</v>
      </c>
      <c r="H34" s="273">
        <v>10</v>
      </c>
      <c r="I34" s="331">
        <f t="shared" si="5"/>
        <v>50</v>
      </c>
      <c r="J34" s="273">
        <v>1</v>
      </c>
    </row>
    <row r="35" spans="1:10">
      <c r="A35" s="472" t="s">
        <v>55</v>
      </c>
      <c r="B35" s="273">
        <v>162</v>
      </c>
      <c r="C35" s="677">
        <v>3</v>
      </c>
      <c r="D35" s="675">
        <v>3.9</v>
      </c>
      <c r="E35" s="273">
        <v>69</v>
      </c>
      <c r="F35" s="273">
        <v>7</v>
      </c>
      <c r="G35" s="273">
        <v>11</v>
      </c>
      <c r="H35" s="273">
        <v>33</v>
      </c>
      <c r="I35" s="331">
        <f t="shared" si="5"/>
        <v>42</v>
      </c>
      <c r="J35" s="273">
        <v>15</v>
      </c>
    </row>
    <row r="36" spans="1:10">
      <c r="A36" s="472" t="s">
        <v>56</v>
      </c>
      <c r="B36" s="273">
        <v>349</v>
      </c>
      <c r="C36" s="677">
        <v>4</v>
      </c>
      <c r="D36" s="675">
        <v>3</v>
      </c>
      <c r="E36" s="273">
        <v>148</v>
      </c>
      <c r="F36" s="273">
        <v>30</v>
      </c>
      <c r="G36" s="273">
        <v>22</v>
      </c>
      <c r="H36" s="273">
        <v>49</v>
      </c>
      <c r="I36" s="331">
        <f t="shared" si="5"/>
        <v>100</v>
      </c>
      <c r="J36" s="273">
        <v>7</v>
      </c>
    </row>
    <row r="37" spans="1:10">
      <c r="A37" s="473" t="s">
        <v>57</v>
      </c>
      <c r="B37" s="678">
        <v>45</v>
      </c>
      <c r="C37" s="679" t="s">
        <v>574</v>
      </c>
      <c r="D37" s="680">
        <v>1.8</v>
      </c>
      <c r="E37" s="678">
        <v>19</v>
      </c>
      <c r="F37" s="678">
        <v>5</v>
      </c>
      <c r="G37" s="678">
        <v>2</v>
      </c>
      <c r="H37" s="678">
        <v>4</v>
      </c>
      <c r="I37" s="474">
        <f t="shared" si="5"/>
        <v>15</v>
      </c>
      <c r="J37" s="679" t="s">
        <v>574</v>
      </c>
    </row>
  </sheetData>
  <mergeCells count="25">
    <mergeCell ref="A11:B11"/>
    <mergeCell ref="A1:J1"/>
    <mergeCell ref="A3:B5"/>
    <mergeCell ref="C3:D3"/>
    <mergeCell ref="E3:J3"/>
    <mergeCell ref="C4:C5"/>
    <mergeCell ref="D4:D5"/>
    <mergeCell ref="E4:E5"/>
    <mergeCell ref="F4:F5"/>
    <mergeCell ref="G4:G5"/>
    <mergeCell ref="A2:J2"/>
    <mergeCell ref="H4:J4"/>
    <mergeCell ref="A7:B7"/>
    <mergeCell ref="A8:B8"/>
    <mergeCell ref="A9:B9"/>
    <mergeCell ref="A10:B10"/>
    <mergeCell ref="A19:A20"/>
    <mergeCell ref="B19:D19"/>
    <mergeCell ref="E19:I19"/>
    <mergeCell ref="J19:J20"/>
    <mergeCell ref="A13:B13"/>
    <mergeCell ref="A14:B14"/>
    <mergeCell ref="A15:B15"/>
    <mergeCell ref="A16:B16"/>
    <mergeCell ref="A18:J18"/>
  </mergeCells>
  <printOptions horizontalCentered="1"/>
  <pageMargins left="0.70866141732283472" right="0.70866141732283472" top="0.43307086614173229" bottom="0.43307086614173229" header="0.31496062992125984" footer="0.31496062992125984"/>
  <pageSetup paperSize="9" scale="70" orientation="landscape"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FC27"/>
  <sheetViews>
    <sheetView showGridLines="0" zoomScale="90" zoomScaleNormal="90" workbookViewId="0">
      <selection sqref="A1:K1"/>
    </sheetView>
  </sheetViews>
  <sheetFormatPr defaultColWidth="0" defaultRowHeight="12.75" customHeight="1" zeroHeight="1"/>
  <cols>
    <col min="1" max="1" width="23.140625" style="3" customWidth="1"/>
    <col min="2" max="2" width="12.7109375" style="3" customWidth="1"/>
    <col min="3" max="3" width="14.28515625" style="3" customWidth="1"/>
    <col min="4" max="4" width="14.5703125" style="3" customWidth="1"/>
    <col min="5" max="8" width="14" style="3" customWidth="1"/>
    <col min="9" max="9" width="16.7109375" style="3" customWidth="1"/>
    <col min="10" max="11" width="14.140625" style="3" customWidth="1"/>
    <col min="12" max="16383" width="10.28515625" style="3" hidden="1"/>
    <col min="16384" max="16384" width="0.5703125" style="3" customWidth="1"/>
  </cols>
  <sheetData>
    <row r="1" spans="1:11" ht="30" customHeight="1">
      <c r="A1" s="950" t="s">
        <v>453</v>
      </c>
      <c r="B1" s="950"/>
      <c r="C1" s="950"/>
      <c r="D1" s="950"/>
      <c r="E1" s="950"/>
      <c r="F1" s="950"/>
      <c r="G1" s="950"/>
      <c r="H1" s="950"/>
      <c r="I1" s="950"/>
      <c r="J1" s="950"/>
      <c r="K1" s="950"/>
    </row>
    <row r="2" spans="1:11" ht="48" customHeight="1">
      <c r="A2" s="922" t="s">
        <v>454</v>
      </c>
      <c r="B2" s="922"/>
      <c r="C2" s="922"/>
      <c r="D2" s="922"/>
      <c r="E2" s="922"/>
      <c r="F2" s="922"/>
      <c r="G2" s="922"/>
      <c r="H2" s="922"/>
      <c r="I2" s="922"/>
      <c r="J2" s="922"/>
      <c r="K2" s="922"/>
    </row>
    <row r="3" spans="1:11" ht="20.25" customHeight="1">
      <c r="A3" s="762" t="s">
        <v>38</v>
      </c>
      <c r="B3" s="951" t="s">
        <v>455</v>
      </c>
      <c r="C3" s="954" t="s">
        <v>104</v>
      </c>
      <c r="D3" s="955"/>
      <c r="E3" s="956" t="s">
        <v>68</v>
      </c>
      <c r="F3" s="956"/>
      <c r="G3" s="956"/>
      <c r="H3" s="956"/>
      <c r="I3" s="956"/>
      <c r="J3" s="956"/>
      <c r="K3" s="955"/>
    </row>
    <row r="4" spans="1:11" ht="66.75" customHeight="1">
      <c r="A4" s="763"/>
      <c r="B4" s="952"/>
      <c r="C4" s="957" t="s">
        <v>456</v>
      </c>
      <c r="D4" s="958" t="s">
        <v>457</v>
      </c>
      <c r="E4" s="959" t="s">
        <v>466</v>
      </c>
      <c r="F4" s="959"/>
      <c r="G4" s="959" t="s">
        <v>465</v>
      </c>
      <c r="H4" s="959"/>
      <c r="I4" s="948"/>
      <c r="J4" s="948" t="s">
        <v>458</v>
      </c>
      <c r="K4" s="949"/>
    </row>
    <row r="5" spans="1:11" ht="54" customHeight="1">
      <c r="A5" s="764"/>
      <c r="B5" s="953"/>
      <c r="C5" s="957"/>
      <c r="D5" s="958"/>
      <c r="E5" s="487" t="s">
        <v>41</v>
      </c>
      <c r="F5" s="488" t="s">
        <v>459</v>
      </c>
      <c r="G5" s="487" t="s">
        <v>460</v>
      </c>
      <c r="H5" s="488" t="s">
        <v>461</v>
      </c>
      <c r="I5" s="488" t="s">
        <v>462</v>
      </c>
      <c r="J5" s="489" t="s">
        <v>41</v>
      </c>
      <c r="K5" s="488" t="s">
        <v>459</v>
      </c>
    </row>
    <row r="6" spans="1:11" ht="21" customHeight="1">
      <c r="A6" s="475" t="s">
        <v>40</v>
      </c>
      <c r="B6" s="476">
        <f>SUM(B7:B22)</f>
        <v>904617</v>
      </c>
      <c r="C6" s="476">
        <f t="shared" ref="C6:K6" si="0">SUM(C7:C22)</f>
        <v>876967</v>
      </c>
      <c r="D6" s="476">
        <f t="shared" si="0"/>
        <v>5437</v>
      </c>
      <c r="E6" s="476">
        <f t="shared" si="0"/>
        <v>10618</v>
      </c>
      <c r="F6" s="476">
        <f t="shared" si="0"/>
        <v>5342</v>
      </c>
      <c r="G6" s="476">
        <f t="shared" si="0"/>
        <v>8964</v>
      </c>
      <c r="H6" s="476">
        <f t="shared" si="0"/>
        <v>6392</v>
      </c>
      <c r="I6" s="476">
        <f t="shared" si="0"/>
        <v>459</v>
      </c>
      <c r="J6" s="476">
        <f t="shared" si="0"/>
        <v>885035</v>
      </c>
      <c r="K6" s="476">
        <f t="shared" si="0"/>
        <v>865233</v>
      </c>
    </row>
    <row r="7" spans="1:11" ht="21" customHeight="1">
      <c r="A7" s="472" t="s">
        <v>42</v>
      </c>
      <c r="B7" s="477">
        <f>E7+G7+J7</f>
        <v>33734</v>
      </c>
      <c r="C7" s="477">
        <v>31828</v>
      </c>
      <c r="D7" s="477">
        <v>132</v>
      </c>
      <c r="E7" s="477">
        <v>441</v>
      </c>
      <c r="F7" s="477">
        <v>89</v>
      </c>
      <c r="G7" s="477">
        <v>654</v>
      </c>
      <c r="H7" s="477">
        <v>289</v>
      </c>
      <c r="I7" s="477">
        <v>19</v>
      </c>
      <c r="J7" s="478">
        <v>32639</v>
      </c>
      <c r="K7" s="478">
        <v>31450</v>
      </c>
    </row>
    <row r="8" spans="1:11" ht="21" customHeight="1">
      <c r="A8" s="472" t="s">
        <v>43</v>
      </c>
      <c r="B8" s="477">
        <f t="shared" ref="B8:B22" si="1">E8+G8+J8</f>
        <v>47464</v>
      </c>
      <c r="C8" s="477">
        <v>45992</v>
      </c>
      <c r="D8" s="477">
        <v>49</v>
      </c>
      <c r="E8" s="477">
        <v>512</v>
      </c>
      <c r="F8" s="477">
        <v>300</v>
      </c>
      <c r="G8" s="477">
        <v>476</v>
      </c>
      <c r="H8" s="477">
        <v>375</v>
      </c>
      <c r="I8" s="477">
        <v>23</v>
      </c>
      <c r="J8" s="478">
        <v>46476</v>
      </c>
      <c r="K8" s="478">
        <v>45317</v>
      </c>
    </row>
    <row r="9" spans="1:11" ht="21" customHeight="1">
      <c r="A9" s="472" t="s">
        <v>44</v>
      </c>
      <c r="B9" s="477">
        <f t="shared" si="1"/>
        <v>118349</v>
      </c>
      <c r="C9" s="477">
        <v>114252</v>
      </c>
      <c r="D9" s="477">
        <v>669</v>
      </c>
      <c r="E9" s="477">
        <v>899</v>
      </c>
      <c r="F9" s="477">
        <v>414</v>
      </c>
      <c r="G9" s="477">
        <v>747</v>
      </c>
      <c r="H9" s="477">
        <v>563</v>
      </c>
      <c r="I9" s="477">
        <v>63</v>
      </c>
      <c r="J9" s="478">
        <v>116703</v>
      </c>
      <c r="K9" s="478">
        <v>113275</v>
      </c>
    </row>
    <row r="10" spans="1:11" ht="21" customHeight="1">
      <c r="A10" s="472" t="s">
        <v>45</v>
      </c>
      <c r="B10" s="477">
        <f t="shared" si="1"/>
        <v>11450</v>
      </c>
      <c r="C10" s="477">
        <v>11051</v>
      </c>
      <c r="D10" s="477">
        <v>25</v>
      </c>
      <c r="E10" s="477">
        <v>118</v>
      </c>
      <c r="F10" s="477">
        <v>61</v>
      </c>
      <c r="G10" s="477">
        <v>103</v>
      </c>
      <c r="H10" s="477">
        <v>78</v>
      </c>
      <c r="I10" s="477">
        <v>7</v>
      </c>
      <c r="J10" s="478">
        <v>11229</v>
      </c>
      <c r="K10" s="478">
        <v>10912</v>
      </c>
    </row>
    <row r="11" spans="1:11" ht="21" customHeight="1">
      <c r="A11" s="472" t="s">
        <v>46</v>
      </c>
      <c r="B11" s="477">
        <f t="shared" si="1"/>
        <v>72911</v>
      </c>
      <c r="C11" s="477">
        <v>70175</v>
      </c>
      <c r="D11" s="477">
        <v>514</v>
      </c>
      <c r="E11" s="477">
        <v>1044</v>
      </c>
      <c r="F11" s="477">
        <v>530</v>
      </c>
      <c r="G11" s="477">
        <v>763</v>
      </c>
      <c r="H11" s="477">
        <v>476</v>
      </c>
      <c r="I11" s="477">
        <v>36</v>
      </c>
      <c r="J11" s="478">
        <v>71104</v>
      </c>
      <c r="K11" s="478">
        <v>69169</v>
      </c>
    </row>
    <row r="12" spans="1:11" ht="21" customHeight="1">
      <c r="A12" s="472" t="s">
        <v>47</v>
      </c>
      <c r="B12" s="477">
        <f t="shared" si="1"/>
        <v>105879</v>
      </c>
      <c r="C12" s="477">
        <v>103550</v>
      </c>
      <c r="D12" s="477">
        <v>85</v>
      </c>
      <c r="E12" s="477">
        <v>2226</v>
      </c>
      <c r="F12" s="477">
        <v>1565</v>
      </c>
      <c r="G12" s="477">
        <v>901</v>
      </c>
      <c r="H12" s="477">
        <v>712</v>
      </c>
      <c r="I12" s="477">
        <v>14</v>
      </c>
      <c r="J12" s="478">
        <v>102752</v>
      </c>
      <c r="K12" s="478">
        <v>101273</v>
      </c>
    </row>
    <row r="13" spans="1:11" ht="21" customHeight="1">
      <c r="A13" s="472" t="s">
        <v>48</v>
      </c>
      <c r="B13" s="477">
        <f t="shared" si="1"/>
        <v>126512</v>
      </c>
      <c r="C13" s="477">
        <v>122598</v>
      </c>
      <c r="D13" s="477">
        <v>3183</v>
      </c>
      <c r="E13" s="477">
        <v>1777</v>
      </c>
      <c r="F13" s="477">
        <v>876</v>
      </c>
      <c r="G13" s="477">
        <v>1394</v>
      </c>
      <c r="H13" s="477">
        <v>1037</v>
      </c>
      <c r="I13" s="477">
        <v>89</v>
      </c>
      <c r="J13" s="478">
        <v>123341</v>
      </c>
      <c r="K13" s="478">
        <v>120685</v>
      </c>
    </row>
    <row r="14" spans="1:11" ht="21" customHeight="1">
      <c r="A14" s="472" t="s">
        <v>49</v>
      </c>
      <c r="B14" s="477">
        <f t="shared" si="1"/>
        <v>19292</v>
      </c>
      <c r="C14" s="477">
        <v>18928</v>
      </c>
      <c r="D14" s="477">
        <v>7</v>
      </c>
      <c r="E14" s="477">
        <v>148</v>
      </c>
      <c r="F14" s="477">
        <v>35</v>
      </c>
      <c r="G14" s="477">
        <v>150</v>
      </c>
      <c r="H14" s="477">
        <v>124</v>
      </c>
      <c r="I14" s="477">
        <v>13</v>
      </c>
      <c r="J14" s="478">
        <v>18994</v>
      </c>
      <c r="K14" s="478">
        <v>18769</v>
      </c>
    </row>
    <row r="15" spans="1:11" ht="21" customHeight="1">
      <c r="A15" s="472" t="s">
        <v>50</v>
      </c>
      <c r="B15" s="477">
        <f t="shared" si="1"/>
        <v>71384</v>
      </c>
      <c r="C15" s="477">
        <v>69752</v>
      </c>
      <c r="D15" s="477">
        <v>27</v>
      </c>
      <c r="E15" s="477">
        <v>653</v>
      </c>
      <c r="F15" s="477">
        <v>251</v>
      </c>
      <c r="G15" s="477">
        <v>609</v>
      </c>
      <c r="H15" s="477">
        <v>473</v>
      </c>
      <c r="I15" s="477">
        <v>35</v>
      </c>
      <c r="J15" s="478">
        <v>70122</v>
      </c>
      <c r="K15" s="478">
        <v>69028</v>
      </c>
    </row>
    <row r="16" spans="1:11" ht="21" customHeight="1">
      <c r="A16" s="479" t="s">
        <v>51</v>
      </c>
      <c r="B16" s="477">
        <f t="shared" si="1"/>
        <v>57317</v>
      </c>
      <c r="C16" s="477">
        <v>56210</v>
      </c>
      <c r="D16" s="480">
        <v>9</v>
      </c>
      <c r="E16" s="480">
        <v>357</v>
      </c>
      <c r="F16" s="480">
        <v>153</v>
      </c>
      <c r="G16" s="480">
        <v>543</v>
      </c>
      <c r="H16" s="480">
        <v>478</v>
      </c>
      <c r="I16" s="480">
        <v>31</v>
      </c>
      <c r="J16" s="481">
        <v>56417</v>
      </c>
      <c r="K16" s="478">
        <v>55579</v>
      </c>
    </row>
    <row r="17" spans="1:11" ht="21" customHeight="1">
      <c r="A17" s="479" t="s">
        <v>52</v>
      </c>
      <c r="B17" s="477">
        <f t="shared" si="1"/>
        <v>28486</v>
      </c>
      <c r="C17" s="477">
        <v>27566</v>
      </c>
      <c r="D17" s="480">
        <v>46</v>
      </c>
      <c r="E17" s="480">
        <v>235</v>
      </c>
      <c r="F17" s="480">
        <v>77</v>
      </c>
      <c r="G17" s="480">
        <v>376</v>
      </c>
      <c r="H17" s="480">
        <v>236</v>
      </c>
      <c r="I17" s="480">
        <v>12</v>
      </c>
      <c r="J17" s="481">
        <v>27875</v>
      </c>
      <c r="K17" s="478">
        <v>27253</v>
      </c>
    </row>
    <row r="18" spans="1:11" ht="21" customHeight="1">
      <c r="A18" s="479" t="s">
        <v>53</v>
      </c>
      <c r="B18" s="477">
        <f t="shared" si="1"/>
        <v>27129</v>
      </c>
      <c r="C18" s="477">
        <v>26458</v>
      </c>
      <c r="D18" s="480">
        <v>19</v>
      </c>
      <c r="E18" s="480">
        <v>197</v>
      </c>
      <c r="F18" s="480">
        <v>78</v>
      </c>
      <c r="G18" s="480">
        <v>298</v>
      </c>
      <c r="H18" s="480">
        <v>245</v>
      </c>
      <c r="I18" s="480">
        <v>21</v>
      </c>
      <c r="J18" s="481">
        <v>26634</v>
      </c>
      <c r="K18" s="478">
        <v>26135</v>
      </c>
    </row>
    <row r="19" spans="1:11" ht="21" customHeight="1">
      <c r="A19" s="472" t="s">
        <v>54</v>
      </c>
      <c r="B19" s="477">
        <f t="shared" si="1"/>
        <v>52975</v>
      </c>
      <c r="C19" s="477">
        <v>51251</v>
      </c>
      <c r="D19" s="477">
        <v>318</v>
      </c>
      <c r="E19" s="477">
        <v>424</v>
      </c>
      <c r="F19" s="477">
        <v>214</v>
      </c>
      <c r="G19" s="477">
        <v>516</v>
      </c>
      <c r="H19" s="477">
        <v>336</v>
      </c>
      <c r="I19" s="477">
        <v>23</v>
      </c>
      <c r="J19" s="478">
        <v>52035</v>
      </c>
      <c r="K19" s="478">
        <v>50701</v>
      </c>
    </row>
    <row r="20" spans="1:11" ht="21" customHeight="1">
      <c r="A20" s="472" t="s">
        <v>55</v>
      </c>
      <c r="B20" s="477">
        <f t="shared" si="1"/>
        <v>30340</v>
      </c>
      <c r="C20" s="477">
        <v>29457</v>
      </c>
      <c r="D20" s="477">
        <v>17</v>
      </c>
      <c r="E20" s="477">
        <v>231</v>
      </c>
      <c r="F20" s="477">
        <v>117</v>
      </c>
      <c r="G20" s="477">
        <v>314</v>
      </c>
      <c r="H20" s="477">
        <v>242</v>
      </c>
      <c r="I20" s="477">
        <v>22</v>
      </c>
      <c r="J20" s="478">
        <v>29795</v>
      </c>
      <c r="K20" s="478">
        <v>29098</v>
      </c>
    </row>
    <row r="21" spans="1:11" ht="21" customHeight="1">
      <c r="A21" s="472" t="s">
        <v>56</v>
      </c>
      <c r="B21" s="477">
        <f t="shared" si="1"/>
        <v>81266</v>
      </c>
      <c r="C21" s="477">
        <v>79077</v>
      </c>
      <c r="D21" s="477">
        <v>300</v>
      </c>
      <c r="E21" s="477">
        <v>1059</v>
      </c>
      <c r="F21" s="477">
        <v>523</v>
      </c>
      <c r="G21" s="477">
        <v>750</v>
      </c>
      <c r="H21" s="477">
        <v>561</v>
      </c>
      <c r="I21" s="477">
        <v>39</v>
      </c>
      <c r="J21" s="478">
        <v>79457</v>
      </c>
      <c r="K21" s="478">
        <v>77993</v>
      </c>
    </row>
    <row r="22" spans="1:11" ht="21" customHeight="1">
      <c r="A22" s="473" t="s">
        <v>57</v>
      </c>
      <c r="B22" s="482">
        <f t="shared" si="1"/>
        <v>20129</v>
      </c>
      <c r="C22" s="482">
        <v>18822</v>
      </c>
      <c r="D22" s="482">
        <v>37</v>
      </c>
      <c r="E22" s="482">
        <v>297</v>
      </c>
      <c r="F22" s="482">
        <v>59</v>
      </c>
      <c r="G22" s="482">
        <v>370</v>
      </c>
      <c r="H22" s="482">
        <v>167</v>
      </c>
      <c r="I22" s="482">
        <v>12</v>
      </c>
      <c r="J22" s="483">
        <v>19462</v>
      </c>
      <c r="K22" s="483">
        <v>18596</v>
      </c>
    </row>
    <row r="23" spans="1:11" ht="64.5" customHeight="1">
      <c r="A23" s="806" t="s">
        <v>463</v>
      </c>
      <c r="B23" s="806"/>
      <c r="C23" s="806"/>
      <c r="D23" s="806"/>
      <c r="E23" s="806"/>
      <c r="F23" s="806"/>
      <c r="G23" s="806"/>
      <c r="H23" s="806"/>
      <c r="I23" s="806"/>
      <c r="J23" s="806"/>
      <c r="K23" s="806"/>
    </row>
    <row r="24" spans="1:11" ht="28.5" customHeight="1">
      <c r="A24" s="806" t="s">
        <v>464</v>
      </c>
      <c r="B24" s="806"/>
      <c r="C24" s="806"/>
      <c r="D24" s="806"/>
      <c r="E24" s="806"/>
      <c r="F24" s="806"/>
      <c r="G24" s="806"/>
      <c r="H24" s="806"/>
      <c r="I24" s="806"/>
      <c r="J24" s="806"/>
      <c r="K24" s="806"/>
    </row>
    <row r="25" spans="1:11" ht="15" hidden="1" customHeight="1">
      <c r="A25" s="387"/>
      <c r="B25" s="484"/>
      <c r="C25" s="484"/>
      <c r="D25" s="484"/>
      <c r="E25" s="484"/>
      <c r="F25" s="484"/>
      <c r="G25" s="484"/>
      <c r="H25" s="484"/>
      <c r="I25" s="484"/>
      <c r="J25" s="484"/>
      <c r="K25" s="485"/>
    </row>
    <row r="26" spans="1:11" ht="15" hidden="1" customHeight="1">
      <c r="A26" s="387"/>
      <c r="B26" s="484"/>
      <c r="C26" s="484"/>
      <c r="D26" s="484"/>
      <c r="E26" s="484"/>
      <c r="F26" s="484"/>
      <c r="G26" s="484"/>
      <c r="H26" s="484"/>
      <c r="I26" s="484"/>
      <c r="J26" s="484"/>
      <c r="K26" s="485"/>
    </row>
    <row r="27" spans="1:11" ht="15" hidden="1" customHeight="1">
      <c r="A27" s="387"/>
      <c r="B27" s="484"/>
      <c r="C27" s="484"/>
      <c r="D27" s="484"/>
      <c r="E27" s="484"/>
      <c r="F27" s="484"/>
      <c r="G27" s="484"/>
      <c r="H27" s="484"/>
      <c r="I27" s="484"/>
      <c r="J27" s="484"/>
      <c r="K27" s="485"/>
    </row>
  </sheetData>
  <mergeCells count="13">
    <mergeCell ref="A23:K23"/>
    <mergeCell ref="A24:K24"/>
    <mergeCell ref="J4:K4"/>
    <mergeCell ref="A1:K1"/>
    <mergeCell ref="A2:K2"/>
    <mergeCell ref="A3:A5"/>
    <mergeCell ref="B3:B5"/>
    <mergeCell ref="C3:D3"/>
    <mergeCell ref="E3:K3"/>
    <mergeCell ref="C4:C5"/>
    <mergeCell ref="D4:D5"/>
    <mergeCell ref="E4:F4"/>
    <mergeCell ref="G4:I4"/>
  </mergeCells>
  <printOptions horizontalCentered="1"/>
  <pageMargins left="0.39370078740157483" right="0.39370078740157483" top="0.67" bottom="0.74803149606299213" header="0.31496062992125984" footer="0.31496062992125984"/>
  <pageSetup paperSize="9" scale="7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FC29"/>
  <sheetViews>
    <sheetView showGridLines="0" zoomScaleNormal="100" workbookViewId="0">
      <selection activeCell="D22" sqref="D22:E22"/>
    </sheetView>
  </sheetViews>
  <sheetFormatPr defaultColWidth="0" defaultRowHeight="12.75" customHeight="1" zeroHeight="1"/>
  <cols>
    <col min="1" max="1" width="23" style="3" customWidth="1"/>
    <col min="2" max="2" width="16.85546875" style="3" customWidth="1"/>
    <col min="3" max="3" width="21.5703125" style="3" customWidth="1"/>
    <col min="4" max="4" width="20.28515625" style="3" customWidth="1"/>
    <col min="5" max="5" width="19.5703125" style="3" customWidth="1"/>
    <col min="6" max="6" width="17.42578125" style="3" customWidth="1"/>
    <col min="7" max="8" width="18.7109375" style="3" customWidth="1"/>
    <col min="9" max="9" width="9.140625" style="3" hidden="1" customWidth="1"/>
    <col min="10" max="13" width="0" style="3" hidden="1" customWidth="1"/>
    <col min="14" max="16383" width="9.140625" style="3" hidden="1"/>
    <col min="16384" max="16384" width="1" style="3" customWidth="1"/>
  </cols>
  <sheetData>
    <row r="1" spans="1:8" ht="30" customHeight="1">
      <c r="A1" s="950" t="s">
        <v>453</v>
      </c>
      <c r="B1" s="950"/>
      <c r="C1" s="950"/>
      <c r="D1" s="950"/>
      <c r="E1" s="950"/>
      <c r="F1" s="950"/>
      <c r="G1" s="950"/>
      <c r="H1" s="950"/>
    </row>
    <row r="2" spans="1:8"/>
    <row r="3" spans="1:8" ht="30" customHeight="1">
      <c r="A3" s="961" t="s">
        <v>467</v>
      </c>
      <c r="B3" s="961"/>
      <c r="C3" s="961"/>
      <c r="D3" s="961"/>
      <c r="E3" s="961"/>
      <c r="F3" s="961"/>
      <c r="G3" s="962"/>
      <c r="H3" s="962"/>
    </row>
    <row r="4" spans="1:8">
      <c r="A4" s="490"/>
      <c r="B4" s="342"/>
      <c r="C4" s="342"/>
      <c r="D4" s="342"/>
      <c r="E4" s="342"/>
      <c r="F4" s="342"/>
      <c r="G4" s="342"/>
      <c r="H4" s="342"/>
    </row>
    <row r="5" spans="1:8" ht="14.25" customHeight="1">
      <c r="A5" s="925" t="s">
        <v>38</v>
      </c>
      <c r="B5" s="964" t="s">
        <v>468</v>
      </c>
      <c r="C5" s="967" t="s">
        <v>68</v>
      </c>
      <c r="D5" s="968"/>
      <c r="E5" s="968"/>
      <c r="F5" s="968"/>
      <c r="G5" s="968"/>
      <c r="H5" s="969"/>
    </row>
    <row r="6" spans="1:8" ht="68.25" customHeight="1">
      <c r="A6" s="963"/>
      <c r="B6" s="965"/>
      <c r="C6" s="763" t="s">
        <v>469</v>
      </c>
      <c r="D6" s="763" t="s">
        <v>470</v>
      </c>
      <c r="E6" s="763" t="s">
        <v>471</v>
      </c>
      <c r="F6" s="963" t="s">
        <v>472</v>
      </c>
      <c r="G6" s="765" t="s">
        <v>473</v>
      </c>
      <c r="H6" s="766"/>
    </row>
    <row r="7" spans="1:8" ht="36" customHeight="1">
      <c r="A7" s="926"/>
      <c r="B7" s="966"/>
      <c r="C7" s="764"/>
      <c r="D7" s="764"/>
      <c r="E7" s="764"/>
      <c r="F7" s="764"/>
      <c r="G7" s="491" t="s">
        <v>67</v>
      </c>
      <c r="H7" s="492" t="s">
        <v>474</v>
      </c>
    </row>
    <row r="8" spans="1:8" ht="21" customHeight="1">
      <c r="A8" s="493" t="s">
        <v>40</v>
      </c>
      <c r="B8" s="494">
        <f>SUM(B9:B24)</f>
        <v>1218747</v>
      </c>
      <c r="C8" s="494">
        <f t="shared" ref="C8:H8" si="0">SUM(C9:C24)</f>
        <v>11012</v>
      </c>
      <c r="D8" s="494">
        <f t="shared" si="0"/>
        <v>28930</v>
      </c>
      <c r="E8" s="494">
        <f t="shared" si="0"/>
        <v>13559</v>
      </c>
      <c r="F8" s="494">
        <f t="shared" si="0"/>
        <v>470</v>
      </c>
      <c r="G8" s="494">
        <f t="shared" si="0"/>
        <v>1164776</v>
      </c>
      <c r="H8" s="494">
        <f t="shared" si="0"/>
        <v>126999</v>
      </c>
    </row>
    <row r="9" spans="1:8" ht="21" customHeight="1">
      <c r="A9" s="472" t="s">
        <v>42</v>
      </c>
      <c r="B9" s="104">
        <f>SUM(C9:G9)</f>
        <v>42588</v>
      </c>
      <c r="C9" s="331">
        <v>152</v>
      </c>
      <c r="D9" s="495">
        <v>1340</v>
      </c>
      <c r="E9" s="495">
        <v>378</v>
      </c>
      <c r="F9" s="104">
        <v>19</v>
      </c>
      <c r="G9" s="104">
        <v>40699</v>
      </c>
      <c r="H9" s="496">
        <v>2050</v>
      </c>
    </row>
    <row r="10" spans="1:8" ht="21" customHeight="1">
      <c r="A10" s="472" t="s">
        <v>43</v>
      </c>
      <c r="B10" s="104">
        <f t="shared" ref="B10:B24" si="1">SUM(C10:G10)</f>
        <v>64744</v>
      </c>
      <c r="C10" s="331">
        <v>830</v>
      </c>
      <c r="D10" s="480">
        <v>185</v>
      </c>
      <c r="E10" s="480">
        <v>638</v>
      </c>
      <c r="F10" s="477">
        <v>23</v>
      </c>
      <c r="G10" s="477">
        <v>63068</v>
      </c>
      <c r="H10" s="496">
        <v>2575</v>
      </c>
    </row>
    <row r="11" spans="1:8" ht="21" customHeight="1">
      <c r="A11" s="472" t="s">
        <v>44</v>
      </c>
      <c r="B11" s="104">
        <f t="shared" si="1"/>
        <v>155615</v>
      </c>
      <c r="C11" s="331">
        <v>587</v>
      </c>
      <c r="D11" s="480">
        <v>3966</v>
      </c>
      <c r="E11" s="480">
        <v>1578</v>
      </c>
      <c r="F11" s="477">
        <v>65</v>
      </c>
      <c r="G11" s="477">
        <v>149419</v>
      </c>
      <c r="H11" s="496">
        <v>6929</v>
      </c>
    </row>
    <row r="12" spans="1:8" ht="21" customHeight="1">
      <c r="A12" s="472" t="s">
        <v>45</v>
      </c>
      <c r="B12" s="104">
        <f t="shared" si="1"/>
        <v>14494</v>
      </c>
      <c r="C12" s="331">
        <v>96</v>
      </c>
      <c r="D12" s="480">
        <v>136</v>
      </c>
      <c r="E12" s="480">
        <v>90</v>
      </c>
      <c r="F12" s="477">
        <v>7</v>
      </c>
      <c r="G12" s="477">
        <v>14165</v>
      </c>
      <c r="H12" s="496">
        <v>1203</v>
      </c>
    </row>
    <row r="13" spans="1:8" ht="21" customHeight="1">
      <c r="A13" s="472" t="s">
        <v>46</v>
      </c>
      <c r="B13" s="104">
        <f t="shared" si="1"/>
        <v>96648</v>
      </c>
      <c r="C13" s="331">
        <v>1138</v>
      </c>
      <c r="D13" s="480">
        <v>2256</v>
      </c>
      <c r="E13" s="480">
        <v>869</v>
      </c>
      <c r="F13" s="477">
        <v>36</v>
      </c>
      <c r="G13" s="477">
        <v>92349</v>
      </c>
      <c r="H13" s="496">
        <v>6843</v>
      </c>
    </row>
    <row r="14" spans="1:8" ht="21" customHeight="1">
      <c r="A14" s="472" t="s">
        <v>47</v>
      </c>
      <c r="B14" s="104">
        <f t="shared" si="1"/>
        <v>140212</v>
      </c>
      <c r="C14" s="331">
        <v>3981</v>
      </c>
      <c r="D14" s="480">
        <v>350</v>
      </c>
      <c r="E14" s="480">
        <v>1789</v>
      </c>
      <c r="F14" s="477">
        <v>15</v>
      </c>
      <c r="G14" s="477">
        <v>134077</v>
      </c>
      <c r="H14" s="496">
        <v>47690</v>
      </c>
    </row>
    <row r="15" spans="1:8" ht="21" customHeight="1">
      <c r="A15" s="472" t="s">
        <v>48</v>
      </c>
      <c r="B15" s="104">
        <f t="shared" si="1"/>
        <v>183055</v>
      </c>
      <c r="C15" s="331">
        <v>886</v>
      </c>
      <c r="D15" s="480">
        <v>16301</v>
      </c>
      <c r="E15" s="480">
        <v>1846</v>
      </c>
      <c r="F15" s="477">
        <v>90</v>
      </c>
      <c r="G15" s="477">
        <v>163932</v>
      </c>
      <c r="H15" s="496">
        <v>10902</v>
      </c>
    </row>
    <row r="16" spans="1:8" ht="21" customHeight="1">
      <c r="A16" s="472" t="s">
        <v>49</v>
      </c>
      <c r="B16" s="104">
        <f t="shared" si="1"/>
        <v>26213</v>
      </c>
      <c r="C16" s="331">
        <v>101</v>
      </c>
      <c r="D16" s="480">
        <v>68</v>
      </c>
      <c r="E16" s="480">
        <v>146</v>
      </c>
      <c r="F16" s="477">
        <v>13</v>
      </c>
      <c r="G16" s="477">
        <v>25885</v>
      </c>
      <c r="H16" s="496">
        <v>1690</v>
      </c>
    </row>
    <row r="17" spans="1:8" ht="21" customHeight="1">
      <c r="A17" s="472" t="s">
        <v>50</v>
      </c>
      <c r="B17" s="104">
        <f t="shared" si="1"/>
        <v>88162</v>
      </c>
      <c r="C17" s="331">
        <v>356</v>
      </c>
      <c r="D17" s="480">
        <v>356</v>
      </c>
      <c r="E17" s="480">
        <v>1817</v>
      </c>
      <c r="F17" s="477">
        <v>36</v>
      </c>
      <c r="G17" s="477">
        <v>85597</v>
      </c>
      <c r="H17" s="496">
        <v>15318</v>
      </c>
    </row>
    <row r="18" spans="1:8" ht="21" customHeight="1">
      <c r="A18" s="472" t="s">
        <v>51</v>
      </c>
      <c r="B18" s="104">
        <f t="shared" si="1"/>
        <v>82966</v>
      </c>
      <c r="C18" s="331">
        <v>444</v>
      </c>
      <c r="D18" s="480">
        <v>233</v>
      </c>
      <c r="E18" s="480">
        <v>966</v>
      </c>
      <c r="F18" s="477">
        <v>33</v>
      </c>
      <c r="G18" s="477">
        <v>81290</v>
      </c>
      <c r="H18" s="496">
        <v>5188</v>
      </c>
    </row>
    <row r="19" spans="1:8" ht="21" customHeight="1">
      <c r="A19" s="472" t="s">
        <v>52</v>
      </c>
      <c r="B19" s="104">
        <f t="shared" si="1"/>
        <v>39654</v>
      </c>
      <c r="C19" s="331">
        <v>217</v>
      </c>
      <c r="D19" s="480">
        <v>242</v>
      </c>
      <c r="E19" s="480">
        <v>452</v>
      </c>
      <c r="F19" s="477">
        <v>12</v>
      </c>
      <c r="G19" s="477">
        <v>38731</v>
      </c>
      <c r="H19" s="496">
        <v>3874</v>
      </c>
    </row>
    <row r="20" spans="1:8" ht="21" customHeight="1">
      <c r="A20" s="472" t="s">
        <v>53</v>
      </c>
      <c r="B20" s="104">
        <f t="shared" si="1"/>
        <v>33636</v>
      </c>
      <c r="C20" s="331">
        <v>125</v>
      </c>
      <c r="D20" s="480">
        <v>80</v>
      </c>
      <c r="E20" s="480">
        <v>422</v>
      </c>
      <c r="F20" s="477">
        <v>22</v>
      </c>
      <c r="G20" s="477">
        <v>32987</v>
      </c>
      <c r="H20" s="496">
        <v>4925</v>
      </c>
    </row>
    <row r="21" spans="1:8" ht="21" customHeight="1">
      <c r="A21" s="472" t="s">
        <v>54</v>
      </c>
      <c r="B21" s="104">
        <f t="shared" si="1"/>
        <v>68270</v>
      </c>
      <c r="C21" s="331">
        <v>242</v>
      </c>
      <c r="D21" s="480">
        <v>1612</v>
      </c>
      <c r="E21" s="480">
        <v>842</v>
      </c>
      <c r="F21" s="477">
        <v>24</v>
      </c>
      <c r="G21" s="477">
        <v>65550</v>
      </c>
      <c r="H21" s="496">
        <v>6897</v>
      </c>
    </row>
    <row r="22" spans="1:8" ht="21" customHeight="1">
      <c r="A22" s="472" t="s">
        <v>55</v>
      </c>
      <c r="B22" s="104">
        <f t="shared" si="1"/>
        <v>41765</v>
      </c>
      <c r="C22" s="331">
        <v>296</v>
      </c>
      <c r="D22" s="480">
        <v>200</v>
      </c>
      <c r="E22" s="480">
        <v>340</v>
      </c>
      <c r="F22" s="477">
        <v>22</v>
      </c>
      <c r="G22" s="477">
        <v>40907</v>
      </c>
      <c r="H22" s="496">
        <v>1503</v>
      </c>
    </row>
    <row r="23" spans="1:8" ht="21" customHeight="1">
      <c r="A23" s="472" t="s">
        <v>56</v>
      </c>
      <c r="B23" s="104">
        <f t="shared" si="1"/>
        <v>116162</v>
      </c>
      <c r="C23" s="331">
        <v>1474</v>
      </c>
      <c r="D23" s="480">
        <v>1397</v>
      </c>
      <c r="E23" s="480">
        <v>1160</v>
      </c>
      <c r="F23" s="477">
        <v>40</v>
      </c>
      <c r="G23" s="477">
        <v>112091</v>
      </c>
      <c r="H23" s="496">
        <v>8392</v>
      </c>
    </row>
    <row r="24" spans="1:8" ht="21" customHeight="1">
      <c r="A24" s="473" t="s">
        <v>57</v>
      </c>
      <c r="B24" s="497">
        <f t="shared" si="1"/>
        <v>24563</v>
      </c>
      <c r="C24" s="474">
        <v>87</v>
      </c>
      <c r="D24" s="498">
        <v>208</v>
      </c>
      <c r="E24" s="498">
        <v>226</v>
      </c>
      <c r="F24" s="482">
        <v>13</v>
      </c>
      <c r="G24" s="482">
        <v>24029</v>
      </c>
      <c r="H24" s="499">
        <v>1020</v>
      </c>
    </row>
    <row r="25" spans="1:8" ht="35.25" customHeight="1">
      <c r="A25" s="806" t="s">
        <v>475</v>
      </c>
      <c r="B25" s="806"/>
      <c r="C25" s="806"/>
      <c r="D25" s="806"/>
      <c r="E25" s="806"/>
      <c r="F25" s="806"/>
      <c r="G25" s="806"/>
      <c r="H25" s="806"/>
    </row>
    <row r="26" spans="1:8" ht="35.25" customHeight="1">
      <c r="A26" s="791" t="s">
        <v>476</v>
      </c>
      <c r="B26" s="791"/>
      <c r="C26" s="791"/>
      <c r="D26" s="791"/>
      <c r="E26" s="791"/>
      <c r="F26" s="791"/>
      <c r="G26" s="791"/>
      <c r="H26" s="791"/>
    </row>
    <row r="27" spans="1:8" hidden="1"/>
    <row r="28" spans="1:8" hidden="1">
      <c r="A28" s="960"/>
      <c r="B28" s="960"/>
      <c r="C28" s="960"/>
      <c r="D28" s="960"/>
      <c r="E28" s="960"/>
      <c r="F28" s="960"/>
      <c r="G28" s="960"/>
      <c r="H28" s="960"/>
    </row>
    <row r="29" spans="1:8" ht="12.75" customHeight="1"/>
  </sheetData>
  <mergeCells count="13">
    <mergeCell ref="A25:H25"/>
    <mergeCell ref="A26:H26"/>
    <mergeCell ref="A28:H28"/>
    <mergeCell ref="A1:H1"/>
    <mergeCell ref="A3:H3"/>
    <mergeCell ref="A5:A7"/>
    <mergeCell ref="B5:B7"/>
    <mergeCell ref="C5:H5"/>
    <mergeCell ref="C6:C7"/>
    <mergeCell ref="D6:D7"/>
    <mergeCell ref="E6:E7"/>
    <mergeCell ref="F6:F7"/>
    <mergeCell ref="G6:H6"/>
  </mergeCells>
  <printOptions horizontalCentered="1"/>
  <pageMargins left="0.39370078740157483" right="0.39370078740157483" top="0.74803149606299213" bottom="0.74803149606299213" header="0.31496062992125984" footer="0.31496062992125984"/>
  <pageSetup paperSize="9" scale="7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FC41"/>
  <sheetViews>
    <sheetView showGridLines="0" view="pageBreakPreview" zoomScale="90" zoomScaleNormal="90" zoomScaleSheetLayoutView="90" workbookViewId="0">
      <selection activeCell="A14" sqref="A14:H14"/>
    </sheetView>
  </sheetViews>
  <sheetFormatPr defaultColWidth="0" defaultRowHeight="12.75" zeroHeight="1"/>
  <cols>
    <col min="1" max="1" width="25.5703125" style="3" customWidth="1"/>
    <col min="2" max="2" width="13.42578125" style="3" customWidth="1"/>
    <col min="3" max="3" width="13.5703125" style="3" customWidth="1"/>
    <col min="4" max="4" width="14.42578125" style="3" customWidth="1"/>
    <col min="5" max="5" width="13.7109375" style="3" customWidth="1"/>
    <col min="6" max="6" width="14.85546875" style="3" customWidth="1"/>
    <col min="7" max="7" width="14.28515625" style="3" customWidth="1"/>
    <col min="8" max="9" width="13.42578125" style="3" customWidth="1"/>
    <col min="10" max="10" width="11.28515625" style="3" hidden="1"/>
    <col min="11" max="239" width="9.140625" style="3" hidden="1"/>
    <col min="240" max="240" width="25.5703125" style="3" hidden="1"/>
    <col min="241" max="241" width="13.85546875" style="3" hidden="1"/>
    <col min="242" max="243" width="14.5703125" style="3" hidden="1"/>
    <col min="244" max="244" width="15.28515625" style="3" hidden="1"/>
    <col min="245" max="245" width="17" style="3" hidden="1"/>
    <col min="246" max="246" width="17.28515625" style="3" hidden="1"/>
    <col min="247" max="247" width="12.28515625" style="3" hidden="1"/>
    <col min="248" max="248" width="11.28515625" style="3" hidden="1"/>
    <col min="249" max="249" width="13.42578125" style="3" hidden="1"/>
    <col min="250" max="250" width="9.140625" style="3" hidden="1"/>
    <col min="251" max="251" width="11.5703125" style="3" hidden="1"/>
    <col min="252" max="252" width="26.28515625" style="3" hidden="1"/>
    <col min="253" max="253" width="9.140625" style="3" hidden="1"/>
    <col min="254" max="254" width="15.5703125" style="3" hidden="1"/>
    <col min="255" max="256" width="9.140625" style="3" hidden="1"/>
    <col min="257" max="257" width="14.7109375" style="3" hidden="1"/>
    <col min="258" max="258" width="17" style="3" hidden="1"/>
    <col min="259" max="259" width="12.5703125" style="3" hidden="1"/>
    <col min="260" max="260" width="13" style="3" hidden="1"/>
    <col min="261" max="495" width="9.140625" style="3" hidden="1"/>
    <col min="496" max="496" width="25.5703125" style="3" hidden="1"/>
    <col min="497" max="497" width="13.85546875" style="3" hidden="1"/>
    <col min="498" max="499" width="14.5703125" style="3" hidden="1"/>
    <col min="500" max="500" width="15.28515625" style="3" hidden="1"/>
    <col min="501" max="501" width="17" style="3" hidden="1"/>
    <col min="502" max="502" width="17.28515625" style="3" hidden="1"/>
    <col min="503" max="503" width="12.28515625" style="3" hidden="1"/>
    <col min="504" max="504" width="11.28515625" style="3" hidden="1"/>
    <col min="505" max="505" width="13.42578125" style="3" hidden="1"/>
    <col min="506" max="506" width="9.140625" style="3" hidden="1"/>
    <col min="507" max="507" width="11.5703125" style="3" hidden="1"/>
    <col min="508" max="508" width="26.28515625" style="3" hidden="1"/>
    <col min="509" max="509" width="9.140625" style="3" hidden="1"/>
    <col min="510" max="510" width="15.5703125" style="3" hidden="1"/>
    <col min="511" max="512" width="9.140625" style="3" hidden="1"/>
    <col min="513" max="513" width="14.7109375" style="3" hidden="1"/>
    <col min="514" max="514" width="17" style="3" hidden="1"/>
    <col min="515" max="515" width="12.5703125" style="3" hidden="1"/>
    <col min="516" max="516" width="13" style="3" hidden="1"/>
    <col min="517" max="751" width="9.140625" style="3" hidden="1"/>
    <col min="752" max="752" width="25.5703125" style="3" hidden="1"/>
    <col min="753" max="753" width="13.85546875" style="3" hidden="1"/>
    <col min="754" max="755" width="14.5703125" style="3" hidden="1"/>
    <col min="756" max="756" width="15.28515625" style="3" hidden="1"/>
    <col min="757" max="757" width="17" style="3" hidden="1"/>
    <col min="758" max="758" width="17.28515625" style="3" hidden="1"/>
    <col min="759" max="759" width="12.28515625" style="3" hidden="1"/>
    <col min="760" max="760" width="11.28515625" style="3" hidden="1"/>
    <col min="761" max="761" width="13.42578125" style="3" hidden="1"/>
    <col min="762" max="762" width="9.140625" style="3" hidden="1"/>
    <col min="763" max="763" width="11.5703125" style="3" hidden="1"/>
    <col min="764" max="764" width="26.28515625" style="3" hidden="1"/>
    <col min="765" max="765" width="9.140625" style="3" hidden="1"/>
    <col min="766" max="766" width="15.5703125" style="3" hidden="1"/>
    <col min="767" max="768" width="9.140625" style="3" hidden="1"/>
    <col min="769" max="769" width="14.7109375" style="3" hidden="1"/>
    <col min="770" max="770" width="17" style="3" hidden="1"/>
    <col min="771" max="771" width="12.5703125" style="3" hidden="1"/>
    <col min="772" max="772" width="13" style="3" hidden="1"/>
    <col min="773" max="1007" width="9.140625" style="3" hidden="1"/>
    <col min="1008" max="1008" width="25.5703125" style="3" hidden="1"/>
    <col min="1009" max="1009" width="13.85546875" style="3" hidden="1"/>
    <col min="1010" max="1011" width="14.5703125" style="3" hidden="1"/>
    <col min="1012" max="1012" width="15.28515625" style="3" hidden="1"/>
    <col min="1013" max="1013" width="17" style="3" hidden="1"/>
    <col min="1014" max="1014" width="17.28515625" style="3" hidden="1"/>
    <col min="1015" max="1015" width="12.28515625" style="3" hidden="1"/>
    <col min="1016" max="1016" width="11.28515625" style="3" hidden="1"/>
    <col min="1017" max="1017" width="13.42578125" style="3" hidden="1"/>
    <col min="1018" max="1018" width="9.140625" style="3" hidden="1"/>
    <col min="1019" max="1019" width="11.5703125" style="3" hidden="1"/>
    <col min="1020" max="1020" width="26.28515625" style="3" hidden="1"/>
    <col min="1021" max="1021" width="9.140625" style="3" hidden="1"/>
    <col min="1022" max="1022" width="15.5703125" style="3" hidden="1"/>
    <col min="1023" max="1024" width="9.140625" style="3" hidden="1"/>
    <col min="1025" max="1025" width="14.7109375" style="3" hidden="1"/>
    <col min="1026" max="1026" width="17" style="3" hidden="1"/>
    <col min="1027" max="1027" width="12.5703125" style="3" hidden="1"/>
    <col min="1028" max="1028" width="13" style="3" hidden="1"/>
    <col min="1029" max="1263" width="9.140625" style="3" hidden="1"/>
    <col min="1264" max="1264" width="25.5703125" style="3" hidden="1"/>
    <col min="1265" max="1265" width="13.85546875" style="3" hidden="1"/>
    <col min="1266" max="1267" width="14.5703125" style="3" hidden="1"/>
    <col min="1268" max="1268" width="15.28515625" style="3" hidden="1"/>
    <col min="1269" max="1269" width="17" style="3" hidden="1"/>
    <col min="1270" max="1270" width="17.28515625" style="3" hidden="1"/>
    <col min="1271" max="1271" width="12.28515625" style="3" hidden="1"/>
    <col min="1272" max="1272" width="11.28515625" style="3" hidden="1"/>
    <col min="1273" max="1273" width="13.42578125" style="3" hidden="1"/>
    <col min="1274" max="1274" width="9.140625" style="3" hidden="1"/>
    <col min="1275" max="1275" width="11.5703125" style="3" hidden="1"/>
    <col min="1276" max="1276" width="26.28515625" style="3" hidden="1"/>
    <col min="1277" max="1277" width="9.140625" style="3" hidden="1"/>
    <col min="1278" max="1278" width="15.5703125" style="3" hidden="1"/>
    <col min="1279" max="1280" width="9.140625" style="3" hidden="1"/>
    <col min="1281" max="1281" width="14.7109375" style="3" hidden="1"/>
    <col min="1282" max="1282" width="17" style="3" hidden="1"/>
    <col min="1283" max="1283" width="12.5703125" style="3" hidden="1"/>
    <col min="1284" max="1284" width="13" style="3" hidden="1"/>
    <col min="1285" max="1519" width="9.140625" style="3" hidden="1"/>
    <col min="1520" max="1520" width="25.5703125" style="3" hidden="1"/>
    <col min="1521" max="1521" width="13.85546875" style="3" hidden="1"/>
    <col min="1522" max="1523" width="14.5703125" style="3" hidden="1"/>
    <col min="1524" max="1524" width="15.28515625" style="3" hidden="1"/>
    <col min="1525" max="1525" width="17" style="3" hidden="1"/>
    <col min="1526" max="1526" width="17.28515625" style="3" hidden="1"/>
    <col min="1527" max="1527" width="12.28515625" style="3" hidden="1"/>
    <col min="1528" max="1528" width="11.28515625" style="3" hidden="1"/>
    <col min="1529" max="1529" width="13.42578125" style="3" hidden="1"/>
    <col min="1530" max="1530" width="9.140625" style="3" hidden="1"/>
    <col min="1531" max="1531" width="11.5703125" style="3" hidden="1"/>
    <col min="1532" max="1532" width="26.28515625" style="3" hidden="1"/>
    <col min="1533" max="1533" width="9.140625" style="3" hidden="1"/>
    <col min="1534" max="1534" width="15.5703125" style="3" hidden="1"/>
    <col min="1535" max="1536" width="9.140625" style="3" hidden="1"/>
    <col min="1537" max="1537" width="14.7109375" style="3" hidden="1"/>
    <col min="1538" max="1538" width="17" style="3" hidden="1"/>
    <col min="1539" max="1539" width="12.5703125" style="3" hidden="1"/>
    <col min="1540" max="1540" width="13" style="3" hidden="1"/>
    <col min="1541" max="1775" width="9.140625" style="3" hidden="1"/>
    <col min="1776" max="1776" width="25.5703125" style="3" hidden="1"/>
    <col min="1777" max="1777" width="13.85546875" style="3" hidden="1"/>
    <col min="1778" max="1779" width="14.5703125" style="3" hidden="1"/>
    <col min="1780" max="1780" width="15.28515625" style="3" hidden="1"/>
    <col min="1781" max="1781" width="17" style="3" hidden="1"/>
    <col min="1782" max="1782" width="17.28515625" style="3" hidden="1"/>
    <col min="1783" max="1783" width="12.28515625" style="3" hidden="1"/>
    <col min="1784" max="1784" width="11.28515625" style="3" hidden="1"/>
    <col min="1785" max="1785" width="13.42578125" style="3" hidden="1"/>
    <col min="1786" max="1786" width="9.140625" style="3" hidden="1"/>
    <col min="1787" max="1787" width="11.5703125" style="3" hidden="1"/>
    <col min="1788" max="1788" width="26.28515625" style="3" hidden="1"/>
    <col min="1789" max="1789" width="9.140625" style="3" hidden="1"/>
    <col min="1790" max="1790" width="15.5703125" style="3" hidden="1"/>
    <col min="1791" max="1792" width="9.140625" style="3" hidden="1"/>
    <col min="1793" max="1793" width="14.7109375" style="3" hidden="1"/>
    <col min="1794" max="1794" width="17" style="3" hidden="1"/>
    <col min="1795" max="1795" width="12.5703125" style="3" hidden="1"/>
    <col min="1796" max="1796" width="13" style="3" hidden="1"/>
    <col min="1797" max="2031" width="9.140625" style="3" hidden="1"/>
    <col min="2032" max="2032" width="25.5703125" style="3" hidden="1"/>
    <col min="2033" max="2033" width="13.85546875" style="3" hidden="1"/>
    <col min="2034" max="2035" width="14.5703125" style="3" hidden="1"/>
    <col min="2036" max="2036" width="15.28515625" style="3" hidden="1"/>
    <col min="2037" max="2037" width="17" style="3" hidden="1"/>
    <col min="2038" max="2038" width="17.28515625" style="3" hidden="1"/>
    <col min="2039" max="2039" width="12.28515625" style="3" hidden="1"/>
    <col min="2040" max="2040" width="11.28515625" style="3" hidden="1"/>
    <col min="2041" max="2041" width="13.42578125" style="3" hidden="1"/>
    <col min="2042" max="2042" width="9.140625" style="3" hidden="1"/>
    <col min="2043" max="2043" width="11.5703125" style="3" hidden="1"/>
    <col min="2044" max="2044" width="26.28515625" style="3" hidden="1"/>
    <col min="2045" max="2045" width="9.140625" style="3" hidden="1"/>
    <col min="2046" max="2046" width="15.5703125" style="3" hidden="1"/>
    <col min="2047" max="2048" width="9.140625" style="3" hidden="1"/>
    <col min="2049" max="2049" width="14.7109375" style="3" hidden="1"/>
    <col min="2050" max="2050" width="17" style="3" hidden="1"/>
    <col min="2051" max="2051" width="12.5703125" style="3" hidden="1"/>
    <col min="2052" max="2052" width="13" style="3" hidden="1"/>
    <col min="2053" max="2287" width="9.140625" style="3" hidden="1"/>
    <col min="2288" max="2288" width="25.5703125" style="3" hidden="1"/>
    <col min="2289" max="2289" width="13.85546875" style="3" hidden="1"/>
    <col min="2290" max="2291" width="14.5703125" style="3" hidden="1"/>
    <col min="2292" max="2292" width="15.28515625" style="3" hidden="1"/>
    <col min="2293" max="2293" width="17" style="3" hidden="1"/>
    <col min="2294" max="2294" width="17.28515625" style="3" hidden="1"/>
    <col min="2295" max="2295" width="12.28515625" style="3" hidden="1"/>
    <col min="2296" max="2296" width="11.28515625" style="3" hidden="1"/>
    <col min="2297" max="2297" width="13.42578125" style="3" hidden="1"/>
    <col min="2298" max="2298" width="9.140625" style="3" hidden="1"/>
    <col min="2299" max="2299" width="11.5703125" style="3" hidden="1"/>
    <col min="2300" max="2300" width="26.28515625" style="3" hidden="1"/>
    <col min="2301" max="2301" width="9.140625" style="3" hidden="1"/>
    <col min="2302" max="2302" width="15.5703125" style="3" hidden="1"/>
    <col min="2303" max="2304" width="9.140625" style="3" hidden="1"/>
    <col min="2305" max="2305" width="14.7109375" style="3" hidden="1"/>
    <col min="2306" max="2306" width="17" style="3" hidden="1"/>
    <col min="2307" max="2307" width="12.5703125" style="3" hidden="1"/>
    <col min="2308" max="2308" width="13" style="3" hidden="1"/>
    <col min="2309" max="2543" width="9.140625" style="3" hidden="1"/>
    <col min="2544" max="2544" width="25.5703125" style="3" hidden="1"/>
    <col min="2545" max="2545" width="13.85546875" style="3" hidden="1"/>
    <col min="2546" max="2547" width="14.5703125" style="3" hidden="1"/>
    <col min="2548" max="2548" width="15.28515625" style="3" hidden="1"/>
    <col min="2549" max="2549" width="17" style="3" hidden="1"/>
    <col min="2550" max="2550" width="17.28515625" style="3" hidden="1"/>
    <col min="2551" max="2551" width="12.28515625" style="3" hidden="1"/>
    <col min="2552" max="2552" width="11.28515625" style="3" hidden="1"/>
    <col min="2553" max="2553" width="13.42578125" style="3" hidden="1"/>
    <col min="2554" max="2554" width="9.140625" style="3" hidden="1"/>
    <col min="2555" max="2555" width="11.5703125" style="3" hidden="1"/>
    <col min="2556" max="2556" width="26.28515625" style="3" hidden="1"/>
    <col min="2557" max="2557" width="9.140625" style="3" hidden="1"/>
    <col min="2558" max="2558" width="15.5703125" style="3" hidden="1"/>
    <col min="2559" max="2560" width="9.140625" style="3" hidden="1"/>
    <col min="2561" max="2561" width="14.7109375" style="3" hidden="1"/>
    <col min="2562" max="2562" width="17" style="3" hidden="1"/>
    <col min="2563" max="2563" width="12.5703125" style="3" hidden="1"/>
    <col min="2564" max="2564" width="13" style="3" hidden="1"/>
    <col min="2565" max="2799" width="9.140625" style="3" hidden="1"/>
    <col min="2800" max="2800" width="25.5703125" style="3" hidden="1"/>
    <col min="2801" max="2801" width="13.85546875" style="3" hidden="1"/>
    <col min="2802" max="2803" width="14.5703125" style="3" hidden="1"/>
    <col min="2804" max="2804" width="15.28515625" style="3" hidden="1"/>
    <col min="2805" max="2805" width="17" style="3" hidden="1"/>
    <col min="2806" max="2806" width="17.28515625" style="3" hidden="1"/>
    <col min="2807" max="2807" width="12.28515625" style="3" hidden="1"/>
    <col min="2808" max="2808" width="11.28515625" style="3" hidden="1"/>
    <col min="2809" max="2809" width="13.42578125" style="3" hidden="1"/>
    <col min="2810" max="2810" width="9.140625" style="3" hidden="1"/>
    <col min="2811" max="2811" width="11.5703125" style="3" hidden="1"/>
    <col min="2812" max="2812" width="26.28515625" style="3" hidden="1"/>
    <col min="2813" max="2813" width="9.140625" style="3" hidden="1"/>
    <col min="2814" max="2814" width="15.5703125" style="3" hidden="1"/>
    <col min="2815" max="2816" width="9.140625" style="3" hidden="1"/>
    <col min="2817" max="2817" width="14.7109375" style="3" hidden="1"/>
    <col min="2818" max="2818" width="17" style="3" hidden="1"/>
    <col min="2819" max="2819" width="12.5703125" style="3" hidden="1"/>
    <col min="2820" max="2820" width="13" style="3" hidden="1"/>
    <col min="2821" max="3055" width="9.140625" style="3" hidden="1"/>
    <col min="3056" max="3056" width="25.5703125" style="3" hidden="1"/>
    <col min="3057" max="3057" width="13.85546875" style="3" hidden="1"/>
    <col min="3058" max="3059" width="14.5703125" style="3" hidden="1"/>
    <col min="3060" max="3060" width="15.28515625" style="3" hidden="1"/>
    <col min="3061" max="3061" width="17" style="3" hidden="1"/>
    <col min="3062" max="3062" width="17.28515625" style="3" hidden="1"/>
    <col min="3063" max="3063" width="12.28515625" style="3" hidden="1"/>
    <col min="3064" max="3064" width="11.28515625" style="3" hidden="1"/>
    <col min="3065" max="3065" width="13.42578125" style="3" hidden="1"/>
    <col min="3066" max="3066" width="9.140625" style="3" hidden="1"/>
    <col min="3067" max="3067" width="11.5703125" style="3" hidden="1"/>
    <col min="3068" max="3068" width="26.28515625" style="3" hidden="1"/>
    <col min="3069" max="3069" width="9.140625" style="3" hidden="1"/>
    <col min="3070" max="3070" width="15.5703125" style="3" hidden="1"/>
    <col min="3071" max="3072" width="9.140625" style="3" hidden="1"/>
    <col min="3073" max="3073" width="14.7109375" style="3" hidden="1"/>
    <col min="3074" max="3074" width="17" style="3" hidden="1"/>
    <col min="3075" max="3075" width="12.5703125" style="3" hidden="1"/>
    <col min="3076" max="3076" width="13" style="3" hidden="1"/>
    <col min="3077" max="3311" width="9.140625" style="3" hidden="1"/>
    <col min="3312" max="3312" width="25.5703125" style="3" hidden="1"/>
    <col min="3313" max="3313" width="13.85546875" style="3" hidden="1"/>
    <col min="3314" max="3315" width="14.5703125" style="3" hidden="1"/>
    <col min="3316" max="3316" width="15.28515625" style="3" hidden="1"/>
    <col min="3317" max="3317" width="17" style="3" hidden="1"/>
    <col min="3318" max="3318" width="17.28515625" style="3" hidden="1"/>
    <col min="3319" max="3319" width="12.28515625" style="3" hidden="1"/>
    <col min="3320" max="3320" width="11.28515625" style="3" hidden="1"/>
    <col min="3321" max="3321" width="13.42578125" style="3" hidden="1"/>
    <col min="3322" max="3322" width="9.140625" style="3" hidden="1"/>
    <col min="3323" max="3323" width="11.5703125" style="3" hidden="1"/>
    <col min="3324" max="3324" width="26.28515625" style="3" hidden="1"/>
    <col min="3325" max="3325" width="9.140625" style="3" hidden="1"/>
    <col min="3326" max="3326" width="15.5703125" style="3" hidden="1"/>
    <col min="3327" max="3328" width="9.140625" style="3" hidden="1"/>
    <col min="3329" max="3329" width="14.7109375" style="3" hidden="1"/>
    <col min="3330" max="3330" width="17" style="3" hidden="1"/>
    <col min="3331" max="3331" width="12.5703125" style="3" hidden="1"/>
    <col min="3332" max="3332" width="13" style="3" hidden="1"/>
    <col min="3333" max="3567" width="9.140625" style="3" hidden="1"/>
    <col min="3568" max="3568" width="25.5703125" style="3" hidden="1"/>
    <col min="3569" max="3569" width="13.85546875" style="3" hidden="1"/>
    <col min="3570" max="3571" width="14.5703125" style="3" hidden="1"/>
    <col min="3572" max="3572" width="15.28515625" style="3" hidden="1"/>
    <col min="3573" max="3573" width="17" style="3" hidden="1"/>
    <col min="3574" max="3574" width="17.28515625" style="3" hidden="1"/>
    <col min="3575" max="3575" width="12.28515625" style="3" hidden="1"/>
    <col min="3576" max="3576" width="11.28515625" style="3" hidden="1"/>
    <col min="3577" max="3577" width="13.42578125" style="3" hidden="1"/>
    <col min="3578" max="3578" width="9.140625" style="3" hidden="1"/>
    <col min="3579" max="3579" width="11.5703125" style="3" hidden="1"/>
    <col min="3580" max="3580" width="26.28515625" style="3" hidden="1"/>
    <col min="3581" max="3581" width="9.140625" style="3" hidden="1"/>
    <col min="3582" max="3582" width="15.5703125" style="3" hidden="1"/>
    <col min="3583" max="3584" width="9.140625" style="3" hidden="1"/>
    <col min="3585" max="3585" width="14.7109375" style="3" hidden="1"/>
    <col min="3586" max="3586" width="17" style="3" hidden="1"/>
    <col min="3587" max="3587" width="12.5703125" style="3" hidden="1"/>
    <col min="3588" max="3588" width="13" style="3" hidden="1"/>
    <col min="3589" max="3823" width="9.140625" style="3" hidden="1"/>
    <col min="3824" max="3824" width="25.5703125" style="3" hidden="1"/>
    <col min="3825" max="3825" width="13.85546875" style="3" hidden="1"/>
    <col min="3826" max="3827" width="14.5703125" style="3" hidden="1"/>
    <col min="3828" max="3828" width="15.28515625" style="3" hidden="1"/>
    <col min="3829" max="3829" width="17" style="3" hidden="1"/>
    <col min="3830" max="3830" width="17.28515625" style="3" hidden="1"/>
    <col min="3831" max="3831" width="12.28515625" style="3" hidden="1"/>
    <col min="3832" max="3832" width="11.28515625" style="3" hidden="1"/>
    <col min="3833" max="3833" width="13.42578125" style="3" hidden="1"/>
    <col min="3834" max="3834" width="9.140625" style="3" hidden="1"/>
    <col min="3835" max="3835" width="11.5703125" style="3" hidden="1"/>
    <col min="3836" max="3836" width="26.28515625" style="3" hidden="1"/>
    <col min="3837" max="3837" width="9.140625" style="3" hidden="1"/>
    <col min="3838" max="3838" width="15.5703125" style="3" hidden="1"/>
    <col min="3839" max="3840" width="9.140625" style="3" hidden="1"/>
    <col min="3841" max="3841" width="14.7109375" style="3" hidden="1"/>
    <col min="3842" max="3842" width="17" style="3" hidden="1"/>
    <col min="3843" max="3843" width="12.5703125" style="3" hidden="1"/>
    <col min="3844" max="3844" width="13" style="3" hidden="1"/>
    <col min="3845" max="4079" width="9.140625" style="3" hidden="1"/>
    <col min="4080" max="4080" width="25.5703125" style="3" hidden="1"/>
    <col min="4081" max="4081" width="13.85546875" style="3" hidden="1"/>
    <col min="4082" max="4083" width="14.5703125" style="3" hidden="1"/>
    <col min="4084" max="4084" width="15.28515625" style="3" hidden="1"/>
    <col min="4085" max="4085" width="17" style="3" hidden="1"/>
    <col min="4086" max="4086" width="17.28515625" style="3" hidden="1"/>
    <col min="4087" max="4087" width="12.28515625" style="3" hidden="1"/>
    <col min="4088" max="4088" width="11.28515625" style="3" hidden="1"/>
    <col min="4089" max="4089" width="13.42578125" style="3" hidden="1"/>
    <col min="4090" max="4090" width="9.140625" style="3" hidden="1"/>
    <col min="4091" max="4091" width="11.5703125" style="3" hidden="1"/>
    <col min="4092" max="4092" width="26.28515625" style="3" hidden="1"/>
    <col min="4093" max="4093" width="9.140625" style="3" hidden="1"/>
    <col min="4094" max="4094" width="15.5703125" style="3" hidden="1"/>
    <col min="4095" max="4096" width="9.140625" style="3" hidden="1"/>
    <col min="4097" max="4097" width="14.7109375" style="3" hidden="1"/>
    <col min="4098" max="4098" width="17" style="3" hidden="1"/>
    <col min="4099" max="4099" width="12.5703125" style="3" hidden="1"/>
    <col min="4100" max="4100" width="13" style="3" hidden="1"/>
    <col min="4101" max="4335" width="9.140625" style="3" hidden="1"/>
    <col min="4336" max="4336" width="25.5703125" style="3" hidden="1"/>
    <col min="4337" max="4337" width="13.85546875" style="3" hidden="1"/>
    <col min="4338" max="4339" width="14.5703125" style="3" hidden="1"/>
    <col min="4340" max="4340" width="15.28515625" style="3" hidden="1"/>
    <col min="4341" max="4341" width="17" style="3" hidden="1"/>
    <col min="4342" max="4342" width="17.28515625" style="3" hidden="1"/>
    <col min="4343" max="4343" width="12.28515625" style="3" hidden="1"/>
    <col min="4344" max="4344" width="11.28515625" style="3" hidden="1"/>
    <col min="4345" max="4345" width="13.42578125" style="3" hidden="1"/>
    <col min="4346" max="4346" width="9.140625" style="3" hidden="1"/>
    <col min="4347" max="4347" width="11.5703125" style="3" hidden="1"/>
    <col min="4348" max="4348" width="26.28515625" style="3" hidden="1"/>
    <col min="4349" max="4349" width="9.140625" style="3" hidden="1"/>
    <col min="4350" max="4350" width="15.5703125" style="3" hidden="1"/>
    <col min="4351" max="4352" width="9.140625" style="3" hidden="1"/>
    <col min="4353" max="4353" width="14.7109375" style="3" hidden="1"/>
    <col min="4354" max="4354" width="17" style="3" hidden="1"/>
    <col min="4355" max="4355" width="12.5703125" style="3" hidden="1"/>
    <col min="4356" max="4356" width="13" style="3" hidden="1"/>
    <col min="4357" max="4591" width="9.140625" style="3" hidden="1"/>
    <col min="4592" max="4592" width="25.5703125" style="3" hidden="1"/>
    <col min="4593" max="4593" width="13.85546875" style="3" hidden="1"/>
    <col min="4594" max="4595" width="14.5703125" style="3" hidden="1"/>
    <col min="4596" max="4596" width="15.28515625" style="3" hidden="1"/>
    <col min="4597" max="4597" width="17" style="3" hidden="1"/>
    <col min="4598" max="4598" width="17.28515625" style="3" hidden="1"/>
    <col min="4599" max="4599" width="12.28515625" style="3" hidden="1"/>
    <col min="4600" max="4600" width="11.28515625" style="3" hidden="1"/>
    <col min="4601" max="4601" width="13.42578125" style="3" hidden="1"/>
    <col min="4602" max="4602" width="9.140625" style="3" hidden="1"/>
    <col min="4603" max="4603" width="11.5703125" style="3" hidden="1"/>
    <col min="4604" max="4604" width="26.28515625" style="3" hidden="1"/>
    <col min="4605" max="4605" width="9.140625" style="3" hidden="1"/>
    <col min="4606" max="4606" width="15.5703125" style="3" hidden="1"/>
    <col min="4607" max="4608" width="9.140625" style="3" hidden="1"/>
    <col min="4609" max="4609" width="14.7109375" style="3" hidden="1"/>
    <col min="4610" max="4610" width="17" style="3" hidden="1"/>
    <col min="4611" max="4611" width="12.5703125" style="3" hidden="1"/>
    <col min="4612" max="4612" width="13" style="3" hidden="1"/>
    <col min="4613" max="4847" width="9.140625" style="3" hidden="1"/>
    <col min="4848" max="4848" width="25.5703125" style="3" hidden="1"/>
    <col min="4849" max="4849" width="13.85546875" style="3" hidden="1"/>
    <col min="4850" max="4851" width="14.5703125" style="3" hidden="1"/>
    <col min="4852" max="4852" width="15.28515625" style="3" hidden="1"/>
    <col min="4853" max="4853" width="17" style="3" hidden="1"/>
    <col min="4854" max="4854" width="17.28515625" style="3" hidden="1"/>
    <col min="4855" max="4855" width="12.28515625" style="3" hidden="1"/>
    <col min="4856" max="4856" width="11.28515625" style="3" hidden="1"/>
    <col min="4857" max="4857" width="13.42578125" style="3" hidden="1"/>
    <col min="4858" max="4858" width="9.140625" style="3" hidden="1"/>
    <col min="4859" max="4859" width="11.5703125" style="3" hidden="1"/>
    <col min="4860" max="4860" width="26.28515625" style="3" hidden="1"/>
    <col min="4861" max="4861" width="9.140625" style="3" hidden="1"/>
    <col min="4862" max="4862" width="15.5703125" style="3" hidden="1"/>
    <col min="4863" max="4864" width="9.140625" style="3" hidden="1"/>
    <col min="4865" max="4865" width="14.7109375" style="3" hidden="1"/>
    <col min="4866" max="4866" width="17" style="3" hidden="1"/>
    <col min="4867" max="4867" width="12.5703125" style="3" hidden="1"/>
    <col min="4868" max="4868" width="13" style="3" hidden="1"/>
    <col min="4869" max="5103" width="9.140625" style="3" hidden="1"/>
    <col min="5104" max="5104" width="25.5703125" style="3" hidden="1"/>
    <col min="5105" max="5105" width="13.85546875" style="3" hidden="1"/>
    <col min="5106" max="5107" width="14.5703125" style="3" hidden="1"/>
    <col min="5108" max="5108" width="15.28515625" style="3" hidden="1"/>
    <col min="5109" max="5109" width="17" style="3" hidden="1"/>
    <col min="5110" max="5110" width="17.28515625" style="3" hidden="1"/>
    <col min="5111" max="5111" width="12.28515625" style="3" hidden="1"/>
    <col min="5112" max="5112" width="11.28515625" style="3" hidden="1"/>
    <col min="5113" max="5113" width="13.42578125" style="3" hidden="1"/>
    <col min="5114" max="5114" width="9.140625" style="3" hidden="1"/>
    <col min="5115" max="5115" width="11.5703125" style="3" hidden="1"/>
    <col min="5116" max="5116" width="26.28515625" style="3" hidden="1"/>
    <col min="5117" max="5117" width="9.140625" style="3" hidden="1"/>
    <col min="5118" max="5118" width="15.5703125" style="3" hidden="1"/>
    <col min="5119" max="5120" width="9.140625" style="3" hidden="1"/>
    <col min="5121" max="5121" width="14.7109375" style="3" hidden="1"/>
    <col min="5122" max="5122" width="17" style="3" hidden="1"/>
    <col min="5123" max="5123" width="12.5703125" style="3" hidden="1"/>
    <col min="5124" max="5124" width="13" style="3" hidden="1"/>
    <col min="5125" max="5359" width="9.140625" style="3" hidden="1"/>
    <col min="5360" max="5360" width="25.5703125" style="3" hidden="1"/>
    <col min="5361" max="5361" width="13.85546875" style="3" hidden="1"/>
    <col min="5362" max="5363" width="14.5703125" style="3" hidden="1"/>
    <col min="5364" max="5364" width="15.28515625" style="3" hidden="1"/>
    <col min="5365" max="5365" width="17" style="3" hidden="1"/>
    <col min="5366" max="5366" width="17.28515625" style="3" hidden="1"/>
    <col min="5367" max="5367" width="12.28515625" style="3" hidden="1"/>
    <col min="5368" max="5368" width="11.28515625" style="3" hidden="1"/>
    <col min="5369" max="5369" width="13.42578125" style="3" hidden="1"/>
    <col min="5370" max="5370" width="9.140625" style="3" hidden="1"/>
    <col min="5371" max="5371" width="11.5703125" style="3" hidden="1"/>
    <col min="5372" max="5372" width="26.28515625" style="3" hidden="1"/>
    <col min="5373" max="5373" width="9.140625" style="3" hidden="1"/>
    <col min="5374" max="5374" width="15.5703125" style="3" hidden="1"/>
    <col min="5375" max="5376" width="9.140625" style="3" hidden="1"/>
    <col min="5377" max="5377" width="14.7109375" style="3" hidden="1"/>
    <col min="5378" max="5378" width="17" style="3" hidden="1"/>
    <col min="5379" max="5379" width="12.5703125" style="3" hidden="1"/>
    <col min="5380" max="5380" width="13" style="3" hidden="1"/>
    <col min="5381" max="5615" width="9.140625" style="3" hidden="1"/>
    <col min="5616" max="5616" width="25.5703125" style="3" hidden="1"/>
    <col min="5617" max="5617" width="13.85546875" style="3" hidden="1"/>
    <col min="5618" max="5619" width="14.5703125" style="3" hidden="1"/>
    <col min="5620" max="5620" width="15.28515625" style="3" hidden="1"/>
    <col min="5621" max="5621" width="17" style="3" hidden="1"/>
    <col min="5622" max="5622" width="17.28515625" style="3" hidden="1"/>
    <col min="5623" max="5623" width="12.28515625" style="3" hidden="1"/>
    <col min="5624" max="5624" width="11.28515625" style="3" hidden="1"/>
    <col min="5625" max="5625" width="13.42578125" style="3" hidden="1"/>
    <col min="5626" max="5626" width="9.140625" style="3" hidden="1"/>
    <col min="5627" max="5627" width="11.5703125" style="3" hidden="1"/>
    <col min="5628" max="5628" width="26.28515625" style="3" hidden="1"/>
    <col min="5629" max="5629" width="9.140625" style="3" hidden="1"/>
    <col min="5630" max="5630" width="15.5703125" style="3" hidden="1"/>
    <col min="5631" max="5632" width="9.140625" style="3" hidden="1"/>
    <col min="5633" max="5633" width="14.7109375" style="3" hidden="1"/>
    <col min="5634" max="5634" width="17" style="3" hidden="1"/>
    <col min="5635" max="5635" width="12.5703125" style="3" hidden="1"/>
    <col min="5636" max="5636" width="13" style="3" hidden="1"/>
    <col min="5637" max="5871" width="9.140625" style="3" hidden="1"/>
    <col min="5872" max="5872" width="25.5703125" style="3" hidden="1"/>
    <col min="5873" max="5873" width="13.85546875" style="3" hidden="1"/>
    <col min="5874" max="5875" width="14.5703125" style="3" hidden="1"/>
    <col min="5876" max="5876" width="15.28515625" style="3" hidden="1"/>
    <col min="5877" max="5877" width="17" style="3" hidden="1"/>
    <col min="5878" max="5878" width="17.28515625" style="3" hidden="1"/>
    <col min="5879" max="5879" width="12.28515625" style="3" hidden="1"/>
    <col min="5880" max="5880" width="11.28515625" style="3" hidden="1"/>
    <col min="5881" max="5881" width="13.42578125" style="3" hidden="1"/>
    <col min="5882" max="5882" width="9.140625" style="3" hidden="1"/>
    <col min="5883" max="5883" width="11.5703125" style="3" hidden="1"/>
    <col min="5884" max="5884" width="26.28515625" style="3" hidden="1"/>
    <col min="5885" max="5885" width="9.140625" style="3" hidden="1"/>
    <col min="5886" max="5886" width="15.5703125" style="3" hidden="1"/>
    <col min="5887" max="5888" width="9.140625" style="3" hidden="1"/>
    <col min="5889" max="5889" width="14.7109375" style="3" hidden="1"/>
    <col min="5890" max="5890" width="17" style="3" hidden="1"/>
    <col min="5891" max="5891" width="12.5703125" style="3" hidden="1"/>
    <col min="5892" max="5892" width="13" style="3" hidden="1"/>
    <col min="5893" max="6127" width="9.140625" style="3" hidden="1"/>
    <col min="6128" max="6128" width="25.5703125" style="3" hidden="1"/>
    <col min="6129" max="6129" width="13.85546875" style="3" hidden="1"/>
    <col min="6130" max="6131" width="14.5703125" style="3" hidden="1"/>
    <col min="6132" max="6132" width="15.28515625" style="3" hidden="1"/>
    <col min="6133" max="6133" width="17" style="3" hidden="1"/>
    <col min="6134" max="6134" width="17.28515625" style="3" hidden="1"/>
    <col min="6135" max="6135" width="12.28515625" style="3" hidden="1"/>
    <col min="6136" max="6136" width="11.28515625" style="3" hidden="1"/>
    <col min="6137" max="6137" width="13.42578125" style="3" hidden="1"/>
    <col min="6138" max="6138" width="9.140625" style="3" hidden="1"/>
    <col min="6139" max="6139" width="11.5703125" style="3" hidden="1"/>
    <col min="6140" max="6140" width="26.28515625" style="3" hidden="1"/>
    <col min="6141" max="6141" width="9.140625" style="3" hidden="1"/>
    <col min="6142" max="6142" width="15.5703125" style="3" hidden="1"/>
    <col min="6143" max="6144" width="9.140625" style="3" hidden="1"/>
    <col min="6145" max="6145" width="14.7109375" style="3" hidden="1"/>
    <col min="6146" max="6146" width="17" style="3" hidden="1"/>
    <col min="6147" max="6147" width="12.5703125" style="3" hidden="1"/>
    <col min="6148" max="6148" width="13" style="3" hidden="1"/>
    <col min="6149" max="6383" width="9.140625" style="3" hidden="1"/>
    <col min="6384" max="6384" width="25.5703125" style="3" hidden="1"/>
    <col min="6385" max="6385" width="13.85546875" style="3" hidden="1"/>
    <col min="6386" max="6387" width="14.5703125" style="3" hidden="1"/>
    <col min="6388" max="6388" width="15.28515625" style="3" hidden="1"/>
    <col min="6389" max="6389" width="17" style="3" hidden="1"/>
    <col min="6390" max="6390" width="17.28515625" style="3" hidden="1"/>
    <col min="6391" max="6391" width="12.28515625" style="3" hidden="1"/>
    <col min="6392" max="6392" width="11.28515625" style="3" hidden="1"/>
    <col min="6393" max="6393" width="13.42578125" style="3" hidden="1"/>
    <col min="6394" max="6394" width="9.140625" style="3" hidden="1"/>
    <col min="6395" max="6395" width="11.5703125" style="3" hidden="1"/>
    <col min="6396" max="6396" width="26.28515625" style="3" hidden="1"/>
    <col min="6397" max="6397" width="9.140625" style="3" hidden="1"/>
    <col min="6398" max="6398" width="15.5703125" style="3" hidden="1"/>
    <col min="6399" max="6400" width="9.140625" style="3" hidden="1"/>
    <col min="6401" max="6401" width="14.7109375" style="3" hidden="1"/>
    <col min="6402" max="6402" width="17" style="3" hidden="1"/>
    <col min="6403" max="6403" width="12.5703125" style="3" hidden="1"/>
    <col min="6404" max="6404" width="13" style="3" hidden="1"/>
    <col min="6405" max="6639" width="9.140625" style="3" hidden="1"/>
    <col min="6640" max="6640" width="25.5703125" style="3" hidden="1"/>
    <col min="6641" max="6641" width="13.85546875" style="3" hidden="1"/>
    <col min="6642" max="6643" width="14.5703125" style="3" hidden="1"/>
    <col min="6644" max="6644" width="15.28515625" style="3" hidden="1"/>
    <col min="6645" max="6645" width="17" style="3" hidden="1"/>
    <col min="6646" max="6646" width="17.28515625" style="3" hidden="1"/>
    <col min="6647" max="6647" width="12.28515625" style="3" hidden="1"/>
    <col min="6648" max="6648" width="11.28515625" style="3" hidden="1"/>
    <col min="6649" max="6649" width="13.42578125" style="3" hidden="1"/>
    <col min="6650" max="6650" width="9.140625" style="3" hidden="1"/>
    <col min="6651" max="6651" width="11.5703125" style="3" hidden="1"/>
    <col min="6652" max="6652" width="26.28515625" style="3" hidden="1"/>
    <col min="6653" max="6653" width="9.140625" style="3" hidden="1"/>
    <col min="6654" max="6654" width="15.5703125" style="3" hidden="1"/>
    <col min="6655" max="6656" width="9.140625" style="3" hidden="1"/>
    <col min="6657" max="6657" width="14.7109375" style="3" hidden="1"/>
    <col min="6658" max="6658" width="17" style="3" hidden="1"/>
    <col min="6659" max="6659" width="12.5703125" style="3" hidden="1"/>
    <col min="6660" max="6660" width="13" style="3" hidden="1"/>
    <col min="6661" max="6895" width="9.140625" style="3" hidden="1"/>
    <col min="6896" max="6896" width="25.5703125" style="3" hidden="1"/>
    <col min="6897" max="6897" width="13.85546875" style="3" hidden="1"/>
    <col min="6898" max="6899" width="14.5703125" style="3" hidden="1"/>
    <col min="6900" max="6900" width="15.28515625" style="3" hidden="1"/>
    <col min="6901" max="6901" width="17" style="3" hidden="1"/>
    <col min="6902" max="6902" width="17.28515625" style="3" hidden="1"/>
    <col min="6903" max="6903" width="12.28515625" style="3" hidden="1"/>
    <col min="6904" max="6904" width="11.28515625" style="3" hidden="1"/>
    <col min="6905" max="6905" width="13.42578125" style="3" hidden="1"/>
    <col min="6906" max="6906" width="9.140625" style="3" hidden="1"/>
    <col min="6907" max="6907" width="11.5703125" style="3" hidden="1"/>
    <col min="6908" max="6908" width="26.28515625" style="3" hidden="1"/>
    <col min="6909" max="6909" width="9.140625" style="3" hidden="1"/>
    <col min="6910" max="6910" width="15.5703125" style="3" hidden="1"/>
    <col min="6911" max="6912" width="9.140625" style="3" hidden="1"/>
    <col min="6913" max="6913" width="14.7109375" style="3" hidden="1"/>
    <col min="6914" max="6914" width="17" style="3" hidden="1"/>
    <col min="6915" max="6915" width="12.5703125" style="3" hidden="1"/>
    <col min="6916" max="6916" width="13" style="3" hidden="1"/>
    <col min="6917" max="7151" width="9.140625" style="3" hidden="1"/>
    <col min="7152" max="7152" width="25.5703125" style="3" hidden="1"/>
    <col min="7153" max="7153" width="13.85546875" style="3" hidden="1"/>
    <col min="7154" max="7155" width="14.5703125" style="3" hidden="1"/>
    <col min="7156" max="7156" width="15.28515625" style="3" hidden="1"/>
    <col min="7157" max="7157" width="17" style="3" hidden="1"/>
    <col min="7158" max="7158" width="17.28515625" style="3" hidden="1"/>
    <col min="7159" max="7159" width="12.28515625" style="3" hidden="1"/>
    <col min="7160" max="7160" width="11.28515625" style="3" hidden="1"/>
    <col min="7161" max="7161" width="13.42578125" style="3" hidden="1"/>
    <col min="7162" max="7162" width="9.140625" style="3" hidden="1"/>
    <col min="7163" max="7163" width="11.5703125" style="3" hidden="1"/>
    <col min="7164" max="7164" width="26.28515625" style="3" hidden="1"/>
    <col min="7165" max="7165" width="9.140625" style="3" hidden="1"/>
    <col min="7166" max="7166" width="15.5703125" style="3" hidden="1"/>
    <col min="7167" max="7168" width="9.140625" style="3" hidden="1"/>
    <col min="7169" max="7169" width="14.7109375" style="3" hidden="1"/>
    <col min="7170" max="7170" width="17" style="3" hidden="1"/>
    <col min="7171" max="7171" width="12.5703125" style="3" hidden="1"/>
    <col min="7172" max="7172" width="13" style="3" hidden="1"/>
    <col min="7173" max="7407" width="9.140625" style="3" hidden="1"/>
    <col min="7408" max="7408" width="25.5703125" style="3" hidden="1"/>
    <col min="7409" max="7409" width="13.85546875" style="3" hidden="1"/>
    <col min="7410" max="7411" width="14.5703125" style="3" hidden="1"/>
    <col min="7412" max="7412" width="15.28515625" style="3" hidden="1"/>
    <col min="7413" max="7413" width="17" style="3" hidden="1"/>
    <col min="7414" max="7414" width="17.28515625" style="3" hidden="1"/>
    <col min="7415" max="7415" width="12.28515625" style="3" hidden="1"/>
    <col min="7416" max="7416" width="11.28515625" style="3" hidden="1"/>
    <col min="7417" max="7417" width="13.42578125" style="3" hidden="1"/>
    <col min="7418" max="7418" width="9.140625" style="3" hidden="1"/>
    <col min="7419" max="7419" width="11.5703125" style="3" hidden="1"/>
    <col min="7420" max="7420" width="26.28515625" style="3" hidden="1"/>
    <col min="7421" max="7421" width="9.140625" style="3" hidden="1"/>
    <col min="7422" max="7422" width="15.5703125" style="3" hidden="1"/>
    <col min="7423" max="7424" width="9.140625" style="3" hidden="1"/>
    <col min="7425" max="7425" width="14.7109375" style="3" hidden="1"/>
    <col min="7426" max="7426" width="17" style="3" hidden="1"/>
    <col min="7427" max="7427" width="12.5703125" style="3" hidden="1"/>
    <col min="7428" max="7428" width="13" style="3" hidden="1"/>
    <col min="7429" max="7663" width="9.140625" style="3" hidden="1"/>
    <col min="7664" max="7664" width="25.5703125" style="3" hidden="1"/>
    <col min="7665" max="7665" width="13.85546875" style="3" hidden="1"/>
    <col min="7666" max="7667" width="14.5703125" style="3" hidden="1"/>
    <col min="7668" max="7668" width="15.28515625" style="3" hidden="1"/>
    <col min="7669" max="7669" width="17" style="3" hidden="1"/>
    <col min="7670" max="7670" width="17.28515625" style="3" hidden="1"/>
    <col min="7671" max="7671" width="12.28515625" style="3" hidden="1"/>
    <col min="7672" max="7672" width="11.28515625" style="3" hidden="1"/>
    <col min="7673" max="7673" width="13.42578125" style="3" hidden="1"/>
    <col min="7674" max="7674" width="9.140625" style="3" hidden="1"/>
    <col min="7675" max="7675" width="11.5703125" style="3" hidden="1"/>
    <col min="7676" max="7676" width="26.28515625" style="3" hidden="1"/>
    <col min="7677" max="7677" width="9.140625" style="3" hidden="1"/>
    <col min="7678" max="7678" width="15.5703125" style="3" hidden="1"/>
    <col min="7679" max="7680" width="9.140625" style="3" hidden="1"/>
    <col min="7681" max="7681" width="14.7109375" style="3" hidden="1"/>
    <col min="7682" max="7682" width="17" style="3" hidden="1"/>
    <col min="7683" max="7683" width="12.5703125" style="3" hidden="1"/>
    <col min="7684" max="7684" width="13" style="3" hidden="1"/>
    <col min="7685" max="7919" width="9.140625" style="3" hidden="1"/>
    <col min="7920" max="7920" width="25.5703125" style="3" hidden="1"/>
    <col min="7921" max="7921" width="13.85546875" style="3" hidden="1"/>
    <col min="7922" max="7923" width="14.5703125" style="3" hidden="1"/>
    <col min="7924" max="7924" width="15.28515625" style="3" hidden="1"/>
    <col min="7925" max="7925" width="17" style="3" hidden="1"/>
    <col min="7926" max="7926" width="17.28515625" style="3" hidden="1"/>
    <col min="7927" max="7927" width="12.28515625" style="3" hidden="1"/>
    <col min="7928" max="7928" width="11.28515625" style="3" hidden="1"/>
    <col min="7929" max="7929" width="13.42578125" style="3" hidden="1"/>
    <col min="7930" max="7930" width="9.140625" style="3" hidden="1"/>
    <col min="7931" max="7931" width="11.5703125" style="3" hidden="1"/>
    <col min="7932" max="7932" width="26.28515625" style="3" hidden="1"/>
    <col min="7933" max="7933" width="9.140625" style="3" hidden="1"/>
    <col min="7934" max="7934" width="15.5703125" style="3" hidden="1"/>
    <col min="7935" max="7936" width="9.140625" style="3" hidden="1"/>
    <col min="7937" max="7937" width="14.7109375" style="3" hidden="1"/>
    <col min="7938" max="7938" width="17" style="3" hidden="1"/>
    <col min="7939" max="7939" width="12.5703125" style="3" hidden="1"/>
    <col min="7940" max="7940" width="13" style="3" hidden="1"/>
    <col min="7941" max="8175" width="9.140625" style="3" hidden="1"/>
    <col min="8176" max="8176" width="25.5703125" style="3" hidden="1"/>
    <col min="8177" max="8177" width="13.85546875" style="3" hidden="1"/>
    <col min="8178" max="8179" width="14.5703125" style="3" hidden="1"/>
    <col min="8180" max="8180" width="15.28515625" style="3" hidden="1"/>
    <col min="8181" max="8181" width="17" style="3" hidden="1"/>
    <col min="8182" max="8182" width="17.28515625" style="3" hidden="1"/>
    <col min="8183" max="8183" width="12.28515625" style="3" hidden="1"/>
    <col min="8184" max="8184" width="11.28515625" style="3" hidden="1"/>
    <col min="8185" max="8185" width="13.42578125" style="3" hidden="1"/>
    <col min="8186" max="8186" width="9.140625" style="3" hidden="1"/>
    <col min="8187" max="8187" width="11.5703125" style="3" hidden="1"/>
    <col min="8188" max="8188" width="26.28515625" style="3" hidden="1"/>
    <col min="8189" max="8189" width="9.140625" style="3" hidden="1"/>
    <col min="8190" max="8190" width="15.5703125" style="3" hidden="1"/>
    <col min="8191" max="8192" width="9.140625" style="3" hidden="1"/>
    <col min="8193" max="8193" width="14.7109375" style="3" hidden="1"/>
    <col min="8194" max="8194" width="17" style="3" hidden="1"/>
    <col min="8195" max="8195" width="12.5703125" style="3" hidden="1"/>
    <col min="8196" max="8196" width="13" style="3" hidden="1"/>
    <col min="8197" max="8431" width="9.140625" style="3" hidden="1"/>
    <col min="8432" max="8432" width="25.5703125" style="3" hidden="1"/>
    <col min="8433" max="8433" width="13.85546875" style="3" hidden="1"/>
    <col min="8434" max="8435" width="14.5703125" style="3" hidden="1"/>
    <col min="8436" max="8436" width="15.28515625" style="3" hidden="1"/>
    <col min="8437" max="8437" width="17" style="3" hidden="1"/>
    <col min="8438" max="8438" width="17.28515625" style="3" hidden="1"/>
    <col min="8439" max="8439" width="12.28515625" style="3" hidden="1"/>
    <col min="8440" max="8440" width="11.28515625" style="3" hidden="1"/>
    <col min="8441" max="8441" width="13.42578125" style="3" hidden="1"/>
    <col min="8442" max="8442" width="9.140625" style="3" hidden="1"/>
    <col min="8443" max="8443" width="11.5703125" style="3" hidden="1"/>
    <col min="8444" max="8444" width="26.28515625" style="3" hidden="1"/>
    <col min="8445" max="8445" width="9.140625" style="3" hidden="1"/>
    <col min="8446" max="8446" width="15.5703125" style="3" hidden="1"/>
    <col min="8447" max="8448" width="9.140625" style="3" hidden="1"/>
    <col min="8449" max="8449" width="14.7109375" style="3" hidden="1"/>
    <col min="8450" max="8450" width="17" style="3" hidden="1"/>
    <col min="8451" max="8451" width="12.5703125" style="3" hidden="1"/>
    <col min="8452" max="8452" width="13" style="3" hidden="1"/>
    <col min="8453" max="8687" width="9.140625" style="3" hidden="1"/>
    <col min="8688" max="8688" width="25.5703125" style="3" hidden="1"/>
    <col min="8689" max="8689" width="13.85546875" style="3" hidden="1"/>
    <col min="8690" max="8691" width="14.5703125" style="3" hidden="1"/>
    <col min="8692" max="8692" width="15.28515625" style="3" hidden="1"/>
    <col min="8693" max="8693" width="17" style="3" hidden="1"/>
    <col min="8694" max="8694" width="17.28515625" style="3" hidden="1"/>
    <col min="8695" max="8695" width="12.28515625" style="3" hidden="1"/>
    <col min="8696" max="8696" width="11.28515625" style="3" hidden="1"/>
    <col min="8697" max="8697" width="13.42578125" style="3" hidden="1"/>
    <col min="8698" max="8698" width="9.140625" style="3" hidden="1"/>
    <col min="8699" max="8699" width="11.5703125" style="3" hidden="1"/>
    <col min="8700" max="8700" width="26.28515625" style="3" hidden="1"/>
    <col min="8701" max="8701" width="9.140625" style="3" hidden="1"/>
    <col min="8702" max="8702" width="15.5703125" style="3" hidden="1"/>
    <col min="8703" max="8704" width="9.140625" style="3" hidden="1"/>
    <col min="8705" max="8705" width="14.7109375" style="3" hidden="1"/>
    <col min="8706" max="8706" width="17" style="3" hidden="1"/>
    <col min="8707" max="8707" width="12.5703125" style="3" hidden="1"/>
    <col min="8708" max="8708" width="13" style="3" hidden="1"/>
    <col min="8709" max="8943" width="9.140625" style="3" hidden="1"/>
    <col min="8944" max="8944" width="25.5703125" style="3" hidden="1"/>
    <col min="8945" max="8945" width="13.85546875" style="3" hidden="1"/>
    <col min="8946" max="8947" width="14.5703125" style="3" hidden="1"/>
    <col min="8948" max="8948" width="15.28515625" style="3" hidden="1"/>
    <col min="8949" max="8949" width="17" style="3" hidden="1"/>
    <col min="8950" max="8950" width="17.28515625" style="3" hidden="1"/>
    <col min="8951" max="8951" width="12.28515625" style="3" hidden="1"/>
    <col min="8952" max="8952" width="11.28515625" style="3" hidden="1"/>
    <col min="8953" max="8953" width="13.42578125" style="3" hidden="1"/>
    <col min="8954" max="8954" width="9.140625" style="3" hidden="1"/>
    <col min="8955" max="8955" width="11.5703125" style="3" hidden="1"/>
    <col min="8956" max="8956" width="26.28515625" style="3" hidden="1"/>
    <col min="8957" max="8957" width="9.140625" style="3" hidden="1"/>
    <col min="8958" max="8958" width="15.5703125" style="3" hidden="1"/>
    <col min="8959" max="8960" width="9.140625" style="3" hidden="1"/>
    <col min="8961" max="8961" width="14.7109375" style="3" hidden="1"/>
    <col min="8962" max="8962" width="17" style="3" hidden="1"/>
    <col min="8963" max="8963" width="12.5703125" style="3" hidden="1"/>
    <col min="8964" max="8964" width="13" style="3" hidden="1"/>
    <col min="8965" max="9199" width="9.140625" style="3" hidden="1"/>
    <col min="9200" max="9200" width="25.5703125" style="3" hidden="1"/>
    <col min="9201" max="9201" width="13.85546875" style="3" hidden="1"/>
    <col min="9202" max="9203" width="14.5703125" style="3" hidden="1"/>
    <col min="9204" max="9204" width="15.28515625" style="3" hidden="1"/>
    <col min="9205" max="9205" width="17" style="3" hidden="1"/>
    <col min="9206" max="9206" width="17.28515625" style="3" hidden="1"/>
    <col min="9207" max="9207" width="12.28515625" style="3" hidden="1"/>
    <col min="9208" max="9208" width="11.28515625" style="3" hidden="1"/>
    <col min="9209" max="9209" width="13.42578125" style="3" hidden="1"/>
    <col min="9210" max="9210" width="9.140625" style="3" hidden="1"/>
    <col min="9211" max="9211" width="11.5703125" style="3" hidden="1"/>
    <col min="9212" max="9212" width="26.28515625" style="3" hidden="1"/>
    <col min="9213" max="9213" width="9.140625" style="3" hidden="1"/>
    <col min="9214" max="9214" width="15.5703125" style="3" hidden="1"/>
    <col min="9215" max="9216" width="9.140625" style="3" hidden="1"/>
    <col min="9217" max="9217" width="14.7109375" style="3" hidden="1"/>
    <col min="9218" max="9218" width="17" style="3" hidden="1"/>
    <col min="9219" max="9219" width="12.5703125" style="3" hidden="1"/>
    <col min="9220" max="9220" width="13" style="3" hidden="1"/>
    <col min="9221" max="9455" width="9.140625" style="3" hidden="1"/>
    <col min="9456" max="9456" width="25.5703125" style="3" hidden="1"/>
    <col min="9457" max="9457" width="13.85546875" style="3" hidden="1"/>
    <col min="9458" max="9459" width="14.5703125" style="3" hidden="1"/>
    <col min="9460" max="9460" width="15.28515625" style="3" hidden="1"/>
    <col min="9461" max="9461" width="17" style="3" hidden="1"/>
    <col min="9462" max="9462" width="17.28515625" style="3" hidden="1"/>
    <col min="9463" max="9463" width="12.28515625" style="3" hidden="1"/>
    <col min="9464" max="9464" width="11.28515625" style="3" hidden="1"/>
    <col min="9465" max="9465" width="13.42578125" style="3" hidden="1"/>
    <col min="9466" max="9466" width="9.140625" style="3" hidden="1"/>
    <col min="9467" max="9467" width="11.5703125" style="3" hidden="1"/>
    <col min="9468" max="9468" width="26.28515625" style="3" hidden="1"/>
    <col min="9469" max="9469" width="9.140625" style="3" hidden="1"/>
    <col min="9470" max="9470" width="15.5703125" style="3" hidden="1"/>
    <col min="9471" max="9472" width="9.140625" style="3" hidden="1"/>
    <col min="9473" max="9473" width="14.7109375" style="3" hidden="1"/>
    <col min="9474" max="9474" width="17" style="3" hidden="1"/>
    <col min="9475" max="9475" width="12.5703125" style="3" hidden="1"/>
    <col min="9476" max="9476" width="13" style="3" hidden="1"/>
    <col min="9477" max="9711" width="9.140625" style="3" hidden="1"/>
    <col min="9712" max="9712" width="25.5703125" style="3" hidden="1"/>
    <col min="9713" max="9713" width="13.85546875" style="3" hidden="1"/>
    <col min="9714" max="9715" width="14.5703125" style="3" hidden="1"/>
    <col min="9716" max="9716" width="15.28515625" style="3" hidden="1"/>
    <col min="9717" max="9717" width="17" style="3" hidden="1"/>
    <col min="9718" max="9718" width="17.28515625" style="3" hidden="1"/>
    <col min="9719" max="9719" width="12.28515625" style="3" hidden="1"/>
    <col min="9720" max="9720" width="11.28515625" style="3" hidden="1"/>
    <col min="9721" max="9721" width="13.42578125" style="3" hidden="1"/>
    <col min="9722" max="9722" width="9.140625" style="3" hidden="1"/>
    <col min="9723" max="9723" width="11.5703125" style="3" hidden="1"/>
    <col min="9724" max="9724" width="26.28515625" style="3" hidden="1"/>
    <col min="9725" max="9725" width="9.140625" style="3" hidden="1"/>
    <col min="9726" max="9726" width="15.5703125" style="3" hidden="1"/>
    <col min="9727" max="9728" width="9.140625" style="3" hidden="1"/>
    <col min="9729" max="9729" width="14.7109375" style="3" hidden="1"/>
    <col min="9730" max="9730" width="17" style="3" hidden="1"/>
    <col min="9731" max="9731" width="12.5703125" style="3" hidden="1"/>
    <col min="9732" max="9732" width="13" style="3" hidden="1"/>
    <col min="9733" max="9967" width="9.140625" style="3" hidden="1"/>
    <col min="9968" max="9968" width="25.5703125" style="3" hidden="1"/>
    <col min="9969" max="9969" width="13.85546875" style="3" hidden="1"/>
    <col min="9970" max="9971" width="14.5703125" style="3" hidden="1"/>
    <col min="9972" max="9972" width="15.28515625" style="3" hidden="1"/>
    <col min="9973" max="9973" width="17" style="3" hidden="1"/>
    <col min="9974" max="9974" width="17.28515625" style="3" hidden="1"/>
    <col min="9975" max="9975" width="12.28515625" style="3" hidden="1"/>
    <col min="9976" max="9976" width="11.28515625" style="3" hidden="1"/>
    <col min="9977" max="9977" width="13.42578125" style="3" hidden="1"/>
    <col min="9978" max="9978" width="9.140625" style="3" hidden="1"/>
    <col min="9979" max="9979" width="11.5703125" style="3" hidden="1"/>
    <col min="9980" max="9980" width="26.28515625" style="3" hidden="1"/>
    <col min="9981" max="9981" width="9.140625" style="3" hidden="1"/>
    <col min="9982" max="9982" width="15.5703125" style="3" hidden="1"/>
    <col min="9983" max="9984" width="9.140625" style="3" hidden="1"/>
    <col min="9985" max="9985" width="14.7109375" style="3" hidden="1"/>
    <col min="9986" max="9986" width="17" style="3" hidden="1"/>
    <col min="9987" max="9987" width="12.5703125" style="3" hidden="1"/>
    <col min="9988" max="9988" width="13" style="3" hidden="1"/>
    <col min="9989" max="10223" width="9.140625" style="3" hidden="1"/>
    <col min="10224" max="10224" width="25.5703125" style="3" hidden="1"/>
    <col min="10225" max="10225" width="13.85546875" style="3" hidden="1"/>
    <col min="10226" max="10227" width="14.5703125" style="3" hidden="1"/>
    <col min="10228" max="10228" width="15.28515625" style="3" hidden="1"/>
    <col min="10229" max="10229" width="17" style="3" hidden="1"/>
    <col min="10230" max="10230" width="17.28515625" style="3" hidden="1"/>
    <col min="10231" max="10231" width="12.28515625" style="3" hidden="1"/>
    <col min="10232" max="10232" width="11.28515625" style="3" hidden="1"/>
    <col min="10233" max="10233" width="13.42578125" style="3" hidden="1"/>
    <col min="10234" max="10234" width="9.140625" style="3" hidden="1"/>
    <col min="10235" max="10235" width="11.5703125" style="3" hidden="1"/>
    <col min="10236" max="10236" width="26.28515625" style="3" hidden="1"/>
    <col min="10237" max="10237" width="9.140625" style="3" hidden="1"/>
    <col min="10238" max="10238" width="15.5703125" style="3" hidden="1"/>
    <col min="10239" max="10240" width="9.140625" style="3" hidden="1"/>
    <col min="10241" max="10241" width="14.7109375" style="3" hidden="1"/>
    <col min="10242" max="10242" width="17" style="3" hidden="1"/>
    <col min="10243" max="10243" width="12.5703125" style="3" hidden="1"/>
    <col min="10244" max="10244" width="13" style="3" hidden="1"/>
    <col min="10245" max="10479" width="9.140625" style="3" hidden="1"/>
    <col min="10480" max="10480" width="25.5703125" style="3" hidden="1"/>
    <col min="10481" max="10481" width="13.85546875" style="3" hidden="1"/>
    <col min="10482" max="10483" width="14.5703125" style="3" hidden="1"/>
    <col min="10484" max="10484" width="15.28515625" style="3" hidden="1"/>
    <col min="10485" max="10485" width="17" style="3" hidden="1"/>
    <col min="10486" max="10486" width="17.28515625" style="3" hidden="1"/>
    <col min="10487" max="10487" width="12.28515625" style="3" hidden="1"/>
    <col min="10488" max="10488" width="11.28515625" style="3" hidden="1"/>
    <col min="10489" max="10489" width="13.42578125" style="3" hidden="1"/>
    <col min="10490" max="10490" width="9.140625" style="3" hidden="1"/>
    <col min="10491" max="10491" width="11.5703125" style="3" hidden="1"/>
    <col min="10492" max="10492" width="26.28515625" style="3" hidden="1"/>
    <col min="10493" max="10493" width="9.140625" style="3" hidden="1"/>
    <col min="10494" max="10494" width="15.5703125" style="3" hidden="1"/>
    <col min="10495" max="10496" width="9.140625" style="3" hidden="1"/>
    <col min="10497" max="10497" width="14.7109375" style="3" hidden="1"/>
    <col min="10498" max="10498" width="17" style="3" hidden="1"/>
    <col min="10499" max="10499" width="12.5703125" style="3" hidden="1"/>
    <col min="10500" max="10500" width="13" style="3" hidden="1"/>
    <col min="10501" max="10735" width="9.140625" style="3" hidden="1"/>
    <col min="10736" max="10736" width="25.5703125" style="3" hidden="1"/>
    <col min="10737" max="10737" width="13.85546875" style="3" hidden="1"/>
    <col min="10738" max="10739" width="14.5703125" style="3" hidden="1"/>
    <col min="10740" max="10740" width="15.28515625" style="3" hidden="1"/>
    <col min="10741" max="10741" width="17" style="3" hidden="1"/>
    <col min="10742" max="10742" width="17.28515625" style="3" hidden="1"/>
    <col min="10743" max="10743" width="12.28515625" style="3" hidden="1"/>
    <col min="10744" max="10744" width="11.28515625" style="3" hidden="1"/>
    <col min="10745" max="10745" width="13.42578125" style="3" hidden="1"/>
    <col min="10746" max="10746" width="9.140625" style="3" hidden="1"/>
    <col min="10747" max="10747" width="11.5703125" style="3" hidden="1"/>
    <col min="10748" max="10748" width="26.28515625" style="3" hidden="1"/>
    <col min="10749" max="10749" width="9.140625" style="3" hidden="1"/>
    <col min="10750" max="10750" width="15.5703125" style="3" hidden="1"/>
    <col min="10751" max="10752" width="9.140625" style="3" hidden="1"/>
    <col min="10753" max="10753" width="14.7109375" style="3" hidden="1"/>
    <col min="10754" max="10754" width="17" style="3" hidden="1"/>
    <col min="10755" max="10755" width="12.5703125" style="3" hidden="1"/>
    <col min="10756" max="10756" width="13" style="3" hidden="1"/>
    <col min="10757" max="10991" width="9.140625" style="3" hidden="1"/>
    <col min="10992" max="10992" width="25.5703125" style="3" hidden="1"/>
    <col min="10993" max="10993" width="13.85546875" style="3" hidden="1"/>
    <col min="10994" max="10995" width="14.5703125" style="3" hidden="1"/>
    <col min="10996" max="10996" width="15.28515625" style="3" hidden="1"/>
    <col min="10997" max="10997" width="17" style="3" hidden="1"/>
    <col min="10998" max="10998" width="17.28515625" style="3" hidden="1"/>
    <col min="10999" max="10999" width="12.28515625" style="3" hidden="1"/>
    <col min="11000" max="11000" width="11.28515625" style="3" hidden="1"/>
    <col min="11001" max="11001" width="13.42578125" style="3" hidden="1"/>
    <col min="11002" max="11002" width="9.140625" style="3" hidden="1"/>
    <col min="11003" max="11003" width="11.5703125" style="3" hidden="1"/>
    <col min="11004" max="11004" width="26.28515625" style="3" hidden="1"/>
    <col min="11005" max="11005" width="9.140625" style="3" hidden="1"/>
    <col min="11006" max="11006" width="15.5703125" style="3" hidden="1"/>
    <col min="11007" max="11008" width="9.140625" style="3" hidden="1"/>
    <col min="11009" max="11009" width="14.7109375" style="3" hidden="1"/>
    <col min="11010" max="11010" width="17" style="3" hidden="1"/>
    <col min="11011" max="11011" width="12.5703125" style="3" hidden="1"/>
    <col min="11012" max="11012" width="13" style="3" hidden="1"/>
    <col min="11013" max="11247" width="9.140625" style="3" hidden="1"/>
    <col min="11248" max="11248" width="25.5703125" style="3" hidden="1"/>
    <col min="11249" max="11249" width="13.85546875" style="3" hidden="1"/>
    <col min="11250" max="11251" width="14.5703125" style="3" hidden="1"/>
    <col min="11252" max="11252" width="15.28515625" style="3" hidden="1"/>
    <col min="11253" max="11253" width="17" style="3" hidden="1"/>
    <col min="11254" max="11254" width="17.28515625" style="3" hidden="1"/>
    <col min="11255" max="11255" width="12.28515625" style="3" hidden="1"/>
    <col min="11256" max="11256" width="11.28515625" style="3" hidden="1"/>
    <col min="11257" max="11257" width="13.42578125" style="3" hidden="1"/>
    <col min="11258" max="11258" width="9.140625" style="3" hidden="1"/>
    <col min="11259" max="11259" width="11.5703125" style="3" hidden="1"/>
    <col min="11260" max="11260" width="26.28515625" style="3" hidden="1"/>
    <col min="11261" max="11261" width="9.140625" style="3" hidden="1"/>
    <col min="11262" max="11262" width="15.5703125" style="3" hidden="1"/>
    <col min="11263" max="11264" width="9.140625" style="3" hidden="1"/>
    <col min="11265" max="11265" width="14.7109375" style="3" hidden="1"/>
    <col min="11266" max="11266" width="17" style="3" hidden="1"/>
    <col min="11267" max="11267" width="12.5703125" style="3" hidden="1"/>
    <col min="11268" max="11268" width="13" style="3" hidden="1"/>
    <col min="11269" max="11503" width="9.140625" style="3" hidden="1"/>
    <col min="11504" max="11504" width="25.5703125" style="3" hidden="1"/>
    <col min="11505" max="11505" width="13.85546875" style="3" hidden="1"/>
    <col min="11506" max="11507" width="14.5703125" style="3" hidden="1"/>
    <col min="11508" max="11508" width="15.28515625" style="3" hidden="1"/>
    <col min="11509" max="11509" width="17" style="3" hidden="1"/>
    <col min="11510" max="11510" width="17.28515625" style="3" hidden="1"/>
    <col min="11511" max="11511" width="12.28515625" style="3" hidden="1"/>
    <col min="11512" max="11512" width="11.28515625" style="3" hidden="1"/>
    <col min="11513" max="11513" width="13.42578125" style="3" hidden="1"/>
    <col min="11514" max="11514" width="9.140625" style="3" hidden="1"/>
    <col min="11515" max="11515" width="11.5703125" style="3" hidden="1"/>
    <col min="11516" max="11516" width="26.28515625" style="3" hidden="1"/>
    <col min="11517" max="11517" width="9.140625" style="3" hidden="1"/>
    <col min="11518" max="11518" width="15.5703125" style="3" hidden="1"/>
    <col min="11519" max="11520" width="9.140625" style="3" hidden="1"/>
    <col min="11521" max="11521" width="14.7109375" style="3" hidden="1"/>
    <col min="11522" max="11522" width="17" style="3" hidden="1"/>
    <col min="11523" max="11523" width="12.5703125" style="3" hidden="1"/>
    <col min="11524" max="11524" width="13" style="3" hidden="1"/>
    <col min="11525" max="11759" width="9.140625" style="3" hidden="1"/>
    <col min="11760" max="11760" width="25.5703125" style="3" hidden="1"/>
    <col min="11761" max="11761" width="13.85546875" style="3" hidden="1"/>
    <col min="11762" max="11763" width="14.5703125" style="3" hidden="1"/>
    <col min="11764" max="11764" width="15.28515625" style="3" hidden="1"/>
    <col min="11765" max="11765" width="17" style="3" hidden="1"/>
    <col min="11766" max="11766" width="17.28515625" style="3" hidden="1"/>
    <col min="11767" max="11767" width="12.28515625" style="3" hidden="1"/>
    <col min="11768" max="11768" width="11.28515625" style="3" hidden="1"/>
    <col min="11769" max="11769" width="13.42578125" style="3" hidden="1"/>
    <col min="11770" max="11770" width="9.140625" style="3" hidden="1"/>
    <col min="11771" max="11771" width="11.5703125" style="3" hidden="1"/>
    <col min="11772" max="11772" width="26.28515625" style="3" hidden="1"/>
    <col min="11773" max="11773" width="9.140625" style="3" hidden="1"/>
    <col min="11774" max="11774" width="15.5703125" style="3" hidden="1"/>
    <col min="11775" max="11776" width="9.140625" style="3" hidden="1"/>
    <col min="11777" max="11777" width="14.7109375" style="3" hidden="1"/>
    <col min="11778" max="11778" width="17" style="3" hidden="1"/>
    <col min="11779" max="11779" width="12.5703125" style="3" hidden="1"/>
    <col min="11780" max="11780" width="13" style="3" hidden="1"/>
    <col min="11781" max="12015" width="9.140625" style="3" hidden="1"/>
    <col min="12016" max="12016" width="25.5703125" style="3" hidden="1"/>
    <col min="12017" max="12017" width="13.85546875" style="3" hidden="1"/>
    <col min="12018" max="12019" width="14.5703125" style="3" hidden="1"/>
    <col min="12020" max="12020" width="15.28515625" style="3" hidden="1"/>
    <col min="12021" max="12021" width="17" style="3" hidden="1"/>
    <col min="12022" max="12022" width="17.28515625" style="3" hidden="1"/>
    <col min="12023" max="12023" width="12.28515625" style="3" hidden="1"/>
    <col min="12024" max="12024" width="11.28515625" style="3" hidden="1"/>
    <col min="12025" max="12025" width="13.42578125" style="3" hidden="1"/>
    <col min="12026" max="12026" width="9.140625" style="3" hidden="1"/>
    <col min="12027" max="12027" width="11.5703125" style="3" hidden="1"/>
    <col min="12028" max="12028" width="26.28515625" style="3" hidden="1"/>
    <col min="12029" max="12029" width="9.140625" style="3" hidden="1"/>
    <col min="12030" max="12030" width="15.5703125" style="3" hidden="1"/>
    <col min="12031" max="12032" width="9.140625" style="3" hidden="1"/>
    <col min="12033" max="12033" width="14.7109375" style="3" hidden="1"/>
    <col min="12034" max="12034" width="17" style="3" hidden="1"/>
    <col min="12035" max="12035" width="12.5703125" style="3" hidden="1"/>
    <col min="12036" max="12036" width="13" style="3" hidden="1"/>
    <col min="12037" max="12271" width="9.140625" style="3" hidden="1"/>
    <col min="12272" max="12272" width="25.5703125" style="3" hidden="1"/>
    <col min="12273" max="12273" width="13.85546875" style="3" hidden="1"/>
    <col min="12274" max="12275" width="14.5703125" style="3" hidden="1"/>
    <col min="12276" max="12276" width="15.28515625" style="3" hidden="1"/>
    <col min="12277" max="12277" width="17" style="3" hidden="1"/>
    <col min="12278" max="12278" width="17.28515625" style="3" hidden="1"/>
    <col min="12279" max="12279" width="12.28515625" style="3" hidden="1"/>
    <col min="12280" max="12280" width="11.28515625" style="3" hidden="1"/>
    <col min="12281" max="12281" width="13.42578125" style="3" hidden="1"/>
    <col min="12282" max="12282" width="9.140625" style="3" hidden="1"/>
    <col min="12283" max="12283" width="11.5703125" style="3" hidden="1"/>
    <col min="12284" max="12284" width="26.28515625" style="3" hidden="1"/>
    <col min="12285" max="12285" width="9.140625" style="3" hidden="1"/>
    <col min="12286" max="12286" width="15.5703125" style="3" hidden="1"/>
    <col min="12287" max="12288" width="9.140625" style="3" hidden="1"/>
    <col min="12289" max="12289" width="14.7109375" style="3" hidden="1"/>
    <col min="12290" max="12290" width="17" style="3" hidden="1"/>
    <col min="12291" max="12291" width="12.5703125" style="3" hidden="1"/>
    <col min="12292" max="12292" width="13" style="3" hidden="1"/>
    <col min="12293" max="12527" width="9.140625" style="3" hidden="1"/>
    <col min="12528" max="12528" width="25.5703125" style="3" hidden="1"/>
    <col min="12529" max="12529" width="13.85546875" style="3" hidden="1"/>
    <col min="12530" max="12531" width="14.5703125" style="3" hidden="1"/>
    <col min="12532" max="12532" width="15.28515625" style="3" hidden="1"/>
    <col min="12533" max="12533" width="17" style="3" hidden="1"/>
    <col min="12534" max="12534" width="17.28515625" style="3" hidden="1"/>
    <col min="12535" max="12535" width="12.28515625" style="3" hidden="1"/>
    <col min="12536" max="12536" width="11.28515625" style="3" hidden="1"/>
    <col min="12537" max="12537" width="13.42578125" style="3" hidden="1"/>
    <col min="12538" max="12538" width="9.140625" style="3" hidden="1"/>
    <col min="12539" max="12539" width="11.5703125" style="3" hidden="1"/>
    <col min="12540" max="12540" width="26.28515625" style="3" hidden="1"/>
    <col min="12541" max="12541" width="9.140625" style="3" hidden="1"/>
    <col min="12542" max="12542" width="15.5703125" style="3" hidden="1"/>
    <col min="12543" max="12544" width="9.140625" style="3" hidden="1"/>
    <col min="12545" max="12545" width="14.7109375" style="3" hidden="1"/>
    <col min="12546" max="12546" width="17" style="3" hidden="1"/>
    <col min="12547" max="12547" width="12.5703125" style="3" hidden="1"/>
    <col min="12548" max="12548" width="13" style="3" hidden="1"/>
    <col min="12549" max="12783" width="9.140625" style="3" hidden="1"/>
    <col min="12784" max="12784" width="25.5703125" style="3" hidden="1"/>
    <col min="12785" max="12785" width="13.85546875" style="3" hidden="1"/>
    <col min="12786" max="12787" width="14.5703125" style="3" hidden="1"/>
    <col min="12788" max="12788" width="15.28515625" style="3" hidden="1"/>
    <col min="12789" max="12789" width="17" style="3" hidden="1"/>
    <col min="12790" max="12790" width="17.28515625" style="3" hidden="1"/>
    <col min="12791" max="12791" width="12.28515625" style="3" hidden="1"/>
    <col min="12792" max="12792" width="11.28515625" style="3" hidden="1"/>
    <col min="12793" max="12793" width="13.42578125" style="3" hidden="1"/>
    <col min="12794" max="12794" width="9.140625" style="3" hidden="1"/>
    <col min="12795" max="12795" width="11.5703125" style="3" hidden="1"/>
    <col min="12796" max="12796" width="26.28515625" style="3" hidden="1"/>
    <col min="12797" max="12797" width="9.140625" style="3" hidden="1"/>
    <col min="12798" max="12798" width="15.5703125" style="3" hidden="1"/>
    <col min="12799" max="12800" width="9.140625" style="3" hidden="1"/>
    <col min="12801" max="12801" width="14.7109375" style="3" hidden="1"/>
    <col min="12802" max="12802" width="17" style="3" hidden="1"/>
    <col min="12803" max="12803" width="12.5703125" style="3" hidden="1"/>
    <col min="12804" max="12804" width="13" style="3" hidden="1"/>
    <col min="12805" max="13039" width="9.140625" style="3" hidden="1"/>
    <col min="13040" max="13040" width="25.5703125" style="3" hidden="1"/>
    <col min="13041" max="13041" width="13.85546875" style="3" hidden="1"/>
    <col min="13042" max="13043" width="14.5703125" style="3" hidden="1"/>
    <col min="13044" max="13044" width="15.28515625" style="3" hidden="1"/>
    <col min="13045" max="13045" width="17" style="3" hidden="1"/>
    <col min="13046" max="13046" width="17.28515625" style="3" hidden="1"/>
    <col min="13047" max="13047" width="12.28515625" style="3" hidden="1"/>
    <col min="13048" max="13048" width="11.28515625" style="3" hidden="1"/>
    <col min="13049" max="13049" width="13.42578125" style="3" hidden="1"/>
    <col min="13050" max="13050" width="9.140625" style="3" hidden="1"/>
    <col min="13051" max="13051" width="11.5703125" style="3" hidden="1"/>
    <col min="13052" max="13052" width="26.28515625" style="3" hidden="1"/>
    <col min="13053" max="13053" width="9.140625" style="3" hidden="1"/>
    <col min="13054" max="13054" width="15.5703125" style="3" hidden="1"/>
    <col min="13055" max="13056" width="9.140625" style="3" hidden="1"/>
    <col min="13057" max="13057" width="14.7109375" style="3" hidden="1"/>
    <col min="13058" max="13058" width="17" style="3" hidden="1"/>
    <col min="13059" max="13059" width="12.5703125" style="3" hidden="1"/>
    <col min="13060" max="13060" width="13" style="3" hidden="1"/>
    <col min="13061" max="13295" width="9.140625" style="3" hidden="1"/>
    <col min="13296" max="13296" width="25.5703125" style="3" hidden="1"/>
    <col min="13297" max="13297" width="13.85546875" style="3" hidden="1"/>
    <col min="13298" max="13299" width="14.5703125" style="3" hidden="1"/>
    <col min="13300" max="13300" width="15.28515625" style="3" hidden="1"/>
    <col min="13301" max="13301" width="17" style="3" hidden="1"/>
    <col min="13302" max="13302" width="17.28515625" style="3" hidden="1"/>
    <col min="13303" max="13303" width="12.28515625" style="3" hidden="1"/>
    <col min="13304" max="13304" width="11.28515625" style="3" hidden="1"/>
    <col min="13305" max="13305" width="13.42578125" style="3" hidden="1"/>
    <col min="13306" max="13306" width="9.140625" style="3" hidden="1"/>
    <col min="13307" max="13307" width="11.5703125" style="3" hidden="1"/>
    <col min="13308" max="13308" width="26.28515625" style="3" hidden="1"/>
    <col min="13309" max="13309" width="9.140625" style="3" hidden="1"/>
    <col min="13310" max="13310" width="15.5703125" style="3" hidden="1"/>
    <col min="13311" max="13312" width="9.140625" style="3" hidden="1"/>
    <col min="13313" max="13313" width="14.7109375" style="3" hidden="1"/>
    <col min="13314" max="13314" width="17" style="3" hidden="1"/>
    <col min="13315" max="13315" width="12.5703125" style="3" hidden="1"/>
    <col min="13316" max="13316" width="13" style="3" hidden="1"/>
    <col min="13317" max="13551" width="9.140625" style="3" hidden="1"/>
    <col min="13552" max="13552" width="25.5703125" style="3" hidden="1"/>
    <col min="13553" max="13553" width="13.85546875" style="3" hidden="1"/>
    <col min="13554" max="13555" width="14.5703125" style="3" hidden="1"/>
    <col min="13556" max="13556" width="15.28515625" style="3" hidden="1"/>
    <col min="13557" max="13557" width="17" style="3" hidden="1"/>
    <col min="13558" max="13558" width="17.28515625" style="3" hidden="1"/>
    <col min="13559" max="13559" width="12.28515625" style="3" hidden="1"/>
    <col min="13560" max="13560" width="11.28515625" style="3" hidden="1"/>
    <col min="13561" max="13561" width="13.42578125" style="3" hidden="1"/>
    <col min="13562" max="13562" width="9.140625" style="3" hidden="1"/>
    <col min="13563" max="13563" width="11.5703125" style="3" hidden="1"/>
    <col min="13564" max="13564" width="26.28515625" style="3" hidden="1"/>
    <col min="13565" max="13565" width="9.140625" style="3" hidden="1"/>
    <col min="13566" max="13566" width="15.5703125" style="3" hidden="1"/>
    <col min="13567" max="13568" width="9.140625" style="3" hidden="1"/>
    <col min="13569" max="13569" width="14.7109375" style="3" hidden="1"/>
    <col min="13570" max="13570" width="17" style="3" hidden="1"/>
    <col min="13571" max="13571" width="12.5703125" style="3" hidden="1"/>
    <col min="13572" max="13572" width="13" style="3" hidden="1"/>
    <col min="13573" max="13807" width="9.140625" style="3" hidden="1"/>
    <col min="13808" max="13808" width="25.5703125" style="3" hidden="1"/>
    <col min="13809" max="13809" width="13.85546875" style="3" hidden="1"/>
    <col min="13810" max="13811" width="14.5703125" style="3" hidden="1"/>
    <col min="13812" max="13812" width="15.28515625" style="3" hidden="1"/>
    <col min="13813" max="13813" width="17" style="3" hidden="1"/>
    <col min="13814" max="13814" width="17.28515625" style="3" hidden="1"/>
    <col min="13815" max="13815" width="12.28515625" style="3" hidden="1"/>
    <col min="13816" max="13816" width="11.28515625" style="3" hidden="1"/>
    <col min="13817" max="13817" width="13.42578125" style="3" hidden="1"/>
    <col min="13818" max="13818" width="9.140625" style="3" hidden="1"/>
    <col min="13819" max="13819" width="11.5703125" style="3" hidden="1"/>
    <col min="13820" max="13820" width="26.28515625" style="3" hidden="1"/>
    <col min="13821" max="13821" width="9.140625" style="3" hidden="1"/>
    <col min="13822" max="13822" width="15.5703125" style="3" hidden="1"/>
    <col min="13823" max="13824" width="9.140625" style="3" hidden="1"/>
    <col min="13825" max="13825" width="14.7109375" style="3" hidden="1"/>
    <col min="13826" max="13826" width="17" style="3" hidden="1"/>
    <col min="13827" max="13827" width="12.5703125" style="3" hidden="1"/>
    <col min="13828" max="13828" width="13" style="3" hidden="1"/>
    <col min="13829" max="14063" width="9.140625" style="3" hidden="1"/>
    <col min="14064" max="14064" width="25.5703125" style="3" hidden="1"/>
    <col min="14065" max="14065" width="13.85546875" style="3" hidden="1"/>
    <col min="14066" max="14067" width="14.5703125" style="3" hidden="1"/>
    <col min="14068" max="14068" width="15.28515625" style="3" hidden="1"/>
    <col min="14069" max="14069" width="17" style="3" hidden="1"/>
    <col min="14070" max="14070" width="17.28515625" style="3" hidden="1"/>
    <col min="14071" max="14071" width="12.28515625" style="3" hidden="1"/>
    <col min="14072" max="14072" width="11.28515625" style="3" hidden="1"/>
    <col min="14073" max="14073" width="13.42578125" style="3" hidden="1"/>
    <col min="14074" max="14074" width="9.140625" style="3" hidden="1"/>
    <col min="14075" max="14075" width="11.5703125" style="3" hidden="1"/>
    <col min="14076" max="14076" width="26.28515625" style="3" hidden="1"/>
    <col min="14077" max="14077" width="9.140625" style="3" hidden="1"/>
    <col min="14078" max="14078" width="15.5703125" style="3" hidden="1"/>
    <col min="14079" max="14080" width="9.140625" style="3" hidden="1"/>
    <col min="14081" max="14081" width="14.7109375" style="3" hidden="1"/>
    <col min="14082" max="14082" width="17" style="3" hidden="1"/>
    <col min="14083" max="14083" width="12.5703125" style="3" hidden="1"/>
    <col min="14084" max="14084" width="13" style="3" hidden="1"/>
    <col min="14085" max="14319" width="9.140625" style="3" hidden="1"/>
    <col min="14320" max="14320" width="25.5703125" style="3" hidden="1"/>
    <col min="14321" max="14321" width="13.85546875" style="3" hidden="1"/>
    <col min="14322" max="14323" width="14.5703125" style="3" hidden="1"/>
    <col min="14324" max="14324" width="15.28515625" style="3" hidden="1"/>
    <col min="14325" max="14325" width="17" style="3" hidden="1"/>
    <col min="14326" max="14326" width="17.28515625" style="3" hidden="1"/>
    <col min="14327" max="14327" width="12.28515625" style="3" hidden="1"/>
    <col min="14328" max="14328" width="11.28515625" style="3" hidden="1"/>
    <col min="14329" max="14329" width="13.42578125" style="3" hidden="1"/>
    <col min="14330" max="14330" width="9.140625" style="3" hidden="1"/>
    <col min="14331" max="14331" width="11.5703125" style="3" hidden="1"/>
    <col min="14332" max="14332" width="26.28515625" style="3" hidden="1"/>
    <col min="14333" max="14333" width="9.140625" style="3" hidden="1"/>
    <col min="14334" max="14334" width="15.5703125" style="3" hidden="1"/>
    <col min="14335" max="14336" width="9.140625" style="3" hidden="1"/>
    <col min="14337" max="14337" width="14.7109375" style="3" hidden="1"/>
    <col min="14338" max="14338" width="17" style="3" hidden="1"/>
    <col min="14339" max="14339" width="12.5703125" style="3" hidden="1"/>
    <col min="14340" max="14340" width="13" style="3" hidden="1"/>
    <col min="14341" max="14575" width="9.140625" style="3" hidden="1"/>
    <col min="14576" max="14576" width="25.5703125" style="3" hidden="1"/>
    <col min="14577" max="14577" width="13.85546875" style="3" hidden="1"/>
    <col min="14578" max="14579" width="14.5703125" style="3" hidden="1"/>
    <col min="14580" max="14580" width="15.28515625" style="3" hidden="1"/>
    <col min="14581" max="14581" width="17" style="3" hidden="1"/>
    <col min="14582" max="14582" width="17.28515625" style="3" hidden="1"/>
    <col min="14583" max="14583" width="12.28515625" style="3" hidden="1"/>
    <col min="14584" max="14584" width="11.28515625" style="3" hidden="1"/>
    <col min="14585" max="14585" width="13.42578125" style="3" hidden="1"/>
    <col min="14586" max="14586" width="9.140625" style="3" hidden="1"/>
    <col min="14587" max="14587" width="11.5703125" style="3" hidden="1"/>
    <col min="14588" max="14588" width="26.28515625" style="3" hidden="1"/>
    <col min="14589" max="14589" width="9.140625" style="3" hidden="1"/>
    <col min="14590" max="14590" width="15.5703125" style="3" hidden="1"/>
    <col min="14591" max="14592" width="9.140625" style="3" hidden="1"/>
    <col min="14593" max="14593" width="14.7109375" style="3" hidden="1"/>
    <col min="14594" max="14594" width="17" style="3" hidden="1"/>
    <col min="14595" max="14595" width="12.5703125" style="3" hidden="1"/>
    <col min="14596" max="14596" width="13" style="3" hidden="1"/>
    <col min="14597" max="14831" width="9.140625" style="3" hidden="1"/>
    <col min="14832" max="14832" width="25.5703125" style="3" hidden="1"/>
    <col min="14833" max="14833" width="13.85546875" style="3" hidden="1"/>
    <col min="14834" max="14835" width="14.5703125" style="3" hidden="1"/>
    <col min="14836" max="14836" width="15.28515625" style="3" hidden="1"/>
    <col min="14837" max="14837" width="17" style="3" hidden="1"/>
    <col min="14838" max="14838" width="17.28515625" style="3" hidden="1"/>
    <col min="14839" max="14839" width="12.28515625" style="3" hidden="1"/>
    <col min="14840" max="14840" width="11.28515625" style="3" hidden="1"/>
    <col min="14841" max="14841" width="13.42578125" style="3" hidden="1"/>
    <col min="14842" max="14842" width="9.140625" style="3" hidden="1"/>
    <col min="14843" max="14843" width="11.5703125" style="3" hidden="1"/>
    <col min="14844" max="14844" width="26.28515625" style="3" hidden="1"/>
    <col min="14845" max="14845" width="9.140625" style="3" hidden="1"/>
    <col min="14846" max="14846" width="15.5703125" style="3" hidden="1"/>
    <col min="14847" max="14848" width="9.140625" style="3" hidden="1"/>
    <col min="14849" max="14849" width="14.7109375" style="3" hidden="1"/>
    <col min="14850" max="14850" width="17" style="3" hidden="1"/>
    <col min="14851" max="14851" width="12.5703125" style="3" hidden="1"/>
    <col min="14852" max="14852" width="13" style="3" hidden="1"/>
    <col min="14853" max="15087" width="9.140625" style="3" hidden="1"/>
    <col min="15088" max="15088" width="25.5703125" style="3" hidden="1"/>
    <col min="15089" max="15089" width="13.85546875" style="3" hidden="1"/>
    <col min="15090" max="15091" width="14.5703125" style="3" hidden="1"/>
    <col min="15092" max="15092" width="15.28515625" style="3" hidden="1"/>
    <col min="15093" max="15093" width="17" style="3" hidden="1"/>
    <col min="15094" max="15094" width="17.28515625" style="3" hidden="1"/>
    <col min="15095" max="15095" width="12.28515625" style="3" hidden="1"/>
    <col min="15096" max="15096" width="11.28515625" style="3" hidden="1"/>
    <col min="15097" max="15097" width="13.42578125" style="3" hidden="1"/>
    <col min="15098" max="15098" width="9.140625" style="3" hidden="1"/>
    <col min="15099" max="15099" width="11.5703125" style="3" hidden="1"/>
    <col min="15100" max="15100" width="26.28515625" style="3" hidden="1"/>
    <col min="15101" max="15101" width="9.140625" style="3" hidden="1"/>
    <col min="15102" max="15102" width="15.5703125" style="3" hidden="1"/>
    <col min="15103" max="15104" width="9.140625" style="3" hidden="1"/>
    <col min="15105" max="15105" width="14.7109375" style="3" hidden="1"/>
    <col min="15106" max="15106" width="17" style="3" hidden="1"/>
    <col min="15107" max="15107" width="12.5703125" style="3" hidden="1"/>
    <col min="15108" max="15108" width="13" style="3" hidden="1"/>
    <col min="15109" max="15343" width="9.140625" style="3" hidden="1"/>
    <col min="15344" max="15344" width="25.5703125" style="3" hidden="1"/>
    <col min="15345" max="15345" width="13.85546875" style="3" hidden="1"/>
    <col min="15346" max="15347" width="14.5703125" style="3" hidden="1"/>
    <col min="15348" max="15348" width="15.28515625" style="3" hidden="1"/>
    <col min="15349" max="15349" width="17" style="3" hidden="1"/>
    <col min="15350" max="15350" width="17.28515625" style="3" hidden="1"/>
    <col min="15351" max="15351" width="12.28515625" style="3" hidden="1"/>
    <col min="15352" max="15352" width="11.28515625" style="3" hidden="1"/>
    <col min="15353" max="15353" width="13.42578125" style="3" hidden="1"/>
    <col min="15354" max="15354" width="9.140625" style="3" hidden="1"/>
    <col min="15355" max="15355" width="11.5703125" style="3" hidden="1"/>
    <col min="15356" max="15356" width="26.28515625" style="3" hidden="1"/>
    <col min="15357" max="15357" width="9.140625" style="3" hidden="1"/>
    <col min="15358" max="15358" width="15.5703125" style="3" hidden="1"/>
    <col min="15359" max="15360" width="9.140625" style="3" hidden="1"/>
    <col min="15361" max="15361" width="14.7109375" style="3" hidden="1"/>
    <col min="15362" max="15362" width="17" style="3" hidden="1"/>
    <col min="15363" max="15363" width="12.5703125" style="3" hidden="1"/>
    <col min="15364" max="15364" width="13" style="3" hidden="1"/>
    <col min="15365" max="15599" width="9.140625" style="3" hidden="1"/>
    <col min="15600" max="15600" width="25.5703125" style="3" hidden="1"/>
    <col min="15601" max="15601" width="13.85546875" style="3" hidden="1"/>
    <col min="15602" max="15603" width="14.5703125" style="3" hidden="1"/>
    <col min="15604" max="15604" width="15.28515625" style="3" hidden="1"/>
    <col min="15605" max="15605" width="17" style="3" hidden="1"/>
    <col min="15606" max="15606" width="17.28515625" style="3" hidden="1"/>
    <col min="15607" max="15607" width="12.28515625" style="3" hidden="1"/>
    <col min="15608" max="15608" width="11.28515625" style="3" hidden="1"/>
    <col min="15609" max="15609" width="13.42578125" style="3" hidden="1"/>
    <col min="15610" max="15610" width="9.140625" style="3" hidden="1"/>
    <col min="15611" max="15611" width="11.5703125" style="3" hidden="1"/>
    <col min="15612" max="15612" width="26.28515625" style="3" hidden="1"/>
    <col min="15613" max="15613" width="9.140625" style="3" hidden="1"/>
    <col min="15614" max="15614" width="15.5703125" style="3" hidden="1"/>
    <col min="15615" max="15616" width="9.140625" style="3" hidden="1"/>
    <col min="15617" max="15617" width="14.7109375" style="3" hidden="1"/>
    <col min="15618" max="15618" width="17" style="3" hidden="1"/>
    <col min="15619" max="15619" width="12.5703125" style="3" hidden="1"/>
    <col min="15620" max="15620" width="13" style="3" hidden="1"/>
    <col min="15621" max="15855" width="9.140625" style="3" hidden="1"/>
    <col min="15856" max="15856" width="25.5703125" style="3" hidden="1"/>
    <col min="15857" max="15857" width="13.85546875" style="3" hidden="1"/>
    <col min="15858" max="15859" width="14.5703125" style="3" hidden="1"/>
    <col min="15860" max="15860" width="15.28515625" style="3" hidden="1"/>
    <col min="15861" max="15861" width="17" style="3" hidden="1"/>
    <col min="15862" max="15862" width="17.28515625" style="3" hidden="1"/>
    <col min="15863" max="15863" width="12.28515625" style="3" hidden="1"/>
    <col min="15864" max="15864" width="11.28515625" style="3" hidden="1"/>
    <col min="15865" max="15865" width="13.42578125" style="3" hidden="1"/>
    <col min="15866" max="15866" width="9.140625" style="3" hidden="1"/>
    <col min="15867" max="15867" width="11.5703125" style="3" hidden="1"/>
    <col min="15868" max="15868" width="26.28515625" style="3" hidden="1"/>
    <col min="15869" max="15869" width="9.140625" style="3" hidden="1"/>
    <col min="15870" max="15870" width="15.5703125" style="3" hidden="1"/>
    <col min="15871" max="15872" width="9.140625" style="3" hidden="1"/>
    <col min="15873" max="15873" width="14.7109375" style="3" hidden="1"/>
    <col min="15874" max="15874" width="17" style="3" hidden="1"/>
    <col min="15875" max="15875" width="12.5703125" style="3" hidden="1"/>
    <col min="15876" max="15876" width="13" style="3" hidden="1"/>
    <col min="15877" max="16111" width="9.140625" style="3" hidden="1"/>
    <col min="16112" max="16112" width="25.5703125" style="3" hidden="1"/>
    <col min="16113" max="16113" width="13.85546875" style="3" hidden="1"/>
    <col min="16114" max="16115" width="14.5703125" style="3" hidden="1"/>
    <col min="16116" max="16116" width="15.28515625" style="3" hidden="1"/>
    <col min="16117" max="16117" width="17" style="3" hidden="1"/>
    <col min="16118" max="16118" width="17.28515625" style="3" hidden="1"/>
    <col min="16119" max="16119" width="12.28515625" style="3" hidden="1"/>
    <col min="16120" max="16120" width="11.28515625" style="3" hidden="1"/>
    <col min="16121" max="16121" width="13.42578125" style="3" hidden="1"/>
    <col min="16122" max="16122" width="9.140625" style="3" hidden="1"/>
    <col min="16123" max="16123" width="11.5703125" style="3" hidden="1"/>
    <col min="16124" max="16124" width="26.28515625" style="3" hidden="1"/>
    <col min="16125" max="16125" width="9.140625" style="3" hidden="1"/>
    <col min="16126" max="16126" width="15.5703125" style="3" hidden="1"/>
    <col min="16127" max="16128" width="9.140625" style="3" hidden="1"/>
    <col min="16129" max="16129" width="14.7109375" style="3" hidden="1"/>
    <col min="16130" max="16130" width="17" style="3" hidden="1"/>
    <col min="16131" max="16131" width="12.5703125" style="3" hidden="1"/>
    <col min="16132" max="16132" width="13" style="3" hidden="1"/>
    <col min="16133" max="16383" width="9.140625" style="3" hidden="1"/>
    <col min="16384" max="16384" width="1" style="3" customWidth="1"/>
  </cols>
  <sheetData>
    <row r="1" spans="1:10" ht="30" customHeight="1">
      <c r="A1" s="950" t="s">
        <v>453</v>
      </c>
      <c r="B1" s="950"/>
      <c r="C1" s="950"/>
      <c r="D1" s="950"/>
      <c r="E1" s="950"/>
      <c r="F1" s="950"/>
      <c r="G1" s="950"/>
      <c r="H1" s="950"/>
      <c r="I1" s="950"/>
    </row>
    <row r="2" spans="1:10" ht="60" customHeight="1">
      <c r="A2" s="922" t="s">
        <v>479</v>
      </c>
      <c r="B2" s="922"/>
      <c r="C2" s="922"/>
      <c r="D2" s="922"/>
      <c r="E2" s="922"/>
      <c r="F2" s="922"/>
      <c r="G2" s="985"/>
      <c r="H2" s="486"/>
    </row>
    <row r="3" spans="1:10" ht="15">
      <c r="A3" s="862" t="s">
        <v>38</v>
      </c>
      <c r="B3" s="986" t="s">
        <v>480</v>
      </c>
      <c r="C3" s="988" t="s">
        <v>481</v>
      </c>
      <c r="D3" s="989"/>
      <c r="E3" s="989"/>
      <c r="F3" s="989"/>
      <c r="G3" s="989"/>
      <c r="H3" s="990"/>
      <c r="I3" s="543"/>
    </row>
    <row r="4" spans="1:10" ht="158.25" customHeight="1">
      <c r="A4" s="863"/>
      <c r="B4" s="987"/>
      <c r="C4" s="500" t="s">
        <v>482</v>
      </c>
      <c r="D4" s="501" t="s">
        <v>483</v>
      </c>
      <c r="E4" s="502" t="s">
        <v>506</v>
      </c>
      <c r="F4" s="502" t="s">
        <v>484</v>
      </c>
      <c r="G4" s="501" t="s">
        <v>485</v>
      </c>
      <c r="H4" s="503" t="s">
        <v>486</v>
      </c>
      <c r="I4" s="504"/>
    </row>
    <row r="5" spans="1:10" s="314" customFormat="1" ht="21" customHeight="1">
      <c r="A5" s="505" t="s">
        <v>40</v>
      </c>
      <c r="B5" s="506">
        <f>SUM(B6:B12)</f>
        <v>1218747</v>
      </c>
      <c r="C5" s="506">
        <f>SUM(C7:C9)</f>
        <v>11012</v>
      </c>
      <c r="D5" s="506">
        <f>D10</f>
        <v>28930</v>
      </c>
      <c r="E5" s="506">
        <f>E7+E8+E9+E11+E12</f>
        <v>13559</v>
      </c>
      <c r="F5" s="506">
        <f>F7+F8</f>
        <v>470</v>
      </c>
      <c r="G5" s="507">
        <f>SUM(G7:G9)</f>
        <v>1164776</v>
      </c>
      <c r="H5" s="508">
        <f>SUM(H7:H9)</f>
        <v>126999</v>
      </c>
      <c r="I5" s="507"/>
    </row>
    <row r="6" spans="1:10" ht="21" customHeight="1">
      <c r="A6" s="509" t="s">
        <v>68</v>
      </c>
      <c r="B6" s="321"/>
      <c r="C6" s="321"/>
      <c r="D6" s="510"/>
      <c r="E6" s="510"/>
      <c r="F6" s="510"/>
      <c r="G6" s="511"/>
      <c r="H6" s="510"/>
      <c r="I6" s="511"/>
      <c r="J6" s="295"/>
    </row>
    <row r="7" spans="1:10" ht="21" customHeight="1">
      <c r="A7" s="509" t="s">
        <v>487</v>
      </c>
      <c r="B7" s="321">
        <v>711687</v>
      </c>
      <c r="C7" s="321">
        <v>5692</v>
      </c>
      <c r="D7" s="512" t="s">
        <v>100</v>
      </c>
      <c r="E7" s="321">
        <v>3046</v>
      </c>
      <c r="F7" s="321">
        <v>443</v>
      </c>
      <c r="G7" s="322">
        <v>702506</v>
      </c>
      <c r="H7" s="321">
        <v>80624</v>
      </c>
      <c r="I7" s="513"/>
      <c r="J7" s="295"/>
    </row>
    <row r="8" spans="1:10" ht="21" customHeight="1">
      <c r="A8" s="514" t="s">
        <v>488</v>
      </c>
      <c r="B8" s="321">
        <v>317548</v>
      </c>
      <c r="C8" s="321">
        <v>1796</v>
      </c>
      <c r="D8" s="512" t="s">
        <v>100</v>
      </c>
      <c r="E8" s="321">
        <v>1392</v>
      </c>
      <c r="F8" s="321">
        <v>27</v>
      </c>
      <c r="G8" s="322">
        <v>314333</v>
      </c>
      <c r="H8" s="321">
        <v>25356</v>
      </c>
      <c r="I8" s="322"/>
      <c r="J8" s="295"/>
    </row>
    <row r="9" spans="1:10" ht="21" customHeight="1">
      <c r="A9" s="514" t="s">
        <v>489</v>
      </c>
      <c r="B9" s="321">
        <v>151671</v>
      </c>
      <c r="C9" s="321">
        <v>3524</v>
      </c>
      <c r="D9" s="512" t="s">
        <v>100</v>
      </c>
      <c r="E9" s="321">
        <v>210</v>
      </c>
      <c r="F9" s="512" t="s">
        <v>100</v>
      </c>
      <c r="G9" s="322">
        <v>147937</v>
      </c>
      <c r="H9" s="321">
        <v>21019</v>
      </c>
      <c r="I9" s="322"/>
      <c r="J9" s="295"/>
    </row>
    <row r="10" spans="1:10" ht="21" customHeight="1">
      <c r="A10" s="514" t="s">
        <v>490</v>
      </c>
      <c r="B10" s="321">
        <v>28930</v>
      </c>
      <c r="C10" s="512" t="s">
        <v>100</v>
      </c>
      <c r="D10" s="321">
        <v>28930</v>
      </c>
      <c r="E10" s="512" t="s">
        <v>100</v>
      </c>
      <c r="F10" s="512" t="s">
        <v>100</v>
      </c>
      <c r="G10" s="512" t="s">
        <v>100</v>
      </c>
      <c r="H10" s="512" t="s">
        <v>100</v>
      </c>
      <c r="I10" s="515"/>
    </row>
    <row r="11" spans="1:10" ht="65.25" customHeight="1">
      <c r="A11" s="516" t="s">
        <v>491</v>
      </c>
      <c r="B11" s="321">
        <v>8896</v>
      </c>
      <c r="C11" s="512" t="s">
        <v>100</v>
      </c>
      <c r="D11" s="512" t="s">
        <v>100</v>
      </c>
      <c r="E11" s="321">
        <v>8896</v>
      </c>
      <c r="F11" s="512" t="s">
        <v>100</v>
      </c>
      <c r="G11" s="512" t="s">
        <v>100</v>
      </c>
      <c r="H11" s="512" t="s">
        <v>100</v>
      </c>
      <c r="I11" s="515"/>
    </row>
    <row r="12" spans="1:10" ht="40.5" customHeight="1">
      <c r="A12" s="517" t="s">
        <v>492</v>
      </c>
      <c r="B12" s="518">
        <v>15</v>
      </c>
      <c r="C12" s="519" t="s">
        <v>100</v>
      </c>
      <c r="D12" s="519" t="s">
        <v>100</v>
      </c>
      <c r="E12" s="518">
        <v>15</v>
      </c>
      <c r="F12" s="519" t="s">
        <v>100</v>
      </c>
      <c r="G12" s="519" t="s">
        <v>100</v>
      </c>
      <c r="H12" s="519" t="s">
        <v>100</v>
      </c>
      <c r="I12" s="515"/>
    </row>
    <row r="13" spans="1:10" ht="46.5" customHeight="1">
      <c r="A13" s="983" t="s">
        <v>493</v>
      </c>
      <c r="B13" s="982"/>
      <c r="C13" s="982"/>
      <c r="D13" s="982"/>
      <c r="E13" s="982"/>
      <c r="F13" s="982"/>
      <c r="G13" s="982"/>
      <c r="H13" s="982"/>
      <c r="I13" s="520"/>
    </row>
    <row r="14" spans="1:10" ht="45.75" customHeight="1">
      <c r="A14" s="981" t="s">
        <v>590</v>
      </c>
      <c r="B14" s="982"/>
      <c r="C14" s="982"/>
      <c r="D14" s="982"/>
      <c r="E14" s="982"/>
      <c r="F14" s="982"/>
      <c r="G14" s="982"/>
      <c r="H14" s="982"/>
      <c r="I14" s="521"/>
    </row>
    <row r="15" spans="1:10" ht="39" customHeight="1">
      <c r="A15" s="983" t="s">
        <v>494</v>
      </c>
      <c r="B15" s="982"/>
      <c r="C15" s="982"/>
      <c r="D15" s="982"/>
      <c r="E15" s="982"/>
      <c r="F15" s="982"/>
      <c r="G15" s="982"/>
      <c r="H15" s="982"/>
      <c r="I15" s="520"/>
    </row>
    <row r="16" spans="1:10" ht="25.5" customHeight="1">
      <c r="A16" s="520"/>
      <c r="B16" s="542"/>
      <c r="C16" s="542"/>
      <c r="D16" s="542"/>
      <c r="E16" s="542"/>
      <c r="F16" s="542"/>
      <c r="G16" s="542"/>
      <c r="H16" s="542"/>
      <c r="I16" s="520"/>
    </row>
    <row r="17" spans="1:10" ht="52.5" customHeight="1">
      <c r="A17" s="760" t="s">
        <v>495</v>
      </c>
      <c r="B17" s="760"/>
      <c r="C17" s="760"/>
      <c r="D17" s="760"/>
      <c r="E17" s="760"/>
      <c r="F17" s="760"/>
      <c r="G17" s="760"/>
      <c r="H17" s="522"/>
    </row>
    <row r="18" spans="1:10" ht="15" customHeight="1">
      <c r="A18" s="762" t="s">
        <v>38</v>
      </c>
      <c r="B18" s="765" t="s">
        <v>162</v>
      </c>
      <c r="C18" s="766"/>
      <c r="D18" s="768" t="s">
        <v>163</v>
      </c>
      <c r="E18" s="768"/>
      <c r="F18" s="768"/>
      <c r="G18" s="984"/>
      <c r="H18" s="984"/>
      <c r="I18" s="984"/>
    </row>
    <row r="19" spans="1:10" ht="20.25" customHeight="1">
      <c r="A19" s="763"/>
      <c r="B19" s="762" t="s">
        <v>285</v>
      </c>
      <c r="C19" s="762" t="s">
        <v>286</v>
      </c>
      <c r="D19" s="763" t="s">
        <v>39</v>
      </c>
      <c r="E19" s="763" t="s">
        <v>285</v>
      </c>
      <c r="F19" s="763" t="s">
        <v>496</v>
      </c>
      <c r="G19" s="765" t="s">
        <v>171</v>
      </c>
      <c r="H19" s="971"/>
      <c r="I19" s="972"/>
      <c r="J19" s="523"/>
    </row>
    <row r="20" spans="1:10" ht="52.5" customHeight="1">
      <c r="A20" s="764"/>
      <c r="B20" s="764"/>
      <c r="C20" s="764"/>
      <c r="D20" s="764"/>
      <c r="E20" s="764"/>
      <c r="F20" s="764"/>
      <c r="G20" s="292" t="s">
        <v>507</v>
      </c>
      <c r="H20" s="292" t="s">
        <v>508</v>
      </c>
      <c r="I20" s="140" t="s">
        <v>509</v>
      </c>
      <c r="J20" s="523"/>
    </row>
    <row r="21" spans="1:10" s="314" customFormat="1" ht="20.25" customHeight="1">
      <c r="A21" s="973" t="s">
        <v>497</v>
      </c>
      <c r="B21" s="974"/>
      <c r="C21" s="974"/>
      <c r="D21" s="974"/>
      <c r="E21" s="974"/>
      <c r="F21" s="974"/>
      <c r="G21" s="975"/>
      <c r="H21" s="975"/>
      <c r="I21" s="975"/>
      <c r="J21" s="524"/>
    </row>
    <row r="22" spans="1:10" ht="25.5" customHeight="1">
      <c r="A22" s="525" t="s">
        <v>498</v>
      </c>
      <c r="B22" s="526">
        <v>923813</v>
      </c>
      <c r="C22" s="527">
        <v>927597</v>
      </c>
      <c r="D22" s="528">
        <v>906826</v>
      </c>
      <c r="E22" s="529">
        <v>904617</v>
      </c>
      <c r="F22" s="529">
        <v>905722</v>
      </c>
      <c r="G22" s="530">
        <f>E22/D22-1</f>
        <v>-2.4359689730996115E-3</v>
      </c>
      <c r="H22" s="530">
        <f>E22/B22-1</f>
        <v>-2.0779097068346131E-2</v>
      </c>
      <c r="I22" s="530">
        <f>F22/C22-1</f>
        <v>-2.3582439356746532E-2</v>
      </c>
      <c r="J22" s="531"/>
    </row>
    <row r="23" spans="1:10" ht="25.5" customHeight="1">
      <c r="A23" s="532" t="s">
        <v>499</v>
      </c>
      <c r="B23" s="309">
        <v>913228</v>
      </c>
      <c r="C23" s="533">
        <v>916864</v>
      </c>
      <c r="D23" s="534">
        <v>897291</v>
      </c>
      <c r="E23" s="535">
        <v>895653</v>
      </c>
      <c r="F23" s="535">
        <v>896472</v>
      </c>
      <c r="G23" s="317">
        <f t="shared" ref="G23:G24" si="0">E23/D23-1</f>
        <v>-1.8254947391649345E-3</v>
      </c>
      <c r="H23" s="317">
        <f t="shared" ref="H23:I24" si="1">E23/B23-1</f>
        <v>-1.9244920217076134E-2</v>
      </c>
      <c r="I23" s="317">
        <f t="shared" si="1"/>
        <v>-2.2241030294569364E-2</v>
      </c>
      <c r="J23" s="531"/>
    </row>
    <row r="24" spans="1:10" ht="26.25" customHeight="1">
      <c r="A24" s="536" t="s">
        <v>500</v>
      </c>
      <c r="B24" s="518">
        <v>916663</v>
      </c>
      <c r="C24" s="537">
        <v>920638</v>
      </c>
      <c r="D24" s="518">
        <v>900320</v>
      </c>
      <c r="E24" s="538">
        <v>893999</v>
      </c>
      <c r="F24" s="538">
        <v>897160</v>
      </c>
      <c r="G24" s="329">
        <f t="shared" si="0"/>
        <v>-7.0208370357206507E-3</v>
      </c>
      <c r="H24" s="329">
        <f t="shared" si="1"/>
        <v>-2.4724462534213787E-2</v>
      </c>
      <c r="I24" s="329">
        <f t="shared" si="1"/>
        <v>-2.5501880217848938E-2</v>
      </c>
      <c r="J24" s="531"/>
    </row>
    <row r="25" spans="1:10" s="314" customFormat="1" ht="21.75" customHeight="1">
      <c r="A25" s="976" t="s">
        <v>501</v>
      </c>
      <c r="B25" s="977"/>
      <c r="C25" s="977"/>
      <c r="D25" s="977"/>
      <c r="E25" s="977"/>
      <c r="F25" s="977"/>
      <c r="G25" s="978"/>
      <c r="H25" s="978"/>
      <c r="I25" s="978"/>
      <c r="J25" s="531"/>
    </row>
    <row r="26" spans="1:10" ht="26.25" customHeight="1">
      <c r="A26" s="311" t="s">
        <v>502</v>
      </c>
      <c r="B26" s="508">
        <v>1235058</v>
      </c>
      <c r="C26" s="527">
        <v>1230810</v>
      </c>
      <c r="D26" s="508">
        <v>1197586</v>
      </c>
      <c r="E26" s="529">
        <v>1218747</v>
      </c>
      <c r="F26" s="529">
        <v>1208167</v>
      </c>
      <c r="G26" s="530">
        <f>E26/D26-1</f>
        <v>1.7669712237784907E-2</v>
      </c>
      <c r="H26" s="530">
        <f>E26/B26-1</f>
        <v>-1.3206667217248058E-2</v>
      </c>
      <c r="I26" s="530">
        <f>F26/C26-1</f>
        <v>-1.8396828105069041E-2</v>
      </c>
      <c r="J26" s="531"/>
    </row>
    <row r="27" spans="1:10" ht="25.5" customHeight="1">
      <c r="A27" s="320" t="s">
        <v>503</v>
      </c>
      <c r="B27" s="321">
        <v>1220529</v>
      </c>
      <c r="C27" s="533">
        <v>1216281</v>
      </c>
      <c r="D27" s="321">
        <v>1183518</v>
      </c>
      <c r="E27" s="535">
        <v>1204718</v>
      </c>
      <c r="F27" s="535">
        <v>1194118</v>
      </c>
      <c r="G27" s="317">
        <f t="shared" ref="G27:G28" si="2">E27/D27-1</f>
        <v>1.7912697567759928E-2</v>
      </c>
      <c r="H27" s="317">
        <f t="shared" ref="H27:I28" si="3">E27/B27-1</f>
        <v>-1.2954219031256153E-2</v>
      </c>
      <c r="I27" s="317">
        <f t="shared" si="3"/>
        <v>-1.8221940489081101E-2</v>
      </c>
      <c r="J27" s="531"/>
    </row>
    <row r="28" spans="1:10" ht="26.25" customHeight="1">
      <c r="A28" s="323" t="s">
        <v>504</v>
      </c>
      <c r="B28" s="518">
        <v>1199306</v>
      </c>
      <c r="C28" s="539">
        <v>1205386</v>
      </c>
      <c r="D28" s="518">
        <v>1182311</v>
      </c>
      <c r="E28" s="538">
        <v>1178805</v>
      </c>
      <c r="F28" s="538">
        <v>1180558</v>
      </c>
      <c r="G28" s="329">
        <f t="shared" si="2"/>
        <v>-2.9653788216467136E-3</v>
      </c>
      <c r="H28" s="329">
        <f t="shared" si="3"/>
        <v>-1.709405272716058E-2</v>
      </c>
      <c r="I28" s="329">
        <f t="shared" si="3"/>
        <v>-2.0597551323808361E-2</v>
      </c>
      <c r="J28" s="531"/>
    </row>
    <row r="29" spans="1:10" ht="24.75" customHeight="1">
      <c r="A29" s="979" t="s">
        <v>505</v>
      </c>
      <c r="B29" s="980"/>
      <c r="C29" s="980"/>
      <c r="D29" s="980"/>
      <c r="E29" s="980"/>
      <c r="F29" s="980"/>
      <c r="G29" s="980"/>
      <c r="H29" s="980"/>
      <c r="I29" s="980"/>
      <c r="J29" s="540"/>
    </row>
    <row r="30" spans="1:10" ht="55.5" customHeight="1">
      <c r="A30" s="970" t="s">
        <v>588</v>
      </c>
      <c r="B30" s="970"/>
      <c r="C30" s="970"/>
      <c r="D30" s="970"/>
      <c r="E30" s="970"/>
      <c r="F30" s="970"/>
      <c r="G30" s="802"/>
      <c r="H30" s="802"/>
      <c r="I30" s="802"/>
      <c r="J30" s="541"/>
    </row>
    <row r="31" spans="1:10" ht="44.25" customHeight="1">
      <c r="A31" s="970" t="s">
        <v>589</v>
      </c>
      <c r="B31" s="970"/>
      <c r="C31" s="970"/>
      <c r="D31" s="970"/>
      <c r="E31" s="970"/>
      <c r="F31" s="970"/>
      <c r="G31" s="802"/>
      <c r="H31" s="802"/>
      <c r="I31" s="802"/>
      <c r="J31" s="541"/>
    </row>
    <row r="35"/>
    <row r="36"/>
    <row r="37"/>
    <row r="38"/>
    <row r="39"/>
    <row r="40"/>
    <row r="41"/>
  </sheetData>
  <mergeCells count="23">
    <mergeCell ref="A13:H13"/>
    <mergeCell ref="A1:I1"/>
    <mergeCell ref="A2:G2"/>
    <mergeCell ref="A3:A4"/>
    <mergeCell ref="B3:B4"/>
    <mergeCell ref="C3:H3"/>
    <mergeCell ref="A14:H14"/>
    <mergeCell ref="A15:H15"/>
    <mergeCell ref="A17:G17"/>
    <mergeCell ref="A18:A20"/>
    <mergeCell ref="B18:C18"/>
    <mergeCell ref="D18:I18"/>
    <mergeCell ref="B19:B20"/>
    <mergeCell ref="C19:C20"/>
    <mergeCell ref="D19:D20"/>
    <mergeCell ref="E19:E20"/>
    <mergeCell ref="A31:I31"/>
    <mergeCell ref="F19:F20"/>
    <mergeCell ref="G19:I19"/>
    <mergeCell ref="A21:I21"/>
    <mergeCell ref="A25:I25"/>
    <mergeCell ref="A29:I29"/>
    <mergeCell ref="A30:I30"/>
  </mergeCells>
  <printOptions horizontalCentered="1"/>
  <pageMargins left="0.39370078740157483" right="0.39370078740157483" top="0.59055118110236227" bottom="0.59055118110236227" header="0.19685039370078741" footer="0.51181102362204722"/>
  <pageSetup paperSize="9" scale="69" orientation="portrait" verticalDpi="4294967293"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XFC45"/>
  <sheetViews>
    <sheetView showGridLines="0" zoomScale="90" zoomScaleNormal="90" workbookViewId="0">
      <selection activeCell="D22" sqref="D22:E22"/>
    </sheetView>
  </sheetViews>
  <sheetFormatPr defaultColWidth="0" defaultRowHeight="15" customHeight="1" zeroHeight="1"/>
  <cols>
    <col min="1" max="1" width="26.140625" style="3" customWidth="1"/>
    <col min="2" max="4" width="23.7109375" style="3" customWidth="1"/>
    <col min="5" max="6" width="0" hidden="1" customWidth="1"/>
    <col min="7" max="16383" width="9.140625" hidden="1"/>
    <col min="16384" max="16384" width="1.140625" customWidth="1"/>
  </cols>
  <sheetData>
    <row r="1" spans="1:6" ht="27.75" customHeight="1">
      <c r="A1" s="994" t="s">
        <v>453</v>
      </c>
      <c r="B1" s="994"/>
      <c r="C1" s="994"/>
      <c r="D1" s="994"/>
    </row>
    <row r="2" spans="1:6" ht="66" customHeight="1">
      <c r="A2" s="991" t="s">
        <v>510</v>
      </c>
      <c r="B2" s="991"/>
      <c r="C2" s="991"/>
      <c r="D2" s="991"/>
    </row>
    <row r="3" spans="1:6" ht="21" customHeight="1">
      <c r="A3" s="925" t="s">
        <v>38</v>
      </c>
      <c r="B3" s="925" t="s">
        <v>511</v>
      </c>
      <c r="C3" s="967" t="s">
        <v>68</v>
      </c>
      <c r="D3" s="969"/>
    </row>
    <row r="4" spans="1:6" ht="14.25" customHeight="1">
      <c r="A4" s="963"/>
      <c r="B4" s="963"/>
      <c r="C4" s="925" t="s">
        <v>512</v>
      </c>
      <c r="D4" s="762" t="s">
        <v>513</v>
      </c>
    </row>
    <row r="5" spans="1:6" ht="20.25" customHeight="1">
      <c r="A5" s="926"/>
      <c r="B5" s="926"/>
      <c r="C5" s="963"/>
      <c r="D5" s="764"/>
    </row>
    <row r="6" spans="1:6" ht="21" customHeight="1">
      <c r="A6" s="493" t="s">
        <v>40</v>
      </c>
      <c r="B6" s="494">
        <f>SUM(B7:B22)</f>
        <v>74667</v>
      </c>
      <c r="C6" s="494">
        <f t="shared" ref="C6:D6" si="0">SUM(C7:C22)</f>
        <v>68762</v>
      </c>
      <c r="D6" s="494">
        <f t="shared" si="0"/>
        <v>5905</v>
      </c>
      <c r="F6" s="544"/>
    </row>
    <row r="7" spans="1:6" ht="21" customHeight="1">
      <c r="A7" s="545" t="s">
        <v>42</v>
      </c>
      <c r="B7" s="104">
        <v>3520</v>
      </c>
      <c r="C7" s="104">
        <v>3230</v>
      </c>
      <c r="D7" s="104">
        <v>290</v>
      </c>
      <c r="F7" s="544"/>
    </row>
    <row r="8" spans="1:6" ht="21" customHeight="1">
      <c r="A8" s="545" t="s">
        <v>43</v>
      </c>
      <c r="B8" s="104">
        <v>3485</v>
      </c>
      <c r="C8" s="104">
        <v>3286</v>
      </c>
      <c r="D8" s="104">
        <v>199</v>
      </c>
      <c r="F8" s="544"/>
    </row>
    <row r="9" spans="1:6" ht="21" customHeight="1">
      <c r="A9" s="545" t="s">
        <v>44</v>
      </c>
      <c r="B9" s="104">
        <v>8652</v>
      </c>
      <c r="C9" s="104">
        <v>8196</v>
      </c>
      <c r="D9" s="104">
        <v>456</v>
      </c>
      <c r="F9" s="544"/>
    </row>
    <row r="10" spans="1:6" ht="21" customHeight="1">
      <c r="A10" s="545" t="s">
        <v>45</v>
      </c>
      <c r="B10" s="104">
        <v>1319</v>
      </c>
      <c r="C10" s="104">
        <v>1195</v>
      </c>
      <c r="D10" s="104">
        <v>124</v>
      </c>
      <c r="F10" s="544"/>
    </row>
    <row r="11" spans="1:6" ht="21" customHeight="1">
      <c r="A11" s="545" t="s">
        <v>46</v>
      </c>
      <c r="B11" s="104">
        <v>6703</v>
      </c>
      <c r="C11" s="104">
        <v>6202</v>
      </c>
      <c r="D11" s="104">
        <v>501</v>
      </c>
      <c r="F11" s="544"/>
    </row>
    <row r="12" spans="1:6" ht="21" customHeight="1">
      <c r="A12" s="545" t="s">
        <v>47</v>
      </c>
      <c r="B12" s="104">
        <v>7626</v>
      </c>
      <c r="C12" s="104">
        <v>6616</v>
      </c>
      <c r="D12" s="104">
        <v>1010</v>
      </c>
      <c r="F12" s="544"/>
    </row>
    <row r="13" spans="1:6" ht="21" customHeight="1">
      <c r="A13" s="545" t="s">
        <v>48</v>
      </c>
      <c r="B13" s="104">
        <v>10279</v>
      </c>
      <c r="C13" s="104">
        <v>9712</v>
      </c>
      <c r="D13" s="104">
        <v>567</v>
      </c>
      <c r="F13" s="544"/>
    </row>
    <row r="14" spans="1:6" ht="21" customHeight="1">
      <c r="A14" s="545" t="s">
        <v>49</v>
      </c>
      <c r="B14" s="104">
        <v>2040</v>
      </c>
      <c r="C14" s="104">
        <v>1794</v>
      </c>
      <c r="D14" s="104">
        <v>246</v>
      </c>
      <c r="F14" s="544"/>
    </row>
    <row r="15" spans="1:6" ht="21" customHeight="1">
      <c r="A15" s="545" t="s">
        <v>50</v>
      </c>
      <c r="B15" s="104">
        <v>5535</v>
      </c>
      <c r="C15" s="104">
        <v>5145</v>
      </c>
      <c r="D15" s="104">
        <v>390</v>
      </c>
      <c r="F15" s="544"/>
    </row>
    <row r="16" spans="1:6" ht="21" customHeight="1">
      <c r="A16" s="545" t="s">
        <v>51</v>
      </c>
      <c r="B16" s="104">
        <v>4073</v>
      </c>
      <c r="C16" s="104">
        <v>3812</v>
      </c>
      <c r="D16" s="104">
        <v>261</v>
      </c>
      <c r="F16" s="544"/>
    </row>
    <row r="17" spans="1:6" ht="21" customHeight="1">
      <c r="A17" s="545" t="s">
        <v>52</v>
      </c>
      <c r="B17" s="104">
        <v>2253</v>
      </c>
      <c r="C17" s="104">
        <v>2024</v>
      </c>
      <c r="D17" s="104">
        <v>229</v>
      </c>
      <c r="F17" s="544"/>
    </row>
    <row r="18" spans="1:6" ht="21" customHeight="1">
      <c r="A18" s="545" t="s">
        <v>53</v>
      </c>
      <c r="B18" s="104">
        <v>3309</v>
      </c>
      <c r="C18" s="104">
        <v>3037</v>
      </c>
      <c r="D18" s="104">
        <v>272</v>
      </c>
      <c r="F18" s="544"/>
    </row>
    <row r="19" spans="1:6" ht="21" customHeight="1">
      <c r="A19" s="545" t="s">
        <v>54</v>
      </c>
      <c r="B19" s="104">
        <v>3437</v>
      </c>
      <c r="C19" s="104">
        <v>3228</v>
      </c>
      <c r="D19" s="104">
        <v>209</v>
      </c>
      <c r="F19" s="544"/>
    </row>
    <row r="20" spans="1:6" ht="21" customHeight="1">
      <c r="A20" s="545" t="s">
        <v>55</v>
      </c>
      <c r="B20" s="104">
        <v>2239</v>
      </c>
      <c r="C20" s="104">
        <v>2117</v>
      </c>
      <c r="D20" s="104">
        <v>122</v>
      </c>
      <c r="F20" s="544"/>
    </row>
    <row r="21" spans="1:6" ht="21" customHeight="1">
      <c r="A21" s="545" t="s">
        <v>56</v>
      </c>
      <c r="B21" s="104">
        <v>8109</v>
      </c>
      <c r="C21" s="104">
        <v>7178</v>
      </c>
      <c r="D21" s="104">
        <v>931</v>
      </c>
      <c r="F21" s="544"/>
    </row>
    <row r="22" spans="1:6" ht="21" customHeight="1">
      <c r="A22" s="546" t="s">
        <v>57</v>
      </c>
      <c r="B22" s="497">
        <v>2088</v>
      </c>
      <c r="C22" s="497">
        <v>1990</v>
      </c>
      <c r="D22" s="497">
        <v>98</v>
      </c>
      <c r="F22" s="544"/>
    </row>
    <row r="23" spans="1:6" ht="32.25" customHeight="1">
      <c r="B23" s="295"/>
      <c r="C23" s="295"/>
      <c r="D23" s="295"/>
    </row>
    <row r="24" spans="1:6" ht="55.5" customHeight="1">
      <c r="A24" s="991" t="s">
        <v>514</v>
      </c>
      <c r="B24" s="991"/>
      <c r="C24" s="991"/>
      <c r="D24" s="991"/>
    </row>
    <row r="25" spans="1:6" ht="21" customHeight="1">
      <c r="A25" s="925" t="s">
        <v>38</v>
      </c>
      <c r="B25" s="925" t="s">
        <v>511</v>
      </c>
      <c r="C25" s="967" t="s">
        <v>68</v>
      </c>
      <c r="D25" s="969"/>
    </row>
    <row r="26" spans="1:6" ht="14.25" customHeight="1">
      <c r="A26" s="963"/>
      <c r="B26" s="963"/>
      <c r="C26" s="992" t="s">
        <v>512</v>
      </c>
      <c r="D26" s="762" t="s">
        <v>513</v>
      </c>
    </row>
    <row r="27" spans="1:6" ht="15.75" customHeight="1">
      <c r="A27" s="926"/>
      <c r="B27" s="926"/>
      <c r="C27" s="993"/>
      <c r="D27" s="764"/>
    </row>
    <row r="28" spans="1:6" ht="21" customHeight="1">
      <c r="A28" s="493" t="s">
        <v>40</v>
      </c>
      <c r="B28" s="494">
        <f>SUM(B29:B44)</f>
        <v>8108</v>
      </c>
      <c r="C28" s="494">
        <f>SUM(C29:C44)</f>
        <v>7297</v>
      </c>
      <c r="D28" s="494">
        <f>SUM(D29:D44)</f>
        <v>811</v>
      </c>
    </row>
    <row r="29" spans="1:6" ht="21" customHeight="1">
      <c r="A29" s="472" t="s">
        <v>42</v>
      </c>
      <c r="B29" s="104">
        <f>C29+D29</f>
        <v>295</v>
      </c>
      <c r="C29" s="104">
        <v>262</v>
      </c>
      <c r="D29" s="104">
        <v>33</v>
      </c>
    </row>
    <row r="30" spans="1:6" ht="21" customHeight="1">
      <c r="A30" s="472" t="s">
        <v>43</v>
      </c>
      <c r="B30" s="104">
        <f t="shared" ref="B30:B44" si="1">C30+D30</f>
        <v>429</v>
      </c>
      <c r="C30" s="104">
        <v>389</v>
      </c>
      <c r="D30" s="104">
        <v>40</v>
      </c>
    </row>
    <row r="31" spans="1:6" ht="21" customHeight="1">
      <c r="A31" s="472" t="s">
        <v>44</v>
      </c>
      <c r="B31" s="104">
        <f t="shared" si="1"/>
        <v>951</v>
      </c>
      <c r="C31" s="104">
        <v>879</v>
      </c>
      <c r="D31" s="104">
        <v>72</v>
      </c>
    </row>
    <row r="32" spans="1:6" ht="21" customHeight="1">
      <c r="A32" s="472" t="s">
        <v>45</v>
      </c>
      <c r="B32" s="104">
        <f t="shared" si="1"/>
        <v>125</v>
      </c>
      <c r="C32" s="104">
        <v>119</v>
      </c>
      <c r="D32" s="104">
        <v>6</v>
      </c>
    </row>
    <row r="33" spans="1:4" ht="21" customHeight="1">
      <c r="A33" s="472" t="s">
        <v>46</v>
      </c>
      <c r="B33" s="104">
        <f t="shared" si="1"/>
        <v>665</v>
      </c>
      <c r="C33" s="104">
        <v>614</v>
      </c>
      <c r="D33" s="104">
        <v>51</v>
      </c>
    </row>
    <row r="34" spans="1:4" ht="21" customHeight="1">
      <c r="A34" s="472" t="s">
        <v>47</v>
      </c>
      <c r="B34" s="104">
        <f t="shared" si="1"/>
        <v>824</v>
      </c>
      <c r="C34" s="104">
        <v>710</v>
      </c>
      <c r="D34" s="104">
        <v>114</v>
      </c>
    </row>
    <row r="35" spans="1:4" ht="21" customHeight="1">
      <c r="A35" s="472" t="s">
        <v>48</v>
      </c>
      <c r="B35" s="104">
        <f t="shared" si="1"/>
        <v>1041</v>
      </c>
      <c r="C35" s="104">
        <v>962</v>
      </c>
      <c r="D35" s="104">
        <v>79</v>
      </c>
    </row>
    <row r="36" spans="1:4" ht="21" customHeight="1">
      <c r="A36" s="472" t="s">
        <v>49</v>
      </c>
      <c r="B36" s="104">
        <f t="shared" si="1"/>
        <v>260</v>
      </c>
      <c r="C36" s="104">
        <v>217</v>
      </c>
      <c r="D36" s="104">
        <v>43</v>
      </c>
    </row>
    <row r="37" spans="1:4" ht="21" customHeight="1">
      <c r="A37" s="472" t="s">
        <v>50</v>
      </c>
      <c r="B37" s="104">
        <f t="shared" si="1"/>
        <v>390</v>
      </c>
      <c r="C37" s="104">
        <v>354</v>
      </c>
      <c r="D37" s="104">
        <v>36</v>
      </c>
    </row>
    <row r="38" spans="1:4" ht="21" customHeight="1">
      <c r="A38" s="472" t="s">
        <v>51</v>
      </c>
      <c r="B38" s="104">
        <f t="shared" si="1"/>
        <v>722</v>
      </c>
      <c r="C38" s="104">
        <v>648</v>
      </c>
      <c r="D38" s="104">
        <v>74</v>
      </c>
    </row>
    <row r="39" spans="1:4" ht="21" customHeight="1">
      <c r="A39" s="472" t="s">
        <v>52</v>
      </c>
      <c r="B39" s="104">
        <f t="shared" si="1"/>
        <v>255</v>
      </c>
      <c r="C39" s="104">
        <v>226</v>
      </c>
      <c r="D39" s="104">
        <v>29</v>
      </c>
    </row>
    <row r="40" spans="1:4" ht="21" customHeight="1">
      <c r="A40" s="472" t="s">
        <v>53</v>
      </c>
      <c r="B40" s="104">
        <f t="shared" si="1"/>
        <v>299</v>
      </c>
      <c r="C40" s="104">
        <v>265</v>
      </c>
      <c r="D40" s="104">
        <v>34</v>
      </c>
    </row>
    <row r="41" spans="1:4" ht="21" customHeight="1">
      <c r="A41" s="472" t="s">
        <v>54</v>
      </c>
      <c r="B41" s="104">
        <f t="shared" si="1"/>
        <v>418</v>
      </c>
      <c r="C41" s="104">
        <v>388</v>
      </c>
      <c r="D41" s="104">
        <v>30</v>
      </c>
    </row>
    <row r="42" spans="1:4" ht="21" customHeight="1">
      <c r="A42" s="472" t="s">
        <v>55</v>
      </c>
      <c r="B42" s="104">
        <f t="shared" si="1"/>
        <v>301</v>
      </c>
      <c r="C42" s="104">
        <v>281</v>
      </c>
      <c r="D42" s="104">
        <v>20</v>
      </c>
    </row>
    <row r="43" spans="1:4" ht="21" customHeight="1">
      <c r="A43" s="472" t="s">
        <v>56</v>
      </c>
      <c r="B43" s="104">
        <f t="shared" si="1"/>
        <v>880</v>
      </c>
      <c r="C43" s="104">
        <v>750</v>
      </c>
      <c r="D43" s="104">
        <v>130</v>
      </c>
    </row>
    <row r="44" spans="1:4" ht="21" customHeight="1">
      <c r="A44" s="473" t="s">
        <v>57</v>
      </c>
      <c r="B44" s="497">
        <f t="shared" si="1"/>
        <v>253</v>
      </c>
      <c r="C44" s="497">
        <v>233</v>
      </c>
      <c r="D44" s="497">
        <v>20</v>
      </c>
    </row>
    <row r="45" spans="1:4"/>
  </sheetData>
  <mergeCells count="13">
    <mergeCell ref="A1:D1"/>
    <mergeCell ref="A2:D2"/>
    <mergeCell ref="A3:A5"/>
    <mergeCell ref="B3:B5"/>
    <mergeCell ref="C3:D3"/>
    <mergeCell ref="C4:C5"/>
    <mergeCell ref="D4:D5"/>
    <mergeCell ref="A24:D24"/>
    <mergeCell ref="A25:A27"/>
    <mergeCell ref="B25:B27"/>
    <mergeCell ref="C25:D25"/>
    <mergeCell ref="C26:C27"/>
    <mergeCell ref="D26:D27"/>
  </mergeCells>
  <printOptions horizontalCentered="1"/>
  <pageMargins left="0.59055118110236227" right="0.59055118110236227" top="0.74803149606299213" bottom="0.74803149606299213" header="0.31496062992125984" footer="0.31496062992125984"/>
  <pageSetup paperSize="9" scale="7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FC44"/>
  <sheetViews>
    <sheetView showGridLines="0" workbookViewId="0">
      <selection sqref="A1:J1"/>
    </sheetView>
  </sheetViews>
  <sheetFormatPr defaultColWidth="0" defaultRowHeight="15" zeroHeight="1"/>
  <cols>
    <col min="1" max="1" width="24.85546875" customWidth="1"/>
    <col min="2" max="3" width="20.28515625" customWidth="1"/>
    <col min="4" max="4" width="18" customWidth="1"/>
    <col min="5" max="5" width="16.42578125" customWidth="1"/>
    <col min="6" max="6" width="20.140625" customWidth="1"/>
    <col min="7" max="7" width="17.140625" customWidth="1"/>
    <col min="8" max="8" width="16.42578125" customWidth="1"/>
    <col min="9" max="10" width="20" customWidth="1"/>
    <col min="11" max="16383" width="9.140625" hidden="1"/>
    <col min="16384" max="16384" width="0.42578125" customWidth="1"/>
  </cols>
  <sheetData>
    <row r="1" spans="1:10">
      <c r="A1" s="1001" t="s">
        <v>515</v>
      </c>
      <c r="B1" s="1001"/>
      <c r="C1" s="1001"/>
      <c r="D1" s="1001"/>
      <c r="E1" s="1001"/>
      <c r="F1" s="1001"/>
      <c r="G1" s="1001"/>
      <c r="H1" s="1001"/>
      <c r="I1" s="1001"/>
      <c r="J1" s="1001"/>
    </row>
    <row r="2" spans="1:10"/>
    <row r="3" spans="1:10" ht="28.5" customHeight="1">
      <c r="A3" s="991" t="s">
        <v>522</v>
      </c>
      <c r="B3" s="991"/>
      <c r="C3" s="991"/>
      <c r="D3" s="991"/>
      <c r="E3" s="991"/>
      <c r="F3" s="991"/>
      <c r="G3" s="1002"/>
      <c r="H3" s="1002"/>
      <c r="I3" s="1002"/>
      <c r="J3" s="568"/>
    </row>
    <row r="4" spans="1:10" ht="21" customHeight="1">
      <c r="A4" s="1003" t="s">
        <v>38</v>
      </c>
      <c r="B4" s="1003" t="s">
        <v>516</v>
      </c>
      <c r="C4" s="1003"/>
      <c r="D4" s="1003"/>
      <c r="E4" s="1004" t="s">
        <v>517</v>
      </c>
      <c r="F4" s="1004"/>
      <c r="G4" s="1005"/>
      <c r="H4" s="1006" t="s">
        <v>518</v>
      </c>
      <c r="I4" s="1008" t="s">
        <v>519</v>
      </c>
      <c r="J4" s="1008" t="s">
        <v>599</v>
      </c>
    </row>
    <row r="5" spans="1:10" ht="55.5" customHeight="1">
      <c r="A5" s="1003"/>
      <c r="B5" s="548" t="s">
        <v>67</v>
      </c>
      <c r="C5" s="548" t="s">
        <v>593</v>
      </c>
      <c r="D5" s="548" t="s">
        <v>594</v>
      </c>
      <c r="E5" s="548" t="s">
        <v>67</v>
      </c>
      <c r="F5" s="547" t="s">
        <v>595</v>
      </c>
      <c r="G5" s="548" t="s">
        <v>594</v>
      </c>
      <c r="H5" s="1007"/>
      <c r="I5" s="1009"/>
      <c r="J5" s="1009"/>
    </row>
    <row r="6" spans="1:10" ht="15" customHeight="1">
      <c r="A6" s="549" t="s">
        <v>40</v>
      </c>
      <c r="B6" s="570">
        <f>SUM(B7:B22)</f>
        <v>153810078.97999999</v>
      </c>
      <c r="C6" s="570">
        <f t="shared" ref="C6:I6" si="0">SUM(C7:C22)</f>
        <v>149326873.78</v>
      </c>
      <c r="D6" s="570">
        <f t="shared" si="0"/>
        <v>4483205.1999999993</v>
      </c>
      <c r="E6" s="570">
        <f t="shared" si="0"/>
        <v>178604556.66999999</v>
      </c>
      <c r="F6" s="569">
        <f t="shared" si="0"/>
        <v>146460937.35999998</v>
      </c>
      <c r="G6" s="550">
        <f t="shared" si="0"/>
        <v>32143619.309999999</v>
      </c>
      <c r="H6" s="551">
        <f t="shared" ref="H6:H22" si="1">E6/B6</f>
        <v>1.1612019046763771</v>
      </c>
      <c r="I6" s="552">
        <f t="shared" si="0"/>
        <v>15657530</v>
      </c>
      <c r="J6" s="552">
        <f t="shared" ref="J6" si="2">SUM(J7:J22)</f>
        <v>356731876</v>
      </c>
    </row>
    <row r="7" spans="1:10" ht="15" customHeight="1">
      <c r="A7" s="553" t="s">
        <v>42</v>
      </c>
      <c r="B7" s="571">
        <f>SUM(C7:D7)</f>
        <v>5420307.5</v>
      </c>
      <c r="C7" s="554">
        <v>5265167.16</v>
      </c>
      <c r="D7" s="572">
        <v>155140.34</v>
      </c>
      <c r="E7" s="555">
        <f>SUM(F7:G7)</f>
        <v>6387070.5999999996</v>
      </c>
      <c r="F7" s="556">
        <v>5028212.62</v>
      </c>
      <c r="G7" s="557">
        <v>1358857.98</v>
      </c>
      <c r="H7" s="558">
        <f t="shared" si="1"/>
        <v>1.1783594565437476</v>
      </c>
      <c r="I7" s="559">
        <v>325040</v>
      </c>
      <c r="J7" s="559">
        <v>13885448</v>
      </c>
    </row>
    <row r="8" spans="1:10" ht="15" customHeight="1">
      <c r="A8" s="553" t="s">
        <v>43</v>
      </c>
      <c r="B8" s="571">
        <f t="shared" ref="B8:B22" si="3">SUM(C8:D8)</f>
        <v>8188552</v>
      </c>
      <c r="C8" s="554">
        <v>7994123.8899999997</v>
      </c>
      <c r="D8" s="572">
        <v>194428.11</v>
      </c>
      <c r="E8" s="555">
        <f t="shared" ref="E8:E22" si="4">SUM(F8:G8)</f>
        <v>9771288.879999999</v>
      </c>
      <c r="F8" s="556">
        <v>7836310.2699999996</v>
      </c>
      <c r="G8" s="557">
        <v>1934978.61</v>
      </c>
      <c r="H8" s="558">
        <f t="shared" si="1"/>
        <v>1.193286539549361</v>
      </c>
      <c r="I8" s="559">
        <v>577505</v>
      </c>
      <c r="J8" s="559">
        <v>20441434</v>
      </c>
    </row>
    <row r="9" spans="1:10" ht="15" customHeight="1">
      <c r="A9" s="553" t="s">
        <v>44</v>
      </c>
      <c r="B9" s="571">
        <f t="shared" si="3"/>
        <v>19667599.870000001</v>
      </c>
      <c r="C9" s="554">
        <v>19015690.690000001</v>
      </c>
      <c r="D9" s="572">
        <v>651909.17999999993</v>
      </c>
      <c r="E9" s="555">
        <f t="shared" si="4"/>
        <v>25143722.220000003</v>
      </c>
      <c r="F9" s="556">
        <v>18727875.260000002</v>
      </c>
      <c r="G9" s="557">
        <v>6415846.96</v>
      </c>
      <c r="H9" s="558">
        <f t="shared" si="1"/>
        <v>1.2784336871909323</v>
      </c>
      <c r="I9" s="559">
        <v>2236130</v>
      </c>
      <c r="J9" s="559">
        <v>44395888</v>
      </c>
    </row>
    <row r="10" spans="1:10" ht="15" customHeight="1">
      <c r="A10" s="553" t="s">
        <v>45</v>
      </c>
      <c r="B10" s="571">
        <f t="shared" si="3"/>
        <v>1827161.8399999999</v>
      </c>
      <c r="C10" s="554">
        <v>1797025.13</v>
      </c>
      <c r="D10" s="572">
        <v>30136.71</v>
      </c>
      <c r="E10" s="555">
        <f t="shared" si="4"/>
        <v>2224555.1</v>
      </c>
      <c r="F10" s="556">
        <v>1765758.98</v>
      </c>
      <c r="G10" s="557">
        <v>458796.12</v>
      </c>
      <c r="H10" s="558">
        <f t="shared" si="1"/>
        <v>1.2174920969233904</v>
      </c>
      <c r="I10" s="559">
        <v>108940</v>
      </c>
      <c r="J10" s="559">
        <v>4868273</v>
      </c>
    </row>
    <row r="11" spans="1:10" ht="15" customHeight="1">
      <c r="A11" s="553" t="s">
        <v>46</v>
      </c>
      <c r="B11" s="571">
        <f t="shared" si="3"/>
        <v>12102006.729999999</v>
      </c>
      <c r="C11" s="554">
        <v>11840237.789999999</v>
      </c>
      <c r="D11" s="572">
        <v>261768.94</v>
      </c>
      <c r="E11" s="555">
        <f t="shared" si="4"/>
        <v>14141480.09</v>
      </c>
      <c r="F11" s="556">
        <v>11658259.189999999</v>
      </c>
      <c r="G11" s="557">
        <v>2483220.9</v>
      </c>
      <c r="H11" s="558">
        <f t="shared" si="1"/>
        <v>1.1685235684875546</v>
      </c>
      <c r="I11" s="559">
        <v>1073434</v>
      </c>
      <c r="J11" s="559">
        <v>28086906</v>
      </c>
    </row>
    <row r="12" spans="1:10" ht="15" customHeight="1">
      <c r="A12" s="553" t="s">
        <v>47</v>
      </c>
      <c r="B12" s="571">
        <f t="shared" si="3"/>
        <v>17817663.710000001</v>
      </c>
      <c r="C12" s="554">
        <v>17384671.09</v>
      </c>
      <c r="D12" s="572">
        <v>432992.62</v>
      </c>
      <c r="E12" s="555">
        <f t="shared" si="4"/>
        <v>19204057.710000001</v>
      </c>
      <c r="F12" s="556">
        <v>17257209.100000001</v>
      </c>
      <c r="G12" s="557">
        <v>1946848.61</v>
      </c>
      <c r="H12" s="558">
        <f t="shared" si="1"/>
        <v>1.0778100890534767</v>
      </c>
      <c r="I12" s="559">
        <v>2769442</v>
      </c>
      <c r="J12" s="559">
        <v>38647836</v>
      </c>
    </row>
    <row r="13" spans="1:10" ht="15" customHeight="1">
      <c r="A13" s="553" t="s">
        <v>48</v>
      </c>
      <c r="B13" s="571">
        <f t="shared" si="3"/>
        <v>22500233.390000001</v>
      </c>
      <c r="C13" s="554">
        <v>21674701.350000001</v>
      </c>
      <c r="D13" s="572">
        <v>825532.04</v>
      </c>
      <c r="E13" s="555">
        <f t="shared" si="4"/>
        <v>25387563.220000003</v>
      </c>
      <c r="F13" s="556">
        <v>20999750.760000002</v>
      </c>
      <c r="G13" s="557">
        <v>4387812.46</v>
      </c>
      <c r="H13" s="558">
        <f t="shared" si="1"/>
        <v>1.1283244391270735</v>
      </c>
      <c r="I13" s="559">
        <v>1909295</v>
      </c>
      <c r="J13" s="559">
        <v>49476978</v>
      </c>
    </row>
    <row r="14" spans="1:10" ht="15" customHeight="1">
      <c r="A14" s="553" t="s">
        <v>49</v>
      </c>
      <c r="B14" s="571">
        <f t="shared" si="3"/>
        <v>3294673.7</v>
      </c>
      <c r="C14" s="554">
        <v>3269892.06</v>
      </c>
      <c r="D14" s="572">
        <v>24781.64</v>
      </c>
      <c r="E14" s="555">
        <f t="shared" si="4"/>
        <v>3515878.72</v>
      </c>
      <c r="F14" s="556">
        <v>3156366.41</v>
      </c>
      <c r="G14" s="557">
        <v>359512.31</v>
      </c>
      <c r="H14" s="558">
        <f t="shared" si="1"/>
        <v>1.0671401905445144</v>
      </c>
      <c r="I14" s="559">
        <v>300181</v>
      </c>
      <c r="J14" s="559">
        <v>8629022</v>
      </c>
    </row>
    <row r="15" spans="1:10" ht="15" customHeight="1">
      <c r="A15" s="553" t="s">
        <v>50</v>
      </c>
      <c r="B15" s="571">
        <f t="shared" si="3"/>
        <v>11288623.479999999</v>
      </c>
      <c r="C15" s="554">
        <v>10793645.359999999</v>
      </c>
      <c r="D15" s="572">
        <v>494978.12</v>
      </c>
      <c r="E15" s="555">
        <f t="shared" si="4"/>
        <v>12695238.109999999</v>
      </c>
      <c r="F15" s="556">
        <v>10605881.08</v>
      </c>
      <c r="G15" s="557">
        <v>2089357.03</v>
      </c>
      <c r="H15" s="558">
        <f t="shared" si="1"/>
        <v>1.1246046191984429</v>
      </c>
      <c r="I15" s="559">
        <v>1542446</v>
      </c>
      <c r="J15" s="559">
        <v>25156930</v>
      </c>
    </row>
    <row r="16" spans="1:10" ht="15" customHeight="1">
      <c r="A16" s="553" t="s">
        <v>51</v>
      </c>
      <c r="B16" s="571">
        <f t="shared" si="3"/>
        <v>10399577.689999999</v>
      </c>
      <c r="C16" s="554">
        <v>10245285.91</v>
      </c>
      <c r="D16" s="572">
        <v>154291.78</v>
      </c>
      <c r="E16" s="555">
        <f t="shared" si="4"/>
        <v>11371380.300000001</v>
      </c>
      <c r="F16" s="556">
        <v>10126167.65</v>
      </c>
      <c r="G16" s="557">
        <v>1245212.6499999999</v>
      </c>
      <c r="H16" s="558">
        <f t="shared" si="1"/>
        <v>1.0934463532047523</v>
      </c>
      <c r="I16" s="559">
        <v>1104040</v>
      </c>
      <c r="J16" s="559">
        <v>23977878</v>
      </c>
    </row>
    <row r="17" spans="1:10" ht="15" customHeight="1">
      <c r="A17" s="553" t="s">
        <v>52</v>
      </c>
      <c r="B17" s="571">
        <f t="shared" si="3"/>
        <v>5023204.1599999992</v>
      </c>
      <c r="C17" s="554">
        <v>4899347.5599999996</v>
      </c>
      <c r="D17" s="572">
        <v>123856.6</v>
      </c>
      <c r="E17" s="555">
        <f t="shared" si="4"/>
        <v>5804174.6099999994</v>
      </c>
      <c r="F17" s="556">
        <v>4755178.1399999997</v>
      </c>
      <c r="G17" s="557">
        <v>1048996.47</v>
      </c>
      <c r="H17" s="558">
        <f t="shared" si="1"/>
        <v>1.1554725679316209</v>
      </c>
      <c r="I17" s="559">
        <v>492162</v>
      </c>
      <c r="J17" s="559">
        <v>12401782</v>
      </c>
    </row>
    <row r="18" spans="1:10" ht="15" customHeight="1">
      <c r="A18" s="553" t="s">
        <v>53</v>
      </c>
      <c r="B18" s="571">
        <f t="shared" si="3"/>
        <v>4350493.3600000003</v>
      </c>
      <c r="C18" s="554">
        <v>4201493.04</v>
      </c>
      <c r="D18" s="572">
        <v>149000.32000000001</v>
      </c>
      <c r="E18" s="555">
        <f t="shared" si="4"/>
        <v>5040362.51</v>
      </c>
      <c r="F18" s="556">
        <v>4154028.78</v>
      </c>
      <c r="G18" s="557">
        <v>886333.73</v>
      </c>
      <c r="H18" s="558">
        <f t="shared" si="1"/>
        <v>1.1585726245080397</v>
      </c>
      <c r="I18" s="559">
        <v>345620</v>
      </c>
      <c r="J18" s="559">
        <v>10503431</v>
      </c>
    </row>
    <row r="19" spans="1:10" ht="15" customHeight="1">
      <c r="A19" s="553" t="s">
        <v>54</v>
      </c>
      <c r="B19" s="571">
        <f t="shared" si="3"/>
        <v>8730657.6099999994</v>
      </c>
      <c r="C19" s="554">
        <v>8377645.0899999999</v>
      </c>
      <c r="D19" s="572">
        <v>353012.52</v>
      </c>
      <c r="E19" s="555">
        <f t="shared" si="4"/>
        <v>10860676.440000001</v>
      </c>
      <c r="F19" s="556">
        <v>8476820.5500000007</v>
      </c>
      <c r="G19" s="557">
        <v>2383855.89</v>
      </c>
      <c r="H19" s="558">
        <f t="shared" si="1"/>
        <v>1.2439700335471067</v>
      </c>
      <c r="I19" s="559">
        <v>967200</v>
      </c>
      <c r="J19" s="559">
        <v>19283963</v>
      </c>
    </row>
    <row r="20" spans="1:10" ht="15" customHeight="1">
      <c r="A20" s="553" t="s">
        <v>55</v>
      </c>
      <c r="B20" s="571">
        <f t="shared" si="3"/>
        <v>5410673.4499999993</v>
      </c>
      <c r="C20" s="554">
        <v>5215126.3899999997</v>
      </c>
      <c r="D20" s="572">
        <v>195547.06</v>
      </c>
      <c r="E20" s="555">
        <f t="shared" si="4"/>
        <v>6577419.8499999996</v>
      </c>
      <c r="F20" s="556">
        <v>5057084.96</v>
      </c>
      <c r="G20" s="557">
        <v>1520334.89</v>
      </c>
      <c r="H20" s="558">
        <f t="shared" si="1"/>
        <v>1.2156379258112502</v>
      </c>
      <c r="I20" s="559">
        <v>467873</v>
      </c>
      <c r="J20" s="559">
        <v>13203022</v>
      </c>
    </row>
    <row r="21" spans="1:10" ht="15" customHeight="1">
      <c r="A21" s="553" t="s">
        <v>56</v>
      </c>
      <c r="B21" s="571">
        <f t="shared" si="3"/>
        <v>14703059.579999998</v>
      </c>
      <c r="C21" s="554">
        <v>14346810.289999999</v>
      </c>
      <c r="D21" s="572">
        <v>356249.29000000004</v>
      </c>
      <c r="E21" s="555">
        <f t="shared" si="4"/>
        <v>16459529.200000001</v>
      </c>
      <c r="F21" s="556">
        <v>13930107.23</v>
      </c>
      <c r="G21" s="557">
        <v>2529421.9700000002</v>
      </c>
      <c r="H21" s="558">
        <f t="shared" si="1"/>
        <v>1.1194628648848883</v>
      </c>
      <c r="I21" s="559">
        <v>1329996</v>
      </c>
      <c r="J21" s="559">
        <v>35021885</v>
      </c>
    </row>
    <row r="22" spans="1:10" ht="15" customHeight="1">
      <c r="A22" s="560" t="s">
        <v>57</v>
      </c>
      <c r="B22" s="573">
        <f t="shared" si="3"/>
        <v>3085590.91</v>
      </c>
      <c r="C22" s="561">
        <v>3006010.98</v>
      </c>
      <c r="D22" s="574">
        <v>79579.929999999993</v>
      </c>
      <c r="E22" s="562">
        <f t="shared" si="4"/>
        <v>4020159.11</v>
      </c>
      <c r="F22" s="563">
        <v>2925926.38</v>
      </c>
      <c r="G22" s="564">
        <v>1094232.73</v>
      </c>
      <c r="H22" s="565">
        <f t="shared" si="1"/>
        <v>1.3028814341431929</v>
      </c>
      <c r="I22" s="566">
        <v>108226</v>
      </c>
      <c r="J22" s="566">
        <v>8751200</v>
      </c>
    </row>
    <row r="23" spans="1:10" ht="26.25" customHeight="1">
      <c r="A23" s="995" t="s">
        <v>520</v>
      </c>
      <c r="B23" s="995"/>
      <c r="C23" s="995"/>
      <c r="D23" s="995"/>
      <c r="E23" s="995"/>
      <c r="F23" s="995"/>
      <c r="G23" s="995"/>
      <c r="H23" s="995"/>
      <c r="I23" s="995"/>
      <c r="J23" s="995"/>
    </row>
    <row r="24" spans="1:10" ht="28.5" customHeight="1">
      <c r="A24" s="996" t="s">
        <v>598</v>
      </c>
      <c r="B24" s="996"/>
      <c r="C24" s="996"/>
      <c r="D24" s="996"/>
      <c r="E24" s="996"/>
      <c r="F24" s="996"/>
      <c r="G24" s="996"/>
      <c r="H24" s="996"/>
      <c r="I24" s="996"/>
      <c r="J24" s="996"/>
    </row>
    <row r="25" spans="1:10" ht="45.75" customHeight="1">
      <c r="A25" s="1000" t="s">
        <v>521</v>
      </c>
      <c r="B25" s="1000"/>
      <c r="C25" s="1000"/>
      <c r="D25" s="584"/>
      <c r="E25" s="584"/>
    </row>
    <row r="26" spans="1:10">
      <c r="A26" s="997" t="s">
        <v>38</v>
      </c>
      <c r="B26" s="999" t="s">
        <v>157</v>
      </c>
      <c r="C26" s="999"/>
    </row>
    <row r="27" spans="1:10" ht="36">
      <c r="A27" s="998"/>
      <c r="B27" s="575" t="s">
        <v>596</v>
      </c>
      <c r="C27" s="567" t="s">
        <v>597</v>
      </c>
      <c r="H27" s="681"/>
    </row>
    <row r="28" spans="1:10">
      <c r="A28" s="576" t="s">
        <v>40</v>
      </c>
      <c r="B28" s="577">
        <f>SUM(B29:B44)</f>
        <v>23696</v>
      </c>
      <c r="C28" s="577">
        <f>SUM(C29:C44)</f>
        <v>29974</v>
      </c>
      <c r="H28" s="682"/>
    </row>
    <row r="29" spans="1:10">
      <c r="A29" s="578" t="s">
        <v>42</v>
      </c>
      <c r="B29" s="579">
        <v>782</v>
      </c>
      <c r="C29" s="580">
        <v>1164</v>
      </c>
    </row>
    <row r="30" spans="1:10">
      <c r="A30" s="578" t="s">
        <v>43</v>
      </c>
      <c r="B30" s="579">
        <v>972</v>
      </c>
      <c r="C30" s="580">
        <v>1260</v>
      </c>
    </row>
    <row r="31" spans="1:10">
      <c r="A31" s="578" t="s">
        <v>44</v>
      </c>
      <c r="B31" s="579">
        <v>3101</v>
      </c>
      <c r="C31" s="580">
        <v>4156</v>
      </c>
    </row>
    <row r="32" spans="1:10">
      <c r="A32" s="578" t="s">
        <v>45</v>
      </c>
      <c r="B32" s="579">
        <v>270</v>
      </c>
      <c r="C32" s="580">
        <v>412</v>
      </c>
    </row>
    <row r="33" spans="1:3">
      <c r="A33" s="578" t="s">
        <v>46</v>
      </c>
      <c r="B33" s="579">
        <v>1945</v>
      </c>
      <c r="C33" s="580">
        <v>2366</v>
      </c>
    </row>
    <row r="34" spans="1:3">
      <c r="A34" s="578" t="s">
        <v>47</v>
      </c>
      <c r="B34" s="579">
        <v>3450</v>
      </c>
      <c r="C34" s="580">
        <v>4083</v>
      </c>
    </row>
    <row r="35" spans="1:3">
      <c r="A35" s="578" t="s">
        <v>48</v>
      </c>
      <c r="B35" s="579">
        <v>2898</v>
      </c>
      <c r="C35" s="580">
        <v>3638</v>
      </c>
    </row>
    <row r="36" spans="1:3">
      <c r="A36" s="578" t="s">
        <v>49</v>
      </c>
      <c r="B36" s="579">
        <v>502</v>
      </c>
      <c r="C36" s="580">
        <v>689</v>
      </c>
    </row>
    <row r="37" spans="1:3">
      <c r="A37" s="578" t="s">
        <v>50</v>
      </c>
      <c r="B37" s="579">
        <v>2493</v>
      </c>
      <c r="C37" s="580">
        <v>2842</v>
      </c>
    </row>
    <row r="38" spans="1:3">
      <c r="A38" s="578" t="s">
        <v>51</v>
      </c>
      <c r="B38" s="579">
        <v>1299</v>
      </c>
      <c r="C38" s="580">
        <v>1544</v>
      </c>
    </row>
    <row r="39" spans="1:3">
      <c r="A39" s="578" t="s">
        <v>52</v>
      </c>
      <c r="B39" s="579">
        <v>619</v>
      </c>
      <c r="C39" s="580">
        <v>817</v>
      </c>
    </row>
    <row r="40" spans="1:3">
      <c r="A40" s="578" t="s">
        <v>53</v>
      </c>
      <c r="B40" s="579">
        <v>655</v>
      </c>
      <c r="C40" s="580">
        <v>852</v>
      </c>
    </row>
    <row r="41" spans="1:3">
      <c r="A41" s="578" t="s">
        <v>54</v>
      </c>
      <c r="B41" s="579">
        <v>1562</v>
      </c>
      <c r="C41" s="580">
        <v>1912</v>
      </c>
    </row>
    <row r="42" spans="1:3">
      <c r="A42" s="578" t="s">
        <v>55</v>
      </c>
      <c r="B42" s="579">
        <v>706</v>
      </c>
      <c r="C42" s="580">
        <v>813</v>
      </c>
    </row>
    <row r="43" spans="1:3">
      <c r="A43" s="578" t="s">
        <v>56</v>
      </c>
      <c r="B43" s="579">
        <v>2010</v>
      </c>
      <c r="C43" s="580">
        <v>2740</v>
      </c>
    </row>
    <row r="44" spans="1:3">
      <c r="A44" s="581" t="s">
        <v>57</v>
      </c>
      <c r="B44" s="582">
        <v>432</v>
      </c>
      <c r="C44" s="583">
        <v>686</v>
      </c>
    </row>
  </sheetData>
  <mergeCells count="13">
    <mergeCell ref="A1:J1"/>
    <mergeCell ref="A3:I3"/>
    <mergeCell ref="A4:A5"/>
    <mergeCell ref="B4:D4"/>
    <mergeCell ref="E4:G4"/>
    <mergeCell ref="H4:H5"/>
    <mergeCell ref="I4:I5"/>
    <mergeCell ref="J4:J5"/>
    <mergeCell ref="A23:J23"/>
    <mergeCell ref="A24:J24"/>
    <mergeCell ref="A26:A27"/>
    <mergeCell ref="B26:C26"/>
    <mergeCell ref="A25:C25"/>
  </mergeCells>
  <pageMargins left="0.43307086614173229" right="0.43307086614173229" top="0.47" bottom="0.39370078740157483" header="0.31496062992125984" footer="0.31496062992125984"/>
  <pageSetup paperSize="9" scale="6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XFC37"/>
  <sheetViews>
    <sheetView showGridLines="0" zoomScale="90" zoomScaleNormal="90" workbookViewId="0">
      <selection sqref="A1:M1"/>
    </sheetView>
  </sheetViews>
  <sheetFormatPr defaultColWidth="0" defaultRowHeight="15.75" customHeight="1" zeroHeight="1"/>
  <cols>
    <col min="1" max="1" width="21" style="585" customWidth="1"/>
    <col min="2" max="2" width="15.7109375" style="585" customWidth="1"/>
    <col min="3" max="4" width="16.28515625" style="585" customWidth="1"/>
    <col min="5" max="6" width="15" style="585" customWidth="1"/>
    <col min="7" max="7" width="15.85546875" style="585" customWidth="1"/>
    <col min="8" max="8" width="14.140625" style="585" customWidth="1"/>
    <col min="9" max="9" width="16.42578125" style="585" customWidth="1"/>
    <col min="10" max="11" width="11.5703125" style="585" customWidth="1"/>
    <col min="12" max="12" width="14.5703125" style="585" customWidth="1"/>
    <col min="13" max="13" width="14.140625" style="585" customWidth="1"/>
    <col min="14" max="238" width="9.140625" style="585" hidden="1"/>
    <col min="239" max="239" width="17.7109375" style="585" hidden="1"/>
    <col min="240" max="240" width="10.5703125" style="585" hidden="1"/>
    <col min="241" max="242" width="14" style="585" hidden="1"/>
    <col min="243" max="243" width="14.85546875" style="585" hidden="1"/>
    <col min="244" max="244" width="13.85546875" style="585" hidden="1"/>
    <col min="245" max="245" width="12.7109375" style="585" hidden="1"/>
    <col min="246" max="246" width="10.7109375" style="585" hidden="1"/>
    <col min="247" max="247" width="10.28515625" style="585" hidden="1"/>
    <col min="248" max="248" width="9.28515625" style="585" hidden="1"/>
    <col min="249" max="249" width="10.7109375" style="585" hidden="1"/>
    <col min="250" max="250" width="13.7109375" style="585" hidden="1"/>
    <col min="251" max="251" width="10.7109375" style="585" hidden="1"/>
    <col min="252" max="253" width="11" style="585" hidden="1"/>
    <col min="254" max="254" width="11.28515625" style="585" hidden="1"/>
    <col min="255" max="494" width="9.140625" style="585" hidden="1"/>
    <col min="495" max="495" width="17.7109375" style="585" hidden="1"/>
    <col min="496" max="496" width="10.5703125" style="585" hidden="1"/>
    <col min="497" max="498" width="14" style="585" hidden="1"/>
    <col min="499" max="499" width="14.85546875" style="585" hidden="1"/>
    <col min="500" max="500" width="13.85546875" style="585" hidden="1"/>
    <col min="501" max="501" width="12.7109375" style="585" hidden="1"/>
    <col min="502" max="502" width="10.7109375" style="585" hidden="1"/>
    <col min="503" max="503" width="10.28515625" style="585" hidden="1"/>
    <col min="504" max="504" width="9.28515625" style="585" hidden="1"/>
    <col min="505" max="505" width="10.7109375" style="585" hidden="1"/>
    <col min="506" max="506" width="13.7109375" style="585" hidden="1"/>
    <col min="507" max="507" width="10.7109375" style="585" hidden="1"/>
    <col min="508" max="509" width="11" style="585" hidden="1"/>
    <col min="510" max="510" width="11.28515625" style="585" hidden="1"/>
    <col min="511" max="750" width="9.140625" style="585" hidden="1"/>
    <col min="751" max="751" width="17.7109375" style="585" hidden="1"/>
    <col min="752" max="752" width="10.5703125" style="585" hidden="1"/>
    <col min="753" max="754" width="14" style="585" hidden="1"/>
    <col min="755" max="755" width="14.85546875" style="585" hidden="1"/>
    <col min="756" max="756" width="13.85546875" style="585" hidden="1"/>
    <col min="757" max="757" width="12.7109375" style="585" hidden="1"/>
    <col min="758" max="758" width="10.7109375" style="585" hidden="1"/>
    <col min="759" max="759" width="10.28515625" style="585" hidden="1"/>
    <col min="760" max="760" width="9.28515625" style="585" hidden="1"/>
    <col min="761" max="761" width="10.7109375" style="585" hidden="1"/>
    <col min="762" max="762" width="13.7109375" style="585" hidden="1"/>
    <col min="763" max="763" width="10.7109375" style="585" hidden="1"/>
    <col min="764" max="765" width="11" style="585" hidden="1"/>
    <col min="766" max="766" width="11.28515625" style="585" hidden="1"/>
    <col min="767" max="1006" width="9.140625" style="585" hidden="1"/>
    <col min="1007" max="1007" width="17.7109375" style="585" hidden="1"/>
    <col min="1008" max="1008" width="10.5703125" style="585" hidden="1"/>
    <col min="1009" max="1010" width="14" style="585" hidden="1"/>
    <col min="1011" max="1011" width="14.85546875" style="585" hidden="1"/>
    <col min="1012" max="1012" width="13.85546875" style="585" hidden="1"/>
    <col min="1013" max="1013" width="12.7109375" style="585" hidden="1"/>
    <col min="1014" max="1014" width="10.7109375" style="585" hidden="1"/>
    <col min="1015" max="1015" width="10.28515625" style="585" hidden="1"/>
    <col min="1016" max="1016" width="9.28515625" style="585" hidden="1"/>
    <col min="1017" max="1017" width="10.7109375" style="585" hidden="1"/>
    <col min="1018" max="1018" width="13.7109375" style="585" hidden="1"/>
    <col min="1019" max="1019" width="10.7109375" style="585" hidden="1"/>
    <col min="1020" max="1021" width="11" style="585" hidden="1"/>
    <col min="1022" max="1022" width="11.28515625" style="585" hidden="1"/>
    <col min="1023" max="1262" width="9.140625" style="585" hidden="1"/>
    <col min="1263" max="1263" width="17.7109375" style="585" hidden="1"/>
    <col min="1264" max="1264" width="10.5703125" style="585" hidden="1"/>
    <col min="1265" max="1266" width="14" style="585" hidden="1"/>
    <col min="1267" max="1267" width="14.85546875" style="585" hidden="1"/>
    <col min="1268" max="1268" width="13.85546875" style="585" hidden="1"/>
    <col min="1269" max="1269" width="12.7109375" style="585" hidden="1"/>
    <col min="1270" max="1270" width="10.7109375" style="585" hidden="1"/>
    <col min="1271" max="1271" width="10.28515625" style="585" hidden="1"/>
    <col min="1272" max="1272" width="9.28515625" style="585" hidden="1"/>
    <col min="1273" max="1273" width="10.7109375" style="585" hidden="1"/>
    <col min="1274" max="1274" width="13.7109375" style="585" hidden="1"/>
    <col min="1275" max="1275" width="10.7109375" style="585" hidden="1"/>
    <col min="1276" max="1277" width="11" style="585" hidden="1"/>
    <col min="1278" max="1278" width="11.28515625" style="585" hidden="1"/>
    <col min="1279" max="1518" width="9.140625" style="585" hidden="1"/>
    <col min="1519" max="1519" width="17.7109375" style="585" hidden="1"/>
    <col min="1520" max="1520" width="10.5703125" style="585" hidden="1"/>
    <col min="1521" max="1522" width="14" style="585" hidden="1"/>
    <col min="1523" max="1523" width="14.85546875" style="585" hidden="1"/>
    <col min="1524" max="1524" width="13.85546875" style="585" hidden="1"/>
    <col min="1525" max="1525" width="12.7109375" style="585" hidden="1"/>
    <col min="1526" max="1526" width="10.7109375" style="585" hidden="1"/>
    <col min="1527" max="1527" width="10.28515625" style="585" hidden="1"/>
    <col min="1528" max="1528" width="9.28515625" style="585" hidden="1"/>
    <col min="1529" max="1529" width="10.7109375" style="585" hidden="1"/>
    <col min="1530" max="1530" width="13.7109375" style="585" hidden="1"/>
    <col min="1531" max="1531" width="10.7109375" style="585" hidden="1"/>
    <col min="1532" max="1533" width="11" style="585" hidden="1"/>
    <col min="1534" max="1534" width="11.28515625" style="585" hidden="1"/>
    <col min="1535" max="1774" width="9.140625" style="585" hidden="1"/>
    <col min="1775" max="1775" width="17.7109375" style="585" hidden="1"/>
    <col min="1776" max="1776" width="10.5703125" style="585" hidden="1"/>
    <col min="1777" max="1778" width="14" style="585" hidden="1"/>
    <col min="1779" max="1779" width="14.85546875" style="585" hidden="1"/>
    <col min="1780" max="1780" width="13.85546875" style="585" hidden="1"/>
    <col min="1781" max="1781" width="12.7109375" style="585" hidden="1"/>
    <col min="1782" max="1782" width="10.7109375" style="585" hidden="1"/>
    <col min="1783" max="1783" width="10.28515625" style="585" hidden="1"/>
    <col min="1784" max="1784" width="9.28515625" style="585" hidden="1"/>
    <col min="1785" max="1785" width="10.7109375" style="585" hidden="1"/>
    <col min="1786" max="1786" width="13.7109375" style="585" hidden="1"/>
    <col min="1787" max="1787" width="10.7109375" style="585" hidden="1"/>
    <col min="1788" max="1789" width="11" style="585" hidden="1"/>
    <col min="1790" max="1790" width="11.28515625" style="585" hidden="1"/>
    <col min="1791" max="2030" width="9.140625" style="585" hidden="1"/>
    <col min="2031" max="2031" width="17.7109375" style="585" hidden="1"/>
    <col min="2032" max="2032" width="10.5703125" style="585" hidden="1"/>
    <col min="2033" max="2034" width="14" style="585" hidden="1"/>
    <col min="2035" max="2035" width="14.85546875" style="585" hidden="1"/>
    <col min="2036" max="2036" width="13.85546875" style="585" hidden="1"/>
    <col min="2037" max="2037" width="12.7109375" style="585" hidden="1"/>
    <col min="2038" max="2038" width="10.7109375" style="585" hidden="1"/>
    <col min="2039" max="2039" width="10.28515625" style="585" hidden="1"/>
    <col min="2040" max="2040" width="9.28515625" style="585" hidden="1"/>
    <col min="2041" max="2041" width="10.7109375" style="585" hidden="1"/>
    <col min="2042" max="2042" width="13.7109375" style="585" hidden="1"/>
    <col min="2043" max="2043" width="10.7109375" style="585" hidden="1"/>
    <col min="2044" max="2045" width="11" style="585" hidden="1"/>
    <col min="2046" max="2046" width="11.28515625" style="585" hidden="1"/>
    <col min="2047" max="2286" width="9.140625" style="585" hidden="1"/>
    <col min="2287" max="2287" width="17.7109375" style="585" hidden="1"/>
    <col min="2288" max="2288" width="10.5703125" style="585" hidden="1"/>
    <col min="2289" max="2290" width="14" style="585" hidden="1"/>
    <col min="2291" max="2291" width="14.85546875" style="585" hidden="1"/>
    <col min="2292" max="2292" width="13.85546875" style="585" hidden="1"/>
    <col min="2293" max="2293" width="12.7109375" style="585" hidden="1"/>
    <col min="2294" max="2294" width="10.7109375" style="585" hidden="1"/>
    <col min="2295" max="2295" width="10.28515625" style="585" hidden="1"/>
    <col min="2296" max="2296" width="9.28515625" style="585" hidden="1"/>
    <col min="2297" max="2297" width="10.7109375" style="585" hidden="1"/>
    <col min="2298" max="2298" width="13.7109375" style="585" hidden="1"/>
    <col min="2299" max="2299" width="10.7109375" style="585" hidden="1"/>
    <col min="2300" max="2301" width="11" style="585" hidden="1"/>
    <col min="2302" max="2302" width="11.28515625" style="585" hidden="1"/>
    <col min="2303" max="2542" width="9.140625" style="585" hidden="1"/>
    <col min="2543" max="2543" width="17.7109375" style="585" hidden="1"/>
    <col min="2544" max="2544" width="10.5703125" style="585" hidden="1"/>
    <col min="2545" max="2546" width="14" style="585" hidden="1"/>
    <col min="2547" max="2547" width="14.85546875" style="585" hidden="1"/>
    <col min="2548" max="2548" width="13.85546875" style="585" hidden="1"/>
    <col min="2549" max="2549" width="12.7109375" style="585" hidden="1"/>
    <col min="2550" max="2550" width="10.7109375" style="585" hidden="1"/>
    <col min="2551" max="2551" width="10.28515625" style="585" hidden="1"/>
    <col min="2552" max="2552" width="9.28515625" style="585" hidden="1"/>
    <col min="2553" max="2553" width="10.7109375" style="585" hidden="1"/>
    <col min="2554" max="2554" width="13.7109375" style="585" hidden="1"/>
    <col min="2555" max="2555" width="10.7109375" style="585" hidden="1"/>
    <col min="2556" max="2557" width="11" style="585" hidden="1"/>
    <col min="2558" max="2558" width="11.28515625" style="585" hidden="1"/>
    <col min="2559" max="2798" width="9.140625" style="585" hidden="1"/>
    <col min="2799" max="2799" width="17.7109375" style="585" hidden="1"/>
    <col min="2800" max="2800" width="10.5703125" style="585" hidden="1"/>
    <col min="2801" max="2802" width="14" style="585" hidden="1"/>
    <col min="2803" max="2803" width="14.85546875" style="585" hidden="1"/>
    <col min="2804" max="2804" width="13.85546875" style="585" hidden="1"/>
    <col min="2805" max="2805" width="12.7109375" style="585" hidden="1"/>
    <col min="2806" max="2806" width="10.7109375" style="585" hidden="1"/>
    <col min="2807" max="2807" width="10.28515625" style="585" hidden="1"/>
    <col min="2808" max="2808" width="9.28515625" style="585" hidden="1"/>
    <col min="2809" max="2809" width="10.7109375" style="585" hidden="1"/>
    <col min="2810" max="2810" width="13.7109375" style="585" hidden="1"/>
    <col min="2811" max="2811" width="10.7109375" style="585" hidden="1"/>
    <col min="2812" max="2813" width="11" style="585" hidden="1"/>
    <col min="2814" max="2814" width="11.28515625" style="585" hidden="1"/>
    <col min="2815" max="3054" width="9.140625" style="585" hidden="1"/>
    <col min="3055" max="3055" width="17.7109375" style="585" hidden="1"/>
    <col min="3056" max="3056" width="10.5703125" style="585" hidden="1"/>
    <col min="3057" max="3058" width="14" style="585" hidden="1"/>
    <col min="3059" max="3059" width="14.85546875" style="585" hidden="1"/>
    <col min="3060" max="3060" width="13.85546875" style="585" hidden="1"/>
    <col min="3061" max="3061" width="12.7109375" style="585" hidden="1"/>
    <col min="3062" max="3062" width="10.7109375" style="585" hidden="1"/>
    <col min="3063" max="3063" width="10.28515625" style="585" hidden="1"/>
    <col min="3064" max="3064" width="9.28515625" style="585" hidden="1"/>
    <col min="3065" max="3065" width="10.7109375" style="585" hidden="1"/>
    <col min="3066" max="3066" width="13.7109375" style="585" hidden="1"/>
    <col min="3067" max="3067" width="10.7109375" style="585" hidden="1"/>
    <col min="3068" max="3069" width="11" style="585" hidden="1"/>
    <col min="3070" max="3070" width="11.28515625" style="585" hidden="1"/>
    <col min="3071" max="3310" width="9.140625" style="585" hidden="1"/>
    <col min="3311" max="3311" width="17.7109375" style="585" hidden="1"/>
    <col min="3312" max="3312" width="10.5703125" style="585" hidden="1"/>
    <col min="3313" max="3314" width="14" style="585" hidden="1"/>
    <col min="3315" max="3315" width="14.85546875" style="585" hidden="1"/>
    <col min="3316" max="3316" width="13.85546875" style="585" hidden="1"/>
    <col min="3317" max="3317" width="12.7109375" style="585" hidden="1"/>
    <col min="3318" max="3318" width="10.7109375" style="585" hidden="1"/>
    <col min="3319" max="3319" width="10.28515625" style="585" hidden="1"/>
    <col min="3320" max="3320" width="9.28515625" style="585" hidden="1"/>
    <col min="3321" max="3321" width="10.7109375" style="585" hidden="1"/>
    <col min="3322" max="3322" width="13.7109375" style="585" hidden="1"/>
    <col min="3323" max="3323" width="10.7109375" style="585" hidden="1"/>
    <col min="3324" max="3325" width="11" style="585" hidden="1"/>
    <col min="3326" max="3326" width="11.28515625" style="585" hidden="1"/>
    <col min="3327" max="3566" width="9.140625" style="585" hidden="1"/>
    <col min="3567" max="3567" width="17.7109375" style="585" hidden="1"/>
    <col min="3568" max="3568" width="10.5703125" style="585" hidden="1"/>
    <col min="3569" max="3570" width="14" style="585" hidden="1"/>
    <col min="3571" max="3571" width="14.85546875" style="585" hidden="1"/>
    <col min="3572" max="3572" width="13.85546875" style="585" hidden="1"/>
    <col min="3573" max="3573" width="12.7109375" style="585" hidden="1"/>
    <col min="3574" max="3574" width="10.7109375" style="585" hidden="1"/>
    <col min="3575" max="3575" width="10.28515625" style="585" hidden="1"/>
    <col min="3576" max="3576" width="9.28515625" style="585" hidden="1"/>
    <col min="3577" max="3577" width="10.7109375" style="585" hidden="1"/>
    <col min="3578" max="3578" width="13.7109375" style="585" hidden="1"/>
    <col min="3579" max="3579" width="10.7109375" style="585" hidden="1"/>
    <col min="3580" max="3581" width="11" style="585" hidden="1"/>
    <col min="3582" max="3582" width="11.28515625" style="585" hidden="1"/>
    <col min="3583" max="3822" width="9.140625" style="585" hidden="1"/>
    <col min="3823" max="3823" width="17.7109375" style="585" hidden="1"/>
    <col min="3824" max="3824" width="10.5703125" style="585" hidden="1"/>
    <col min="3825" max="3826" width="14" style="585" hidden="1"/>
    <col min="3827" max="3827" width="14.85546875" style="585" hidden="1"/>
    <col min="3828" max="3828" width="13.85546875" style="585" hidden="1"/>
    <col min="3829" max="3829" width="12.7109375" style="585" hidden="1"/>
    <col min="3830" max="3830" width="10.7109375" style="585" hidden="1"/>
    <col min="3831" max="3831" width="10.28515625" style="585" hidden="1"/>
    <col min="3832" max="3832" width="9.28515625" style="585" hidden="1"/>
    <col min="3833" max="3833" width="10.7109375" style="585" hidden="1"/>
    <col min="3834" max="3834" width="13.7109375" style="585" hidden="1"/>
    <col min="3835" max="3835" width="10.7109375" style="585" hidden="1"/>
    <col min="3836" max="3837" width="11" style="585" hidden="1"/>
    <col min="3838" max="3838" width="11.28515625" style="585" hidden="1"/>
    <col min="3839" max="4078" width="9.140625" style="585" hidden="1"/>
    <col min="4079" max="4079" width="17.7109375" style="585" hidden="1"/>
    <col min="4080" max="4080" width="10.5703125" style="585" hidden="1"/>
    <col min="4081" max="4082" width="14" style="585" hidden="1"/>
    <col min="4083" max="4083" width="14.85546875" style="585" hidden="1"/>
    <col min="4084" max="4084" width="13.85546875" style="585" hidden="1"/>
    <col min="4085" max="4085" width="12.7109375" style="585" hidden="1"/>
    <col min="4086" max="4086" width="10.7109375" style="585" hidden="1"/>
    <col min="4087" max="4087" width="10.28515625" style="585" hidden="1"/>
    <col min="4088" max="4088" width="9.28515625" style="585" hidden="1"/>
    <col min="4089" max="4089" width="10.7109375" style="585" hidden="1"/>
    <col min="4090" max="4090" width="13.7109375" style="585" hidden="1"/>
    <col min="4091" max="4091" width="10.7109375" style="585" hidden="1"/>
    <col min="4092" max="4093" width="11" style="585" hidden="1"/>
    <col min="4094" max="4094" width="11.28515625" style="585" hidden="1"/>
    <col min="4095" max="4334" width="9.140625" style="585" hidden="1"/>
    <col min="4335" max="4335" width="17.7109375" style="585" hidden="1"/>
    <col min="4336" max="4336" width="10.5703125" style="585" hidden="1"/>
    <col min="4337" max="4338" width="14" style="585" hidden="1"/>
    <col min="4339" max="4339" width="14.85546875" style="585" hidden="1"/>
    <col min="4340" max="4340" width="13.85546875" style="585" hidden="1"/>
    <col min="4341" max="4341" width="12.7109375" style="585" hidden="1"/>
    <col min="4342" max="4342" width="10.7109375" style="585" hidden="1"/>
    <col min="4343" max="4343" width="10.28515625" style="585" hidden="1"/>
    <col min="4344" max="4344" width="9.28515625" style="585" hidden="1"/>
    <col min="4345" max="4345" width="10.7109375" style="585" hidden="1"/>
    <col min="4346" max="4346" width="13.7109375" style="585" hidden="1"/>
    <col min="4347" max="4347" width="10.7109375" style="585" hidden="1"/>
    <col min="4348" max="4349" width="11" style="585" hidden="1"/>
    <col min="4350" max="4350" width="11.28515625" style="585" hidden="1"/>
    <col min="4351" max="4590" width="9.140625" style="585" hidden="1"/>
    <col min="4591" max="4591" width="17.7109375" style="585" hidden="1"/>
    <col min="4592" max="4592" width="10.5703125" style="585" hidden="1"/>
    <col min="4593" max="4594" width="14" style="585" hidden="1"/>
    <col min="4595" max="4595" width="14.85546875" style="585" hidden="1"/>
    <col min="4596" max="4596" width="13.85546875" style="585" hidden="1"/>
    <col min="4597" max="4597" width="12.7109375" style="585" hidden="1"/>
    <col min="4598" max="4598" width="10.7109375" style="585" hidden="1"/>
    <col min="4599" max="4599" width="10.28515625" style="585" hidden="1"/>
    <col min="4600" max="4600" width="9.28515625" style="585" hidden="1"/>
    <col min="4601" max="4601" width="10.7109375" style="585" hidden="1"/>
    <col min="4602" max="4602" width="13.7109375" style="585" hidden="1"/>
    <col min="4603" max="4603" width="10.7109375" style="585" hidden="1"/>
    <col min="4604" max="4605" width="11" style="585" hidden="1"/>
    <col min="4606" max="4606" width="11.28515625" style="585" hidden="1"/>
    <col min="4607" max="4846" width="9.140625" style="585" hidden="1"/>
    <col min="4847" max="4847" width="17.7109375" style="585" hidden="1"/>
    <col min="4848" max="4848" width="10.5703125" style="585" hidden="1"/>
    <col min="4849" max="4850" width="14" style="585" hidden="1"/>
    <col min="4851" max="4851" width="14.85546875" style="585" hidden="1"/>
    <col min="4852" max="4852" width="13.85546875" style="585" hidden="1"/>
    <col min="4853" max="4853" width="12.7109375" style="585" hidden="1"/>
    <col min="4854" max="4854" width="10.7109375" style="585" hidden="1"/>
    <col min="4855" max="4855" width="10.28515625" style="585" hidden="1"/>
    <col min="4856" max="4856" width="9.28515625" style="585" hidden="1"/>
    <col min="4857" max="4857" width="10.7109375" style="585" hidden="1"/>
    <col min="4858" max="4858" width="13.7109375" style="585" hidden="1"/>
    <col min="4859" max="4859" width="10.7109375" style="585" hidden="1"/>
    <col min="4860" max="4861" width="11" style="585" hidden="1"/>
    <col min="4862" max="4862" width="11.28515625" style="585" hidden="1"/>
    <col min="4863" max="5102" width="9.140625" style="585" hidden="1"/>
    <col min="5103" max="5103" width="17.7109375" style="585" hidden="1"/>
    <col min="5104" max="5104" width="10.5703125" style="585" hidden="1"/>
    <col min="5105" max="5106" width="14" style="585" hidden="1"/>
    <col min="5107" max="5107" width="14.85546875" style="585" hidden="1"/>
    <col min="5108" max="5108" width="13.85546875" style="585" hidden="1"/>
    <col min="5109" max="5109" width="12.7109375" style="585" hidden="1"/>
    <col min="5110" max="5110" width="10.7109375" style="585" hidden="1"/>
    <col min="5111" max="5111" width="10.28515625" style="585" hidden="1"/>
    <col min="5112" max="5112" width="9.28515625" style="585" hidden="1"/>
    <col min="5113" max="5113" width="10.7109375" style="585" hidden="1"/>
    <col min="5114" max="5114" width="13.7109375" style="585" hidden="1"/>
    <col min="5115" max="5115" width="10.7109375" style="585" hidden="1"/>
    <col min="5116" max="5117" width="11" style="585" hidden="1"/>
    <col min="5118" max="5118" width="11.28515625" style="585" hidden="1"/>
    <col min="5119" max="5358" width="9.140625" style="585" hidden="1"/>
    <col min="5359" max="5359" width="17.7109375" style="585" hidden="1"/>
    <col min="5360" max="5360" width="10.5703125" style="585" hidden="1"/>
    <col min="5361" max="5362" width="14" style="585" hidden="1"/>
    <col min="5363" max="5363" width="14.85546875" style="585" hidden="1"/>
    <col min="5364" max="5364" width="13.85546875" style="585" hidden="1"/>
    <col min="5365" max="5365" width="12.7109375" style="585" hidden="1"/>
    <col min="5366" max="5366" width="10.7109375" style="585" hidden="1"/>
    <col min="5367" max="5367" width="10.28515625" style="585" hidden="1"/>
    <col min="5368" max="5368" width="9.28515625" style="585" hidden="1"/>
    <col min="5369" max="5369" width="10.7109375" style="585" hidden="1"/>
    <col min="5370" max="5370" width="13.7109375" style="585" hidden="1"/>
    <col min="5371" max="5371" width="10.7109375" style="585" hidden="1"/>
    <col min="5372" max="5373" width="11" style="585" hidden="1"/>
    <col min="5374" max="5374" width="11.28515625" style="585" hidden="1"/>
    <col min="5375" max="5614" width="9.140625" style="585" hidden="1"/>
    <col min="5615" max="5615" width="17.7109375" style="585" hidden="1"/>
    <col min="5616" max="5616" width="10.5703125" style="585" hidden="1"/>
    <col min="5617" max="5618" width="14" style="585" hidden="1"/>
    <col min="5619" max="5619" width="14.85546875" style="585" hidden="1"/>
    <col min="5620" max="5620" width="13.85546875" style="585" hidden="1"/>
    <col min="5621" max="5621" width="12.7109375" style="585" hidden="1"/>
    <col min="5622" max="5622" width="10.7109375" style="585" hidden="1"/>
    <col min="5623" max="5623" width="10.28515625" style="585" hidden="1"/>
    <col min="5624" max="5624" width="9.28515625" style="585" hidden="1"/>
    <col min="5625" max="5625" width="10.7109375" style="585" hidden="1"/>
    <col min="5626" max="5626" width="13.7109375" style="585" hidden="1"/>
    <col min="5627" max="5627" width="10.7109375" style="585" hidden="1"/>
    <col min="5628" max="5629" width="11" style="585" hidden="1"/>
    <col min="5630" max="5630" width="11.28515625" style="585" hidden="1"/>
    <col min="5631" max="5870" width="9.140625" style="585" hidden="1"/>
    <col min="5871" max="5871" width="17.7109375" style="585" hidden="1"/>
    <col min="5872" max="5872" width="10.5703125" style="585" hidden="1"/>
    <col min="5873" max="5874" width="14" style="585" hidden="1"/>
    <col min="5875" max="5875" width="14.85546875" style="585" hidden="1"/>
    <col min="5876" max="5876" width="13.85546875" style="585" hidden="1"/>
    <col min="5877" max="5877" width="12.7109375" style="585" hidden="1"/>
    <col min="5878" max="5878" width="10.7109375" style="585" hidden="1"/>
    <col min="5879" max="5879" width="10.28515625" style="585" hidden="1"/>
    <col min="5880" max="5880" width="9.28515625" style="585" hidden="1"/>
    <col min="5881" max="5881" width="10.7109375" style="585" hidden="1"/>
    <col min="5882" max="5882" width="13.7109375" style="585" hidden="1"/>
    <col min="5883" max="5883" width="10.7109375" style="585" hidden="1"/>
    <col min="5884" max="5885" width="11" style="585" hidden="1"/>
    <col min="5886" max="5886" width="11.28515625" style="585" hidden="1"/>
    <col min="5887" max="6126" width="9.140625" style="585" hidden="1"/>
    <col min="6127" max="6127" width="17.7109375" style="585" hidden="1"/>
    <col min="6128" max="6128" width="10.5703125" style="585" hidden="1"/>
    <col min="6129" max="6130" width="14" style="585" hidden="1"/>
    <col min="6131" max="6131" width="14.85546875" style="585" hidden="1"/>
    <col min="6132" max="6132" width="13.85546875" style="585" hidden="1"/>
    <col min="6133" max="6133" width="12.7109375" style="585" hidden="1"/>
    <col min="6134" max="6134" width="10.7109375" style="585" hidden="1"/>
    <col min="6135" max="6135" width="10.28515625" style="585" hidden="1"/>
    <col min="6136" max="6136" width="9.28515625" style="585" hidden="1"/>
    <col min="6137" max="6137" width="10.7109375" style="585" hidden="1"/>
    <col min="6138" max="6138" width="13.7109375" style="585" hidden="1"/>
    <col min="6139" max="6139" width="10.7109375" style="585" hidden="1"/>
    <col min="6140" max="6141" width="11" style="585" hidden="1"/>
    <col min="6142" max="6142" width="11.28515625" style="585" hidden="1"/>
    <col min="6143" max="6382" width="9.140625" style="585" hidden="1"/>
    <col min="6383" max="6383" width="17.7109375" style="585" hidden="1"/>
    <col min="6384" max="6384" width="10.5703125" style="585" hidden="1"/>
    <col min="6385" max="6386" width="14" style="585" hidden="1"/>
    <col min="6387" max="6387" width="14.85546875" style="585" hidden="1"/>
    <col min="6388" max="6388" width="13.85546875" style="585" hidden="1"/>
    <col min="6389" max="6389" width="12.7109375" style="585" hidden="1"/>
    <col min="6390" max="6390" width="10.7109375" style="585" hidden="1"/>
    <col min="6391" max="6391" width="10.28515625" style="585" hidden="1"/>
    <col min="6392" max="6392" width="9.28515625" style="585" hidden="1"/>
    <col min="6393" max="6393" width="10.7109375" style="585" hidden="1"/>
    <col min="6394" max="6394" width="13.7109375" style="585" hidden="1"/>
    <col min="6395" max="6395" width="10.7109375" style="585" hidden="1"/>
    <col min="6396" max="6397" width="11" style="585" hidden="1"/>
    <col min="6398" max="6398" width="11.28515625" style="585" hidden="1"/>
    <col min="6399" max="6638" width="9.140625" style="585" hidden="1"/>
    <col min="6639" max="6639" width="17.7109375" style="585" hidden="1"/>
    <col min="6640" max="6640" width="10.5703125" style="585" hidden="1"/>
    <col min="6641" max="6642" width="14" style="585" hidden="1"/>
    <col min="6643" max="6643" width="14.85546875" style="585" hidden="1"/>
    <col min="6644" max="6644" width="13.85546875" style="585" hidden="1"/>
    <col min="6645" max="6645" width="12.7109375" style="585" hidden="1"/>
    <col min="6646" max="6646" width="10.7109375" style="585" hidden="1"/>
    <col min="6647" max="6647" width="10.28515625" style="585" hidden="1"/>
    <col min="6648" max="6648" width="9.28515625" style="585" hidden="1"/>
    <col min="6649" max="6649" width="10.7109375" style="585" hidden="1"/>
    <col min="6650" max="6650" width="13.7109375" style="585" hidden="1"/>
    <col min="6651" max="6651" width="10.7109375" style="585" hidden="1"/>
    <col min="6652" max="6653" width="11" style="585" hidden="1"/>
    <col min="6654" max="6654" width="11.28515625" style="585" hidden="1"/>
    <col min="6655" max="6894" width="9.140625" style="585" hidden="1"/>
    <col min="6895" max="6895" width="17.7109375" style="585" hidden="1"/>
    <col min="6896" max="6896" width="10.5703125" style="585" hidden="1"/>
    <col min="6897" max="6898" width="14" style="585" hidden="1"/>
    <col min="6899" max="6899" width="14.85546875" style="585" hidden="1"/>
    <col min="6900" max="6900" width="13.85546875" style="585" hidden="1"/>
    <col min="6901" max="6901" width="12.7109375" style="585" hidden="1"/>
    <col min="6902" max="6902" width="10.7109375" style="585" hidden="1"/>
    <col min="6903" max="6903" width="10.28515625" style="585" hidden="1"/>
    <col min="6904" max="6904" width="9.28515625" style="585" hidden="1"/>
    <col min="6905" max="6905" width="10.7109375" style="585" hidden="1"/>
    <col min="6906" max="6906" width="13.7109375" style="585" hidden="1"/>
    <col min="6907" max="6907" width="10.7109375" style="585" hidden="1"/>
    <col min="6908" max="6909" width="11" style="585" hidden="1"/>
    <col min="6910" max="6910" width="11.28515625" style="585" hidden="1"/>
    <col min="6911" max="7150" width="9.140625" style="585" hidden="1"/>
    <col min="7151" max="7151" width="17.7109375" style="585" hidden="1"/>
    <col min="7152" max="7152" width="10.5703125" style="585" hidden="1"/>
    <col min="7153" max="7154" width="14" style="585" hidden="1"/>
    <col min="7155" max="7155" width="14.85546875" style="585" hidden="1"/>
    <col min="7156" max="7156" width="13.85546875" style="585" hidden="1"/>
    <col min="7157" max="7157" width="12.7109375" style="585" hidden="1"/>
    <col min="7158" max="7158" width="10.7109375" style="585" hidden="1"/>
    <col min="7159" max="7159" width="10.28515625" style="585" hidden="1"/>
    <col min="7160" max="7160" width="9.28515625" style="585" hidden="1"/>
    <col min="7161" max="7161" width="10.7109375" style="585" hidden="1"/>
    <col min="7162" max="7162" width="13.7109375" style="585" hidden="1"/>
    <col min="7163" max="7163" width="10.7109375" style="585" hidden="1"/>
    <col min="7164" max="7165" width="11" style="585" hidden="1"/>
    <col min="7166" max="7166" width="11.28515625" style="585" hidden="1"/>
    <col min="7167" max="7406" width="9.140625" style="585" hidden="1"/>
    <col min="7407" max="7407" width="17.7109375" style="585" hidden="1"/>
    <col min="7408" max="7408" width="10.5703125" style="585" hidden="1"/>
    <col min="7409" max="7410" width="14" style="585" hidden="1"/>
    <col min="7411" max="7411" width="14.85546875" style="585" hidden="1"/>
    <col min="7412" max="7412" width="13.85546875" style="585" hidden="1"/>
    <col min="7413" max="7413" width="12.7109375" style="585" hidden="1"/>
    <col min="7414" max="7414" width="10.7109375" style="585" hidden="1"/>
    <col min="7415" max="7415" width="10.28515625" style="585" hidden="1"/>
    <col min="7416" max="7416" width="9.28515625" style="585" hidden="1"/>
    <col min="7417" max="7417" width="10.7109375" style="585" hidden="1"/>
    <col min="7418" max="7418" width="13.7109375" style="585" hidden="1"/>
    <col min="7419" max="7419" width="10.7109375" style="585" hidden="1"/>
    <col min="7420" max="7421" width="11" style="585" hidden="1"/>
    <col min="7422" max="7422" width="11.28515625" style="585" hidden="1"/>
    <col min="7423" max="7662" width="9.140625" style="585" hidden="1"/>
    <col min="7663" max="7663" width="17.7109375" style="585" hidden="1"/>
    <col min="7664" max="7664" width="10.5703125" style="585" hidden="1"/>
    <col min="7665" max="7666" width="14" style="585" hidden="1"/>
    <col min="7667" max="7667" width="14.85546875" style="585" hidden="1"/>
    <col min="7668" max="7668" width="13.85546875" style="585" hidden="1"/>
    <col min="7669" max="7669" width="12.7109375" style="585" hidden="1"/>
    <col min="7670" max="7670" width="10.7109375" style="585" hidden="1"/>
    <col min="7671" max="7671" width="10.28515625" style="585" hidden="1"/>
    <col min="7672" max="7672" width="9.28515625" style="585" hidden="1"/>
    <col min="7673" max="7673" width="10.7109375" style="585" hidden="1"/>
    <col min="7674" max="7674" width="13.7109375" style="585" hidden="1"/>
    <col min="7675" max="7675" width="10.7109375" style="585" hidden="1"/>
    <col min="7676" max="7677" width="11" style="585" hidden="1"/>
    <col min="7678" max="7678" width="11.28515625" style="585" hidden="1"/>
    <col min="7679" max="7918" width="9.140625" style="585" hidden="1"/>
    <col min="7919" max="7919" width="17.7109375" style="585" hidden="1"/>
    <col min="7920" max="7920" width="10.5703125" style="585" hidden="1"/>
    <col min="7921" max="7922" width="14" style="585" hidden="1"/>
    <col min="7923" max="7923" width="14.85546875" style="585" hidden="1"/>
    <col min="7924" max="7924" width="13.85546875" style="585" hidden="1"/>
    <col min="7925" max="7925" width="12.7109375" style="585" hidden="1"/>
    <col min="7926" max="7926" width="10.7109375" style="585" hidden="1"/>
    <col min="7927" max="7927" width="10.28515625" style="585" hidden="1"/>
    <col min="7928" max="7928" width="9.28515625" style="585" hidden="1"/>
    <col min="7929" max="7929" width="10.7109375" style="585" hidden="1"/>
    <col min="7930" max="7930" width="13.7109375" style="585" hidden="1"/>
    <col min="7931" max="7931" width="10.7109375" style="585" hidden="1"/>
    <col min="7932" max="7933" width="11" style="585" hidden="1"/>
    <col min="7934" max="7934" width="11.28515625" style="585" hidden="1"/>
    <col min="7935" max="8174" width="9.140625" style="585" hidden="1"/>
    <col min="8175" max="8175" width="17.7109375" style="585" hidden="1"/>
    <col min="8176" max="8176" width="10.5703125" style="585" hidden="1"/>
    <col min="8177" max="8178" width="14" style="585" hidden="1"/>
    <col min="8179" max="8179" width="14.85546875" style="585" hidden="1"/>
    <col min="8180" max="8180" width="13.85546875" style="585" hidden="1"/>
    <col min="8181" max="8181" width="12.7109375" style="585" hidden="1"/>
    <col min="8182" max="8182" width="10.7109375" style="585" hidden="1"/>
    <col min="8183" max="8183" width="10.28515625" style="585" hidden="1"/>
    <col min="8184" max="8184" width="9.28515625" style="585" hidden="1"/>
    <col min="8185" max="8185" width="10.7109375" style="585" hidden="1"/>
    <col min="8186" max="8186" width="13.7109375" style="585" hidden="1"/>
    <col min="8187" max="8187" width="10.7109375" style="585" hidden="1"/>
    <col min="8188" max="8189" width="11" style="585" hidden="1"/>
    <col min="8190" max="8190" width="11.28515625" style="585" hidden="1"/>
    <col min="8191" max="8430" width="9.140625" style="585" hidden="1"/>
    <col min="8431" max="8431" width="17.7109375" style="585" hidden="1"/>
    <col min="8432" max="8432" width="10.5703125" style="585" hidden="1"/>
    <col min="8433" max="8434" width="14" style="585" hidden="1"/>
    <col min="8435" max="8435" width="14.85546875" style="585" hidden="1"/>
    <col min="8436" max="8436" width="13.85546875" style="585" hidden="1"/>
    <col min="8437" max="8437" width="12.7109375" style="585" hidden="1"/>
    <col min="8438" max="8438" width="10.7109375" style="585" hidden="1"/>
    <col min="8439" max="8439" width="10.28515625" style="585" hidden="1"/>
    <col min="8440" max="8440" width="9.28515625" style="585" hidden="1"/>
    <col min="8441" max="8441" width="10.7109375" style="585" hidden="1"/>
    <col min="8442" max="8442" width="13.7109375" style="585" hidden="1"/>
    <col min="8443" max="8443" width="10.7109375" style="585" hidden="1"/>
    <col min="8444" max="8445" width="11" style="585" hidden="1"/>
    <col min="8446" max="8446" width="11.28515625" style="585" hidden="1"/>
    <col min="8447" max="8686" width="9.140625" style="585" hidden="1"/>
    <col min="8687" max="8687" width="17.7109375" style="585" hidden="1"/>
    <col min="8688" max="8688" width="10.5703125" style="585" hidden="1"/>
    <col min="8689" max="8690" width="14" style="585" hidden="1"/>
    <col min="8691" max="8691" width="14.85546875" style="585" hidden="1"/>
    <col min="8692" max="8692" width="13.85546875" style="585" hidden="1"/>
    <col min="8693" max="8693" width="12.7109375" style="585" hidden="1"/>
    <col min="8694" max="8694" width="10.7109375" style="585" hidden="1"/>
    <col min="8695" max="8695" width="10.28515625" style="585" hidden="1"/>
    <col min="8696" max="8696" width="9.28515625" style="585" hidden="1"/>
    <col min="8697" max="8697" width="10.7109375" style="585" hidden="1"/>
    <col min="8698" max="8698" width="13.7109375" style="585" hidden="1"/>
    <col min="8699" max="8699" width="10.7109375" style="585" hidden="1"/>
    <col min="8700" max="8701" width="11" style="585" hidden="1"/>
    <col min="8702" max="8702" width="11.28515625" style="585" hidden="1"/>
    <col min="8703" max="8942" width="9.140625" style="585" hidden="1"/>
    <col min="8943" max="8943" width="17.7109375" style="585" hidden="1"/>
    <col min="8944" max="8944" width="10.5703125" style="585" hidden="1"/>
    <col min="8945" max="8946" width="14" style="585" hidden="1"/>
    <col min="8947" max="8947" width="14.85546875" style="585" hidden="1"/>
    <col min="8948" max="8948" width="13.85546875" style="585" hidden="1"/>
    <col min="8949" max="8949" width="12.7109375" style="585" hidden="1"/>
    <col min="8950" max="8950" width="10.7109375" style="585" hidden="1"/>
    <col min="8951" max="8951" width="10.28515625" style="585" hidden="1"/>
    <col min="8952" max="8952" width="9.28515625" style="585" hidden="1"/>
    <col min="8953" max="8953" width="10.7109375" style="585" hidden="1"/>
    <col min="8954" max="8954" width="13.7109375" style="585" hidden="1"/>
    <col min="8955" max="8955" width="10.7109375" style="585" hidden="1"/>
    <col min="8956" max="8957" width="11" style="585" hidden="1"/>
    <col min="8958" max="8958" width="11.28515625" style="585" hidden="1"/>
    <col min="8959" max="9198" width="9.140625" style="585" hidden="1"/>
    <col min="9199" max="9199" width="17.7109375" style="585" hidden="1"/>
    <col min="9200" max="9200" width="10.5703125" style="585" hidden="1"/>
    <col min="9201" max="9202" width="14" style="585" hidden="1"/>
    <col min="9203" max="9203" width="14.85546875" style="585" hidden="1"/>
    <col min="9204" max="9204" width="13.85546875" style="585" hidden="1"/>
    <col min="9205" max="9205" width="12.7109375" style="585" hidden="1"/>
    <col min="9206" max="9206" width="10.7109375" style="585" hidden="1"/>
    <col min="9207" max="9207" width="10.28515625" style="585" hidden="1"/>
    <col min="9208" max="9208" width="9.28515625" style="585" hidden="1"/>
    <col min="9209" max="9209" width="10.7109375" style="585" hidden="1"/>
    <col min="9210" max="9210" width="13.7109375" style="585" hidden="1"/>
    <col min="9211" max="9211" width="10.7109375" style="585" hidden="1"/>
    <col min="9212" max="9213" width="11" style="585" hidden="1"/>
    <col min="9214" max="9214" width="11.28515625" style="585" hidden="1"/>
    <col min="9215" max="9454" width="9.140625" style="585" hidden="1"/>
    <col min="9455" max="9455" width="17.7109375" style="585" hidden="1"/>
    <col min="9456" max="9456" width="10.5703125" style="585" hidden="1"/>
    <col min="9457" max="9458" width="14" style="585" hidden="1"/>
    <col min="9459" max="9459" width="14.85546875" style="585" hidden="1"/>
    <col min="9460" max="9460" width="13.85546875" style="585" hidden="1"/>
    <col min="9461" max="9461" width="12.7109375" style="585" hidden="1"/>
    <col min="9462" max="9462" width="10.7109375" style="585" hidden="1"/>
    <col min="9463" max="9463" width="10.28515625" style="585" hidden="1"/>
    <col min="9464" max="9464" width="9.28515625" style="585" hidden="1"/>
    <col min="9465" max="9465" width="10.7109375" style="585" hidden="1"/>
    <col min="9466" max="9466" width="13.7109375" style="585" hidden="1"/>
    <col min="9467" max="9467" width="10.7109375" style="585" hidden="1"/>
    <col min="9468" max="9469" width="11" style="585" hidden="1"/>
    <col min="9470" max="9470" width="11.28515625" style="585" hidden="1"/>
    <col min="9471" max="9710" width="9.140625" style="585" hidden="1"/>
    <col min="9711" max="9711" width="17.7109375" style="585" hidden="1"/>
    <col min="9712" max="9712" width="10.5703125" style="585" hidden="1"/>
    <col min="9713" max="9714" width="14" style="585" hidden="1"/>
    <col min="9715" max="9715" width="14.85546875" style="585" hidden="1"/>
    <col min="9716" max="9716" width="13.85546875" style="585" hidden="1"/>
    <col min="9717" max="9717" width="12.7109375" style="585" hidden="1"/>
    <col min="9718" max="9718" width="10.7109375" style="585" hidden="1"/>
    <col min="9719" max="9719" width="10.28515625" style="585" hidden="1"/>
    <col min="9720" max="9720" width="9.28515625" style="585" hidden="1"/>
    <col min="9721" max="9721" width="10.7109375" style="585" hidden="1"/>
    <col min="9722" max="9722" width="13.7109375" style="585" hidden="1"/>
    <col min="9723" max="9723" width="10.7109375" style="585" hidden="1"/>
    <col min="9724" max="9725" width="11" style="585" hidden="1"/>
    <col min="9726" max="9726" width="11.28515625" style="585" hidden="1"/>
    <col min="9727" max="9966" width="9.140625" style="585" hidden="1"/>
    <col min="9967" max="9967" width="17.7109375" style="585" hidden="1"/>
    <col min="9968" max="9968" width="10.5703125" style="585" hidden="1"/>
    <col min="9969" max="9970" width="14" style="585" hidden="1"/>
    <col min="9971" max="9971" width="14.85546875" style="585" hidden="1"/>
    <col min="9972" max="9972" width="13.85546875" style="585" hidden="1"/>
    <col min="9973" max="9973" width="12.7109375" style="585" hidden="1"/>
    <col min="9974" max="9974" width="10.7109375" style="585" hidden="1"/>
    <col min="9975" max="9975" width="10.28515625" style="585" hidden="1"/>
    <col min="9976" max="9976" width="9.28515625" style="585" hidden="1"/>
    <col min="9977" max="9977" width="10.7109375" style="585" hidden="1"/>
    <col min="9978" max="9978" width="13.7109375" style="585" hidden="1"/>
    <col min="9979" max="9979" width="10.7109375" style="585" hidden="1"/>
    <col min="9980" max="9981" width="11" style="585" hidden="1"/>
    <col min="9982" max="9982" width="11.28515625" style="585" hidden="1"/>
    <col min="9983" max="10222" width="9.140625" style="585" hidden="1"/>
    <col min="10223" max="10223" width="17.7109375" style="585" hidden="1"/>
    <col min="10224" max="10224" width="10.5703125" style="585" hidden="1"/>
    <col min="10225" max="10226" width="14" style="585" hidden="1"/>
    <col min="10227" max="10227" width="14.85546875" style="585" hidden="1"/>
    <col min="10228" max="10228" width="13.85546875" style="585" hidden="1"/>
    <col min="10229" max="10229" width="12.7109375" style="585" hidden="1"/>
    <col min="10230" max="10230" width="10.7109375" style="585" hidden="1"/>
    <col min="10231" max="10231" width="10.28515625" style="585" hidden="1"/>
    <col min="10232" max="10232" width="9.28515625" style="585" hidden="1"/>
    <col min="10233" max="10233" width="10.7109375" style="585" hidden="1"/>
    <col min="10234" max="10234" width="13.7109375" style="585" hidden="1"/>
    <col min="10235" max="10235" width="10.7109375" style="585" hidden="1"/>
    <col min="10236" max="10237" width="11" style="585" hidden="1"/>
    <col min="10238" max="10238" width="11.28515625" style="585" hidden="1"/>
    <col min="10239" max="10478" width="9.140625" style="585" hidden="1"/>
    <col min="10479" max="10479" width="17.7109375" style="585" hidden="1"/>
    <col min="10480" max="10480" width="10.5703125" style="585" hidden="1"/>
    <col min="10481" max="10482" width="14" style="585" hidden="1"/>
    <col min="10483" max="10483" width="14.85546875" style="585" hidden="1"/>
    <col min="10484" max="10484" width="13.85546875" style="585" hidden="1"/>
    <col min="10485" max="10485" width="12.7109375" style="585" hidden="1"/>
    <col min="10486" max="10486" width="10.7109375" style="585" hidden="1"/>
    <col min="10487" max="10487" width="10.28515625" style="585" hidden="1"/>
    <col min="10488" max="10488" width="9.28515625" style="585" hidden="1"/>
    <col min="10489" max="10489" width="10.7109375" style="585" hidden="1"/>
    <col min="10490" max="10490" width="13.7109375" style="585" hidden="1"/>
    <col min="10491" max="10491" width="10.7109375" style="585" hidden="1"/>
    <col min="10492" max="10493" width="11" style="585" hidden="1"/>
    <col min="10494" max="10494" width="11.28515625" style="585" hidden="1"/>
    <col min="10495" max="10734" width="9.140625" style="585" hidden="1"/>
    <col min="10735" max="10735" width="17.7109375" style="585" hidden="1"/>
    <col min="10736" max="10736" width="10.5703125" style="585" hidden="1"/>
    <col min="10737" max="10738" width="14" style="585" hidden="1"/>
    <col min="10739" max="10739" width="14.85546875" style="585" hidden="1"/>
    <col min="10740" max="10740" width="13.85546875" style="585" hidden="1"/>
    <col min="10741" max="10741" width="12.7109375" style="585" hidden="1"/>
    <col min="10742" max="10742" width="10.7109375" style="585" hidden="1"/>
    <col min="10743" max="10743" width="10.28515625" style="585" hidden="1"/>
    <col min="10744" max="10744" width="9.28515625" style="585" hidden="1"/>
    <col min="10745" max="10745" width="10.7109375" style="585" hidden="1"/>
    <col min="10746" max="10746" width="13.7109375" style="585" hidden="1"/>
    <col min="10747" max="10747" width="10.7109375" style="585" hidden="1"/>
    <col min="10748" max="10749" width="11" style="585" hidden="1"/>
    <col min="10750" max="10750" width="11.28515625" style="585" hidden="1"/>
    <col min="10751" max="10990" width="9.140625" style="585" hidden="1"/>
    <col min="10991" max="10991" width="17.7109375" style="585" hidden="1"/>
    <col min="10992" max="10992" width="10.5703125" style="585" hidden="1"/>
    <col min="10993" max="10994" width="14" style="585" hidden="1"/>
    <col min="10995" max="10995" width="14.85546875" style="585" hidden="1"/>
    <col min="10996" max="10996" width="13.85546875" style="585" hidden="1"/>
    <col min="10997" max="10997" width="12.7109375" style="585" hidden="1"/>
    <col min="10998" max="10998" width="10.7109375" style="585" hidden="1"/>
    <col min="10999" max="10999" width="10.28515625" style="585" hidden="1"/>
    <col min="11000" max="11000" width="9.28515625" style="585" hidden="1"/>
    <col min="11001" max="11001" width="10.7109375" style="585" hidden="1"/>
    <col min="11002" max="11002" width="13.7109375" style="585" hidden="1"/>
    <col min="11003" max="11003" width="10.7109375" style="585" hidden="1"/>
    <col min="11004" max="11005" width="11" style="585" hidden="1"/>
    <col min="11006" max="11006" width="11.28515625" style="585" hidden="1"/>
    <col min="11007" max="11246" width="9.140625" style="585" hidden="1"/>
    <col min="11247" max="11247" width="17.7109375" style="585" hidden="1"/>
    <col min="11248" max="11248" width="10.5703125" style="585" hidden="1"/>
    <col min="11249" max="11250" width="14" style="585" hidden="1"/>
    <col min="11251" max="11251" width="14.85546875" style="585" hidden="1"/>
    <col min="11252" max="11252" width="13.85546875" style="585" hidden="1"/>
    <col min="11253" max="11253" width="12.7109375" style="585" hidden="1"/>
    <col min="11254" max="11254" width="10.7109375" style="585" hidden="1"/>
    <col min="11255" max="11255" width="10.28515625" style="585" hidden="1"/>
    <col min="11256" max="11256" width="9.28515625" style="585" hidden="1"/>
    <col min="11257" max="11257" width="10.7109375" style="585" hidden="1"/>
    <col min="11258" max="11258" width="13.7109375" style="585" hidden="1"/>
    <col min="11259" max="11259" width="10.7109375" style="585" hidden="1"/>
    <col min="11260" max="11261" width="11" style="585" hidden="1"/>
    <col min="11262" max="11262" width="11.28515625" style="585" hidden="1"/>
    <col min="11263" max="11502" width="9.140625" style="585" hidden="1"/>
    <col min="11503" max="11503" width="17.7109375" style="585" hidden="1"/>
    <col min="11504" max="11504" width="10.5703125" style="585" hidden="1"/>
    <col min="11505" max="11506" width="14" style="585" hidden="1"/>
    <col min="11507" max="11507" width="14.85546875" style="585" hidden="1"/>
    <col min="11508" max="11508" width="13.85546875" style="585" hidden="1"/>
    <col min="11509" max="11509" width="12.7109375" style="585" hidden="1"/>
    <col min="11510" max="11510" width="10.7109375" style="585" hidden="1"/>
    <col min="11511" max="11511" width="10.28515625" style="585" hidden="1"/>
    <col min="11512" max="11512" width="9.28515625" style="585" hidden="1"/>
    <col min="11513" max="11513" width="10.7109375" style="585" hidden="1"/>
    <col min="11514" max="11514" width="13.7109375" style="585" hidden="1"/>
    <col min="11515" max="11515" width="10.7109375" style="585" hidden="1"/>
    <col min="11516" max="11517" width="11" style="585" hidden="1"/>
    <col min="11518" max="11518" width="11.28515625" style="585" hidden="1"/>
    <col min="11519" max="11758" width="9.140625" style="585" hidden="1"/>
    <col min="11759" max="11759" width="17.7109375" style="585" hidden="1"/>
    <col min="11760" max="11760" width="10.5703125" style="585" hidden="1"/>
    <col min="11761" max="11762" width="14" style="585" hidden="1"/>
    <col min="11763" max="11763" width="14.85546875" style="585" hidden="1"/>
    <col min="11764" max="11764" width="13.85546875" style="585" hidden="1"/>
    <col min="11765" max="11765" width="12.7109375" style="585" hidden="1"/>
    <col min="11766" max="11766" width="10.7109375" style="585" hidden="1"/>
    <col min="11767" max="11767" width="10.28515625" style="585" hidden="1"/>
    <col min="11768" max="11768" width="9.28515625" style="585" hidden="1"/>
    <col min="11769" max="11769" width="10.7109375" style="585" hidden="1"/>
    <col min="11770" max="11770" width="13.7109375" style="585" hidden="1"/>
    <col min="11771" max="11771" width="10.7109375" style="585" hidden="1"/>
    <col min="11772" max="11773" width="11" style="585" hidden="1"/>
    <col min="11774" max="11774" width="11.28515625" style="585" hidden="1"/>
    <col min="11775" max="12014" width="9.140625" style="585" hidden="1"/>
    <col min="12015" max="12015" width="17.7109375" style="585" hidden="1"/>
    <col min="12016" max="12016" width="10.5703125" style="585" hidden="1"/>
    <col min="12017" max="12018" width="14" style="585" hidden="1"/>
    <col min="12019" max="12019" width="14.85546875" style="585" hidden="1"/>
    <col min="12020" max="12020" width="13.85546875" style="585" hidden="1"/>
    <col min="12021" max="12021" width="12.7109375" style="585" hidden="1"/>
    <col min="12022" max="12022" width="10.7109375" style="585" hidden="1"/>
    <col min="12023" max="12023" width="10.28515625" style="585" hidden="1"/>
    <col min="12024" max="12024" width="9.28515625" style="585" hidden="1"/>
    <col min="12025" max="12025" width="10.7109375" style="585" hidden="1"/>
    <col min="12026" max="12026" width="13.7109375" style="585" hidden="1"/>
    <col min="12027" max="12027" width="10.7109375" style="585" hidden="1"/>
    <col min="12028" max="12029" width="11" style="585" hidden="1"/>
    <col min="12030" max="12030" width="11.28515625" style="585" hidden="1"/>
    <col min="12031" max="12270" width="9.140625" style="585" hidden="1"/>
    <col min="12271" max="12271" width="17.7109375" style="585" hidden="1"/>
    <col min="12272" max="12272" width="10.5703125" style="585" hidden="1"/>
    <col min="12273" max="12274" width="14" style="585" hidden="1"/>
    <col min="12275" max="12275" width="14.85546875" style="585" hidden="1"/>
    <col min="12276" max="12276" width="13.85546875" style="585" hidden="1"/>
    <col min="12277" max="12277" width="12.7109375" style="585" hidden="1"/>
    <col min="12278" max="12278" width="10.7109375" style="585" hidden="1"/>
    <col min="12279" max="12279" width="10.28515625" style="585" hidden="1"/>
    <col min="12280" max="12280" width="9.28515625" style="585" hidden="1"/>
    <col min="12281" max="12281" width="10.7109375" style="585" hidden="1"/>
    <col min="12282" max="12282" width="13.7109375" style="585" hidden="1"/>
    <col min="12283" max="12283" width="10.7109375" style="585" hidden="1"/>
    <col min="12284" max="12285" width="11" style="585" hidden="1"/>
    <col min="12286" max="12286" width="11.28515625" style="585" hidden="1"/>
    <col min="12287" max="12526" width="9.140625" style="585" hidden="1"/>
    <col min="12527" max="12527" width="17.7109375" style="585" hidden="1"/>
    <col min="12528" max="12528" width="10.5703125" style="585" hidden="1"/>
    <col min="12529" max="12530" width="14" style="585" hidden="1"/>
    <col min="12531" max="12531" width="14.85546875" style="585" hidden="1"/>
    <col min="12532" max="12532" width="13.85546875" style="585" hidden="1"/>
    <col min="12533" max="12533" width="12.7109375" style="585" hidden="1"/>
    <col min="12534" max="12534" width="10.7109375" style="585" hidden="1"/>
    <col min="12535" max="12535" width="10.28515625" style="585" hidden="1"/>
    <col min="12536" max="12536" width="9.28515625" style="585" hidden="1"/>
    <col min="12537" max="12537" width="10.7109375" style="585" hidden="1"/>
    <col min="12538" max="12538" width="13.7109375" style="585" hidden="1"/>
    <col min="12539" max="12539" width="10.7109375" style="585" hidden="1"/>
    <col min="12540" max="12541" width="11" style="585" hidden="1"/>
    <col min="12542" max="12542" width="11.28515625" style="585" hidden="1"/>
    <col min="12543" max="12782" width="9.140625" style="585" hidden="1"/>
    <col min="12783" max="12783" width="17.7109375" style="585" hidden="1"/>
    <col min="12784" max="12784" width="10.5703125" style="585" hidden="1"/>
    <col min="12785" max="12786" width="14" style="585" hidden="1"/>
    <col min="12787" max="12787" width="14.85546875" style="585" hidden="1"/>
    <col min="12788" max="12788" width="13.85546875" style="585" hidden="1"/>
    <col min="12789" max="12789" width="12.7109375" style="585" hidden="1"/>
    <col min="12790" max="12790" width="10.7109375" style="585" hidden="1"/>
    <col min="12791" max="12791" width="10.28515625" style="585" hidden="1"/>
    <col min="12792" max="12792" width="9.28515625" style="585" hidden="1"/>
    <col min="12793" max="12793" width="10.7109375" style="585" hidden="1"/>
    <col min="12794" max="12794" width="13.7109375" style="585" hidden="1"/>
    <col min="12795" max="12795" width="10.7109375" style="585" hidden="1"/>
    <col min="12796" max="12797" width="11" style="585" hidden="1"/>
    <col min="12798" max="12798" width="11.28515625" style="585" hidden="1"/>
    <col min="12799" max="13038" width="9.140625" style="585" hidden="1"/>
    <col min="13039" max="13039" width="17.7109375" style="585" hidden="1"/>
    <col min="13040" max="13040" width="10.5703125" style="585" hidden="1"/>
    <col min="13041" max="13042" width="14" style="585" hidden="1"/>
    <col min="13043" max="13043" width="14.85546875" style="585" hidden="1"/>
    <col min="13044" max="13044" width="13.85546875" style="585" hidden="1"/>
    <col min="13045" max="13045" width="12.7109375" style="585" hidden="1"/>
    <col min="13046" max="13046" width="10.7109375" style="585" hidden="1"/>
    <col min="13047" max="13047" width="10.28515625" style="585" hidden="1"/>
    <col min="13048" max="13048" width="9.28515625" style="585" hidden="1"/>
    <col min="13049" max="13049" width="10.7109375" style="585" hidden="1"/>
    <col min="13050" max="13050" width="13.7109375" style="585" hidden="1"/>
    <col min="13051" max="13051" width="10.7109375" style="585" hidden="1"/>
    <col min="13052" max="13053" width="11" style="585" hidden="1"/>
    <col min="13054" max="13054" width="11.28515625" style="585" hidden="1"/>
    <col min="13055" max="13294" width="9.140625" style="585" hidden="1"/>
    <col min="13295" max="13295" width="17.7109375" style="585" hidden="1"/>
    <col min="13296" max="13296" width="10.5703125" style="585" hidden="1"/>
    <col min="13297" max="13298" width="14" style="585" hidden="1"/>
    <col min="13299" max="13299" width="14.85546875" style="585" hidden="1"/>
    <col min="13300" max="13300" width="13.85546875" style="585" hidden="1"/>
    <col min="13301" max="13301" width="12.7109375" style="585" hidden="1"/>
    <col min="13302" max="13302" width="10.7109375" style="585" hidden="1"/>
    <col min="13303" max="13303" width="10.28515625" style="585" hidden="1"/>
    <col min="13304" max="13304" width="9.28515625" style="585" hidden="1"/>
    <col min="13305" max="13305" width="10.7109375" style="585" hidden="1"/>
    <col min="13306" max="13306" width="13.7109375" style="585" hidden="1"/>
    <col min="13307" max="13307" width="10.7109375" style="585" hidden="1"/>
    <col min="13308" max="13309" width="11" style="585" hidden="1"/>
    <col min="13310" max="13310" width="11.28515625" style="585" hidden="1"/>
    <col min="13311" max="13550" width="9.140625" style="585" hidden="1"/>
    <col min="13551" max="13551" width="17.7109375" style="585" hidden="1"/>
    <col min="13552" max="13552" width="10.5703125" style="585" hidden="1"/>
    <col min="13553" max="13554" width="14" style="585" hidden="1"/>
    <col min="13555" max="13555" width="14.85546875" style="585" hidden="1"/>
    <col min="13556" max="13556" width="13.85546875" style="585" hidden="1"/>
    <col min="13557" max="13557" width="12.7109375" style="585" hidden="1"/>
    <col min="13558" max="13558" width="10.7109375" style="585" hidden="1"/>
    <col min="13559" max="13559" width="10.28515625" style="585" hidden="1"/>
    <col min="13560" max="13560" width="9.28515625" style="585" hidden="1"/>
    <col min="13561" max="13561" width="10.7109375" style="585" hidden="1"/>
    <col min="13562" max="13562" width="13.7109375" style="585" hidden="1"/>
    <col min="13563" max="13563" width="10.7109375" style="585" hidden="1"/>
    <col min="13564" max="13565" width="11" style="585" hidden="1"/>
    <col min="13566" max="13566" width="11.28515625" style="585" hidden="1"/>
    <col min="13567" max="13806" width="9.140625" style="585" hidden="1"/>
    <col min="13807" max="13807" width="17.7109375" style="585" hidden="1"/>
    <col min="13808" max="13808" width="10.5703125" style="585" hidden="1"/>
    <col min="13809" max="13810" width="14" style="585" hidden="1"/>
    <col min="13811" max="13811" width="14.85546875" style="585" hidden="1"/>
    <col min="13812" max="13812" width="13.85546875" style="585" hidden="1"/>
    <col min="13813" max="13813" width="12.7109375" style="585" hidden="1"/>
    <col min="13814" max="13814" width="10.7109375" style="585" hidden="1"/>
    <col min="13815" max="13815" width="10.28515625" style="585" hidden="1"/>
    <col min="13816" max="13816" width="9.28515625" style="585" hidden="1"/>
    <col min="13817" max="13817" width="10.7109375" style="585" hidden="1"/>
    <col min="13818" max="13818" width="13.7109375" style="585" hidden="1"/>
    <col min="13819" max="13819" width="10.7109375" style="585" hidden="1"/>
    <col min="13820" max="13821" width="11" style="585" hidden="1"/>
    <col min="13822" max="13822" width="11.28515625" style="585" hidden="1"/>
    <col min="13823" max="14062" width="9.140625" style="585" hidden="1"/>
    <col min="14063" max="14063" width="17.7109375" style="585" hidden="1"/>
    <col min="14064" max="14064" width="10.5703125" style="585" hidden="1"/>
    <col min="14065" max="14066" width="14" style="585" hidden="1"/>
    <col min="14067" max="14067" width="14.85546875" style="585" hidden="1"/>
    <col min="14068" max="14068" width="13.85546875" style="585" hidden="1"/>
    <col min="14069" max="14069" width="12.7109375" style="585" hidden="1"/>
    <col min="14070" max="14070" width="10.7109375" style="585" hidden="1"/>
    <col min="14071" max="14071" width="10.28515625" style="585" hidden="1"/>
    <col min="14072" max="14072" width="9.28515625" style="585" hidden="1"/>
    <col min="14073" max="14073" width="10.7109375" style="585" hidden="1"/>
    <col min="14074" max="14074" width="13.7109375" style="585" hidden="1"/>
    <col min="14075" max="14075" width="10.7109375" style="585" hidden="1"/>
    <col min="14076" max="14077" width="11" style="585" hidden="1"/>
    <col min="14078" max="14078" width="11.28515625" style="585" hidden="1"/>
    <col min="14079" max="14318" width="9.140625" style="585" hidden="1"/>
    <col min="14319" max="14319" width="17.7109375" style="585" hidden="1"/>
    <col min="14320" max="14320" width="10.5703125" style="585" hidden="1"/>
    <col min="14321" max="14322" width="14" style="585" hidden="1"/>
    <col min="14323" max="14323" width="14.85546875" style="585" hidden="1"/>
    <col min="14324" max="14324" width="13.85546875" style="585" hidden="1"/>
    <col min="14325" max="14325" width="12.7109375" style="585" hidden="1"/>
    <col min="14326" max="14326" width="10.7109375" style="585" hidden="1"/>
    <col min="14327" max="14327" width="10.28515625" style="585" hidden="1"/>
    <col min="14328" max="14328" width="9.28515625" style="585" hidden="1"/>
    <col min="14329" max="14329" width="10.7109375" style="585" hidden="1"/>
    <col min="14330" max="14330" width="13.7109375" style="585" hidden="1"/>
    <col min="14331" max="14331" width="10.7109375" style="585" hidden="1"/>
    <col min="14332" max="14333" width="11" style="585" hidden="1"/>
    <col min="14334" max="14334" width="11.28515625" style="585" hidden="1"/>
    <col min="14335" max="14574" width="9.140625" style="585" hidden="1"/>
    <col min="14575" max="14575" width="17.7109375" style="585" hidden="1"/>
    <col min="14576" max="14576" width="10.5703125" style="585" hidden="1"/>
    <col min="14577" max="14578" width="14" style="585" hidden="1"/>
    <col min="14579" max="14579" width="14.85546875" style="585" hidden="1"/>
    <col min="14580" max="14580" width="13.85546875" style="585" hidden="1"/>
    <col min="14581" max="14581" width="12.7109375" style="585" hidden="1"/>
    <col min="14582" max="14582" width="10.7109375" style="585" hidden="1"/>
    <col min="14583" max="14583" width="10.28515625" style="585" hidden="1"/>
    <col min="14584" max="14584" width="9.28515625" style="585" hidden="1"/>
    <col min="14585" max="14585" width="10.7109375" style="585" hidden="1"/>
    <col min="14586" max="14586" width="13.7109375" style="585" hidden="1"/>
    <col min="14587" max="14587" width="10.7109375" style="585" hidden="1"/>
    <col min="14588" max="14589" width="11" style="585" hidden="1"/>
    <col min="14590" max="14590" width="11.28515625" style="585" hidden="1"/>
    <col min="14591" max="14830" width="9.140625" style="585" hidden="1"/>
    <col min="14831" max="14831" width="17.7109375" style="585" hidden="1"/>
    <col min="14832" max="14832" width="10.5703125" style="585" hidden="1"/>
    <col min="14833" max="14834" width="14" style="585" hidden="1"/>
    <col min="14835" max="14835" width="14.85546875" style="585" hidden="1"/>
    <col min="14836" max="14836" width="13.85546875" style="585" hidden="1"/>
    <col min="14837" max="14837" width="12.7109375" style="585" hidden="1"/>
    <col min="14838" max="14838" width="10.7109375" style="585" hidden="1"/>
    <col min="14839" max="14839" width="10.28515625" style="585" hidden="1"/>
    <col min="14840" max="14840" width="9.28515625" style="585" hidden="1"/>
    <col min="14841" max="14841" width="10.7109375" style="585" hidden="1"/>
    <col min="14842" max="14842" width="13.7109375" style="585" hidden="1"/>
    <col min="14843" max="14843" width="10.7109375" style="585" hidden="1"/>
    <col min="14844" max="14845" width="11" style="585" hidden="1"/>
    <col min="14846" max="14846" width="11.28515625" style="585" hidden="1"/>
    <col min="14847" max="15086" width="9.140625" style="585" hidden="1"/>
    <col min="15087" max="15087" width="17.7109375" style="585" hidden="1"/>
    <col min="15088" max="15088" width="10.5703125" style="585" hidden="1"/>
    <col min="15089" max="15090" width="14" style="585" hidden="1"/>
    <col min="15091" max="15091" width="14.85546875" style="585" hidden="1"/>
    <col min="15092" max="15092" width="13.85546875" style="585" hidden="1"/>
    <col min="15093" max="15093" width="12.7109375" style="585" hidden="1"/>
    <col min="15094" max="15094" width="10.7109375" style="585" hidden="1"/>
    <col min="15095" max="15095" width="10.28515625" style="585" hidden="1"/>
    <col min="15096" max="15096" width="9.28515625" style="585" hidden="1"/>
    <col min="15097" max="15097" width="10.7109375" style="585" hidden="1"/>
    <col min="15098" max="15098" width="13.7109375" style="585" hidden="1"/>
    <col min="15099" max="15099" width="10.7109375" style="585" hidden="1"/>
    <col min="15100" max="15101" width="11" style="585" hidden="1"/>
    <col min="15102" max="15102" width="11.28515625" style="585" hidden="1"/>
    <col min="15103" max="15342" width="9.140625" style="585" hidden="1"/>
    <col min="15343" max="15343" width="17.7109375" style="585" hidden="1"/>
    <col min="15344" max="15344" width="10.5703125" style="585" hidden="1"/>
    <col min="15345" max="15346" width="14" style="585" hidden="1"/>
    <col min="15347" max="15347" width="14.85546875" style="585" hidden="1"/>
    <col min="15348" max="15348" width="13.85546875" style="585" hidden="1"/>
    <col min="15349" max="15349" width="12.7109375" style="585" hidden="1"/>
    <col min="15350" max="15350" width="10.7109375" style="585" hidden="1"/>
    <col min="15351" max="15351" width="10.28515625" style="585" hidden="1"/>
    <col min="15352" max="15352" width="9.28515625" style="585" hidden="1"/>
    <col min="15353" max="15353" width="10.7109375" style="585" hidden="1"/>
    <col min="15354" max="15354" width="13.7109375" style="585" hidden="1"/>
    <col min="15355" max="15355" width="10.7109375" style="585" hidden="1"/>
    <col min="15356" max="15357" width="11" style="585" hidden="1"/>
    <col min="15358" max="15358" width="11.28515625" style="585" hidden="1"/>
    <col min="15359" max="15598" width="9.140625" style="585" hidden="1"/>
    <col min="15599" max="15599" width="17.7109375" style="585" hidden="1"/>
    <col min="15600" max="15600" width="10.5703125" style="585" hidden="1"/>
    <col min="15601" max="15602" width="14" style="585" hidden="1"/>
    <col min="15603" max="15603" width="14.85546875" style="585" hidden="1"/>
    <col min="15604" max="15604" width="13.85546875" style="585" hidden="1"/>
    <col min="15605" max="15605" width="12.7109375" style="585" hidden="1"/>
    <col min="15606" max="15606" width="10.7109375" style="585" hidden="1"/>
    <col min="15607" max="15607" width="10.28515625" style="585" hidden="1"/>
    <col min="15608" max="15608" width="9.28515625" style="585" hidden="1"/>
    <col min="15609" max="15609" width="10.7109375" style="585" hidden="1"/>
    <col min="15610" max="15610" width="13.7109375" style="585" hidden="1"/>
    <col min="15611" max="15611" width="10.7109375" style="585" hidden="1"/>
    <col min="15612" max="15613" width="11" style="585" hidden="1"/>
    <col min="15614" max="15614" width="11.28515625" style="585" hidden="1"/>
    <col min="15615" max="15854" width="9.140625" style="585" hidden="1"/>
    <col min="15855" max="15855" width="17.7109375" style="585" hidden="1"/>
    <col min="15856" max="15856" width="10.5703125" style="585" hidden="1"/>
    <col min="15857" max="15858" width="14" style="585" hidden="1"/>
    <col min="15859" max="15859" width="14.85546875" style="585" hidden="1"/>
    <col min="15860" max="15860" width="13.85546875" style="585" hidden="1"/>
    <col min="15861" max="15861" width="12.7109375" style="585" hidden="1"/>
    <col min="15862" max="15862" width="10.7109375" style="585" hidden="1"/>
    <col min="15863" max="15863" width="10.28515625" style="585" hidden="1"/>
    <col min="15864" max="15864" width="9.28515625" style="585" hidden="1"/>
    <col min="15865" max="15865" width="10.7109375" style="585" hidden="1"/>
    <col min="15866" max="15866" width="13.7109375" style="585" hidden="1"/>
    <col min="15867" max="15867" width="10.7109375" style="585" hidden="1"/>
    <col min="15868" max="15869" width="11" style="585" hidden="1"/>
    <col min="15870" max="15870" width="11.28515625" style="585" hidden="1"/>
    <col min="15871" max="16110" width="9.140625" style="585" hidden="1"/>
    <col min="16111" max="16111" width="17.7109375" style="585" hidden="1"/>
    <col min="16112" max="16112" width="10.5703125" style="585" hidden="1"/>
    <col min="16113" max="16114" width="14" style="585" hidden="1"/>
    <col min="16115" max="16115" width="14.85546875" style="585" hidden="1"/>
    <col min="16116" max="16116" width="13.85546875" style="585" hidden="1"/>
    <col min="16117" max="16117" width="12.7109375" style="585" hidden="1"/>
    <col min="16118" max="16118" width="10.7109375" style="585" hidden="1"/>
    <col min="16119" max="16119" width="10.28515625" style="585" hidden="1"/>
    <col min="16120" max="16120" width="9.28515625" style="585" hidden="1"/>
    <col min="16121" max="16121" width="10.7109375" style="585" hidden="1"/>
    <col min="16122" max="16122" width="13.7109375" style="585" hidden="1"/>
    <col min="16123" max="16123" width="10.7109375" style="585" hidden="1"/>
    <col min="16124" max="16125" width="11" style="585" hidden="1"/>
    <col min="16126" max="16126" width="11.28515625" style="585" hidden="1"/>
    <col min="16127" max="16383" width="9.140625" style="585" hidden="1"/>
    <col min="16384" max="16384" width="0.85546875" style="585" customWidth="1"/>
  </cols>
  <sheetData>
    <row r="1" spans="1:238" ht="30" customHeight="1">
      <c r="A1" s="1010" t="s">
        <v>523</v>
      </c>
      <c r="B1" s="1010"/>
      <c r="C1" s="1010"/>
      <c r="D1" s="1010"/>
      <c r="E1" s="1010"/>
      <c r="F1" s="1010"/>
      <c r="G1" s="1010"/>
      <c r="H1" s="1010"/>
      <c r="I1" s="1010"/>
      <c r="J1" s="1010"/>
      <c r="K1" s="1010"/>
      <c r="L1" s="1010"/>
      <c r="M1" s="1010"/>
    </row>
    <row r="2" spans="1:238" s="587" customFormat="1" ht="12.75">
      <c r="A2" s="586"/>
      <c r="B2" s="586"/>
      <c r="C2" s="586"/>
      <c r="D2" s="586"/>
      <c r="E2" s="586"/>
      <c r="F2" s="586"/>
      <c r="G2" s="586"/>
      <c r="H2" s="586"/>
      <c r="I2" s="586"/>
      <c r="J2" s="586"/>
      <c r="K2" s="586"/>
      <c r="L2" s="586"/>
      <c r="M2" s="586"/>
    </row>
    <row r="3" spans="1:238" ht="48" customHeight="1">
      <c r="A3" s="1011" t="s">
        <v>524</v>
      </c>
      <c r="B3" s="1011"/>
      <c r="C3" s="1011"/>
      <c r="D3" s="1011"/>
      <c r="E3" s="1011"/>
      <c r="F3" s="1011"/>
      <c r="G3" s="1012"/>
      <c r="H3" s="1012"/>
      <c r="I3" s="1012"/>
      <c r="J3" s="1012"/>
      <c r="K3" s="1012"/>
      <c r="L3" s="1012"/>
      <c r="M3" s="1012"/>
    </row>
    <row r="4" spans="1:238">
      <c r="A4" s="1013" t="s">
        <v>38</v>
      </c>
      <c r="B4" s="1014" t="s">
        <v>525</v>
      </c>
      <c r="C4" s="1016" t="s">
        <v>68</v>
      </c>
      <c r="D4" s="1017"/>
      <c r="E4" s="1017"/>
      <c r="F4" s="1017"/>
      <c r="G4" s="1017"/>
      <c r="H4" s="1017"/>
      <c r="I4" s="1017"/>
      <c r="J4" s="1017"/>
      <c r="K4" s="1018"/>
      <c r="L4" s="1019" t="s">
        <v>544</v>
      </c>
      <c r="M4" s="1014" t="s">
        <v>545</v>
      </c>
    </row>
    <row r="5" spans="1:238" ht="91.5" customHeight="1">
      <c r="A5" s="1013"/>
      <c r="B5" s="1015"/>
      <c r="C5" s="588" t="s">
        <v>539</v>
      </c>
      <c r="D5" s="588" t="s">
        <v>540</v>
      </c>
      <c r="E5" s="588" t="s">
        <v>541</v>
      </c>
      <c r="F5" s="588" t="s">
        <v>591</v>
      </c>
      <c r="G5" s="588" t="s">
        <v>542</v>
      </c>
      <c r="H5" s="588" t="s">
        <v>526</v>
      </c>
      <c r="I5" s="588" t="s">
        <v>543</v>
      </c>
      <c r="J5" s="588" t="s">
        <v>527</v>
      </c>
      <c r="K5" s="588" t="s">
        <v>528</v>
      </c>
      <c r="L5" s="1019"/>
      <c r="M5" s="1020"/>
    </row>
    <row r="6" spans="1:238">
      <c r="A6" s="589" t="s">
        <v>67</v>
      </c>
      <c r="B6" s="604">
        <f>SUM(B7:B22)</f>
        <v>2309281</v>
      </c>
      <c r="C6" s="590">
        <f t="shared" ref="C6:M6" si="0">SUM(C7:C22)</f>
        <v>630049</v>
      </c>
      <c r="D6" s="590">
        <f t="shared" si="0"/>
        <v>99121</v>
      </c>
      <c r="E6" s="590">
        <f t="shared" si="0"/>
        <v>383079</v>
      </c>
      <c r="F6" s="590">
        <f t="shared" si="0"/>
        <v>52464</v>
      </c>
      <c r="G6" s="590">
        <f t="shared" si="0"/>
        <v>12481</v>
      </c>
      <c r="H6" s="590">
        <f t="shared" si="0"/>
        <v>3277</v>
      </c>
      <c r="I6" s="590">
        <f t="shared" si="0"/>
        <v>182</v>
      </c>
      <c r="J6" s="590">
        <f t="shared" si="0"/>
        <v>31065</v>
      </c>
      <c r="K6" s="590">
        <f t="shared" si="0"/>
        <v>1097563</v>
      </c>
      <c r="L6" s="590">
        <f t="shared" si="0"/>
        <v>595775</v>
      </c>
      <c r="M6" s="590">
        <f t="shared" si="0"/>
        <v>28125</v>
      </c>
      <c r="N6" s="591"/>
      <c r="O6" s="591"/>
      <c r="P6" s="591"/>
      <c r="Q6" s="591"/>
      <c r="R6" s="591"/>
      <c r="S6" s="591"/>
      <c r="T6" s="591"/>
      <c r="U6" s="591"/>
      <c r="V6" s="591"/>
      <c r="W6" s="591"/>
      <c r="X6" s="591"/>
      <c r="Y6" s="591"/>
      <c r="Z6" s="591"/>
      <c r="AA6" s="591"/>
      <c r="AB6" s="591"/>
      <c r="AC6" s="591"/>
      <c r="AD6" s="591"/>
      <c r="AE6" s="591"/>
      <c r="AF6" s="591"/>
      <c r="AG6" s="591"/>
      <c r="AH6" s="591"/>
      <c r="AI6" s="591"/>
      <c r="AJ6" s="591"/>
      <c r="AK6" s="591"/>
      <c r="AL6" s="591"/>
      <c r="AM6" s="591"/>
      <c r="AN6" s="591"/>
      <c r="AO6" s="591"/>
      <c r="AP6" s="591"/>
      <c r="AQ6" s="591"/>
      <c r="AR6" s="591"/>
      <c r="AS6" s="591"/>
      <c r="AT6" s="591"/>
      <c r="AU6" s="591"/>
      <c r="AV6" s="591"/>
      <c r="AW6" s="591"/>
      <c r="AX6" s="591"/>
      <c r="AY6" s="591"/>
      <c r="AZ6" s="591"/>
      <c r="BA6" s="591"/>
      <c r="BB6" s="591"/>
      <c r="BC6" s="591"/>
      <c r="BD6" s="591"/>
      <c r="BE6" s="591"/>
      <c r="BF6" s="591"/>
      <c r="BG6" s="591"/>
      <c r="BH6" s="591"/>
      <c r="BI6" s="591"/>
      <c r="BJ6" s="591"/>
      <c r="BK6" s="591"/>
      <c r="BL6" s="591"/>
      <c r="BM6" s="591"/>
      <c r="BN6" s="591"/>
      <c r="BO6" s="591"/>
      <c r="BP6" s="591"/>
      <c r="BQ6" s="591"/>
      <c r="BR6" s="591"/>
      <c r="BS6" s="591"/>
      <c r="BT6" s="591"/>
      <c r="BU6" s="591"/>
      <c r="BV6" s="591"/>
      <c r="BW6" s="591"/>
      <c r="BX6" s="591"/>
      <c r="BY6" s="591"/>
      <c r="BZ6" s="591"/>
      <c r="CA6" s="591"/>
      <c r="CB6" s="591"/>
      <c r="CC6" s="591"/>
      <c r="CD6" s="591"/>
      <c r="CE6" s="591"/>
      <c r="CF6" s="591"/>
      <c r="CG6" s="591"/>
      <c r="CH6" s="591"/>
      <c r="CI6" s="591"/>
      <c r="CJ6" s="591"/>
      <c r="CK6" s="591"/>
      <c r="CL6" s="591"/>
      <c r="CM6" s="591"/>
      <c r="CN6" s="591"/>
      <c r="CO6" s="591"/>
      <c r="CP6" s="591"/>
      <c r="CQ6" s="591"/>
      <c r="CR6" s="591"/>
      <c r="CS6" s="591"/>
      <c r="CT6" s="591"/>
      <c r="CU6" s="591"/>
      <c r="CV6" s="591"/>
      <c r="CW6" s="591"/>
      <c r="CX6" s="591"/>
      <c r="CY6" s="591"/>
      <c r="CZ6" s="591"/>
      <c r="DA6" s="591"/>
      <c r="DB6" s="591"/>
      <c r="DC6" s="591"/>
      <c r="DD6" s="591"/>
      <c r="DE6" s="591"/>
      <c r="DF6" s="591"/>
      <c r="DG6" s="591"/>
      <c r="DH6" s="591"/>
      <c r="DI6" s="591"/>
      <c r="DJ6" s="591"/>
      <c r="DK6" s="591"/>
      <c r="DL6" s="591"/>
      <c r="DM6" s="591"/>
      <c r="DN6" s="591"/>
      <c r="DO6" s="591"/>
      <c r="DP6" s="591"/>
      <c r="DQ6" s="591"/>
      <c r="DR6" s="591"/>
      <c r="DS6" s="591"/>
      <c r="DT6" s="591"/>
      <c r="DU6" s="591"/>
      <c r="DV6" s="591"/>
      <c r="DW6" s="591"/>
      <c r="DX6" s="591"/>
      <c r="DY6" s="591"/>
      <c r="DZ6" s="591"/>
      <c r="EA6" s="591"/>
      <c r="EB6" s="591"/>
      <c r="EC6" s="591"/>
      <c r="ED6" s="591"/>
      <c r="EE6" s="591"/>
      <c r="EF6" s="591"/>
      <c r="EG6" s="591"/>
      <c r="EH6" s="591"/>
      <c r="EI6" s="591"/>
      <c r="EJ6" s="591"/>
      <c r="EK6" s="591"/>
      <c r="EL6" s="591"/>
      <c r="EM6" s="591"/>
      <c r="EN6" s="591"/>
      <c r="EO6" s="591"/>
      <c r="EP6" s="591"/>
      <c r="EQ6" s="591"/>
      <c r="ER6" s="591"/>
      <c r="ES6" s="591"/>
      <c r="ET6" s="591"/>
      <c r="EU6" s="591"/>
      <c r="EV6" s="591"/>
      <c r="EW6" s="591"/>
      <c r="EX6" s="591"/>
      <c r="EY6" s="591"/>
      <c r="EZ6" s="591"/>
      <c r="FA6" s="591"/>
      <c r="FB6" s="591"/>
      <c r="FC6" s="591"/>
      <c r="FD6" s="591"/>
      <c r="FE6" s="591"/>
      <c r="FF6" s="591"/>
      <c r="FG6" s="591"/>
      <c r="FH6" s="591"/>
      <c r="FI6" s="591"/>
      <c r="FJ6" s="591"/>
      <c r="FK6" s="591"/>
      <c r="FL6" s="591"/>
      <c r="FM6" s="591"/>
      <c r="FN6" s="591"/>
      <c r="FO6" s="591"/>
      <c r="FP6" s="591"/>
      <c r="FQ6" s="591"/>
      <c r="FR6" s="591"/>
      <c r="FS6" s="591"/>
      <c r="FT6" s="591"/>
      <c r="FU6" s="591"/>
      <c r="FV6" s="591"/>
      <c r="FW6" s="591"/>
      <c r="FX6" s="591"/>
      <c r="FY6" s="591"/>
      <c r="FZ6" s="591"/>
      <c r="GA6" s="591"/>
      <c r="GB6" s="591"/>
      <c r="GC6" s="591"/>
      <c r="GD6" s="591"/>
      <c r="GE6" s="591"/>
      <c r="GF6" s="591"/>
      <c r="GG6" s="591"/>
      <c r="GH6" s="591"/>
      <c r="GI6" s="591"/>
      <c r="GJ6" s="591"/>
      <c r="GK6" s="591"/>
      <c r="GL6" s="591"/>
      <c r="GM6" s="591"/>
      <c r="GN6" s="591"/>
      <c r="GO6" s="591"/>
      <c r="GP6" s="591"/>
      <c r="GQ6" s="591"/>
      <c r="GR6" s="591"/>
      <c r="GS6" s="591"/>
      <c r="GT6" s="591"/>
      <c r="GU6" s="591"/>
      <c r="GV6" s="591"/>
      <c r="GW6" s="591"/>
      <c r="GX6" s="591"/>
      <c r="GY6" s="591"/>
      <c r="GZ6" s="591"/>
      <c r="HA6" s="591"/>
      <c r="HB6" s="591"/>
      <c r="HC6" s="591"/>
      <c r="HD6" s="591"/>
      <c r="HE6" s="591"/>
      <c r="HF6" s="591"/>
      <c r="HG6" s="591"/>
      <c r="HH6" s="591"/>
      <c r="HI6" s="591"/>
      <c r="HJ6" s="591"/>
      <c r="HK6" s="591"/>
      <c r="HL6" s="591"/>
      <c r="HM6" s="591"/>
      <c r="HN6" s="591"/>
      <c r="HO6" s="591"/>
      <c r="HP6" s="591"/>
      <c r="HQ6" s="591"/>
      <c r="HR6" s="591"/>
      <c r="HS6" s="591"/>
      <c r="HT6" s="591"/>
      <c r="HU6" s="591"/>
      <c r="HV6" s="591"/>
      <c r="HW6" s="591"/>
      <c r="HX6" s="591"/>
      <c r="HY6" s="591"/>
      <c r="HZ6" s="591"/>
      <c r="IA6" s="591"/>
      <c r="IB6" s="591"/>
      <c r="IC6" s="591"/>
      <c r="ID6" s="591"/>
    </row>
    <row r="7" spans="1:238">
      <c r="A7" s="592" t="s">
        <v>42</v>
      </c>
      <c r="B7" s="593">
        <f>SUM(C7:K7)</f>
        <v>84363</v>
      </c>
      <c r="C7" s="593">
        <v>19190</v>
      </c>
      <c r="D7" s="593">
        <v>2954</v>
      </c>
      <c r="E7" s="593">
        <v>16093</v>
      </c>
      <c r="F7" s="593">
        <v>2510</v>
      </c>
      <c r="G7" s="593">
        <v>466</v>
      </c>
      <c r="H7" s="593">
        <v>151</v>
      </c>
      <c r="I7" s="593">
        <v>7</v>
      </c>
      <c r="J7" s="593">
        <v>1600</v>
      </c>
      <c r="K7" s="593">
        <v>41392</v>
      </c>
      <c r="L7" s="593">
        <v>16042</v>
      </c>
      <c r="M7" s="594">
        <v>867</v>
      </c>
    </row>
    <row r="8" spans="1:238">
      <c r="A8" s="592" t="s">
        <v>43</v>
      </c>
      <c r="B8" s="593">
        <f t="shared" ref="B8:B22" si="1">SUM(C8:K8)</f>
        <v>137055</v>
      </c>
      <c r="C8" s="593">
        <v>20830</v>
      </c>
      <c r="D8" s="593">
        <v>1958</v>
      </c>
      <c r="E8" s="593">
        <v>35588</v>
      </c>
      <c r="F8" s="593">
        <v>4050</v>
      </c>
      <c r="G8" s="593">
        <v>539</v>
      </c>
      <c r="H8" s="593">
        <v>142</v>
      </c>
      <c r="I8" s="593">
        <v>8</v>
      </c>
      <c r="J8" s="593">
        <v>188</v>
      </c>
      <c r="K8" s="593">
        <v>73752</v>
      </c>
      <c r="L8" s="593">
        <v>29794</v>
      </c>
      <c r="M8" s="594">
        <v>1954</v>
      </c>
    </row>
    <row r="9" spans="1:238">
      <c r="A9" s="592" t="s">
        <v>44</v>
      </c>
      <c r="B9" s="593">
        <f t="shared" si="1"/>
        <v>295961</v>
      </c>
      <c r="C9" s="593">
        <v>80619</v>
      </c>
      <c r="D9" s="593">
        <v>8249</v>
      </c>
      <c r="E9" s="593">
        <v>54823</v>
      </c>
      <c r="F9" s="593">
        <v>5608</v>
      </c>
      <c r="G9" s="593">
        <v>586</v>
      </c>
      <c r="H9" s="593">
        <v>48</v>
      </c>
      <c r="I9" s="593">
        <v>1</v>
      </c>
      <c r="J9" s="593">
        <v>4220</v>
      </c>
      <c r="K9" s="593">
        <v>141807</v>
      </c>
      <c r="L9" s="593">
        <v>77217</v>
      </c>
      <c r="M9" s="594">
        <v>3816</v>
      </c>
    </row>
    <row r="10" spans="1:238">
      <c r="A10" s="592" t="s">
        <v>45</v>
      </c>
      <c r="B10" s="593">
        <f t="shared" si="1"/>
        <v>29478</v>
      </c>
      <c r="C10" s="593">
        <v>6760</v>
      </c>
      <c r="D10" s="593">
        <v>1029</v>
      </c>
      <c r="E10" s="593">
        <v>5206</v>
      </c>
      <c r="F10" s="593">
        <v>860</v>
      </c>
      <c r="G10" s="593">
        <v>278</v>
      </c>
      <c r="H10" s="593">
        <v>116</v>
      </c>
      <c r="I10" s="593">
        <v>6</v>
      </c>
      <c r="J10" s="593">
        <v>147</v>
      </c>
      <c r="K10" s="593">
        <v>15076</v>
      </c>
      <c r="L10" s="593">
        <v>5835</v>
      </c>
      <c r="M10" s="594">
        <v>341</v>
      </c>
    </row>
    <row r="11" spans="1:238">
      <c r="A11" s="592" t="s">
        <v>46</v>
      </c>
      <c r="B11" s="593">
        <f t="shared" si="1"/>
        <v>191774</v>
      </c>
      <c r="C11" s="593">
        <v>52366</v>
      </c>
      <c r="D11" s="593">
        <v>6122</v>
      </c>
      <c r="E11" s="593">
        <v>30934</v>
      </c>
      <c r="F11" s="593">
        <v>4020</v>
      </c>
      <c r="G11" s="593">
        <v>1144</v>
      </c>
      <c r="H11" s="593">
        <v>167</v>
      </c>
      <c r="I11" s="593">
        <v>10</v>
      </c>
      <c r="J11" s="593">
        <v>2386</v>
      </c>
      <c r="K11" s="593">
        <v>94625</v>
      </c>
      <c r="L11" s="593">
        <v>42424</v>
      </c>
      <c r="M11" s="594">
        <v>1450</v>
      </c>
    </row>
    <row r="12" spans="1:238">
      <c r="A12" s="592" t="s">
        <v>47</v>
      </c>
      <c r="B12" s="593">
        <f t="shared" si="1"/>
        <v>231287</v>
      </c>
      <c r="C12" s="593">
        <v>93543</v>
      </c>
      <c r="D12" s="593">
        <v>29976</v>
      </c>
      <c r="E12" s="593">
        <v>11902</v>
      </c>
      <c r="F12" s="593">
        <v>1903</v>
      </c>
      <c r="G12" s="593">
        <v>785</v>
      </c>
      <c r="H12" s="593">
        <v>138</v>
      </c>
      <c r="I12" s="593">
        <v>3</v>
      </c>
      <c r="J12" s="593">
        <v>378</v>
      </c>
      <c r="K12" s="593">
        <v>92659</v>
      </c>
      <c r="L12" s="593">
        <v>84526</v>
      </c>
      <c r="M12" s="594">
        <v>3963</v>
      </c>
    </row>
    <row r="13" spans="1:238">
      <c r="A13" s="592" t="s">
        <v>48</v>
      </c>
      <c r="B13" s="593">
        <f t="shared" si="1"/>
        <v>353671</v>
      </c>
      <c r="C13" s="593">
        <v>89362</v>
      </c>
      <c r="D13" s="593">
        <v>9320</v>
      </c>
      <c r="E13" s="593">
        <v>59429</v>
      </c>
      <c r="F13" s="593">
        <v>6432</v>
      </c>
      <c r="G13" s="593">
        <v>1940</v>
      </c>
      <c r="H13" s="593">
        <v>316</v>
      </c>
      <c r="I13" s="593">
        <v>20</v>
      </c>
      <c r="J13" s="593">
        <v>17387</v>
      </c>
      <c r="K13" s="593">
        <v>169465</v>
      </c>
      <c r="L13" s="593">
        <v>81797</v>
      </c>
      <c r="M13" s="594">
        <v>3482</v>
      </c>
    </row>
    <row r="14" spans="1:238">
      <c r="A14" s="592" t="s">
        <v>49</v>
      </c>
      <c r="B14" s="593">
        <f t="shared" si="1"/>
        <v>48761</v>
      </c>
      <c r="C14" s="593">
        <v>10690</v>
      </c>
      <c r="D14" s="593">
        <v>2003</v>
      </c>
      <c r="E14" s="593">
        <v>11107</v>
      </c>
      <c r="F14" s="593">
        <v>2075</v>
      </c>
      <c r="G14" s="593">
        <v>259</v>
      </c>
      <c r="H14" s="593">
        <v>75</v>
      </c>
      <c r="I14" s="593">
        <v>11</v>
      </c>
      <c r="J14" s="593">
        <v>237</v>
      </c>
      <c r="K14" s="593">
        <v>22304</v>
      </c>
      <c r="L14" s="593">
        <v>13856</v>
      </c>
      <c r="M14" s="594">
        <v>335</v>
      </c>
    </row>
    <row r="15" spans="1:238">
      <c r="A15" s="592" t="s">
        <v>50</v>
      </c>
      <c r="B15" s="593">
        <f t="shared" si="1"/>
        <v>150810</v>
      </c>
      <c r="C15" s="593">
        <v>66203</v>
      </c>
      <c r="D15" s="593">
        <v>9618</v>
      </c>
      <c r="E15" s="593">
        <v>8354</v>
      </c>
      <c r="F15" s="593">
        <v>1201</v>
      </c>
      <c r="G15" s="593">
        <v>437</v>
      </c>
      <c r="H15" s="593">
        <v>50</v>
      </c>
      <c r="I15" s="593">
        <v>3</v>
      </c>
      <c r="J15" s="593">
        <v>373</v>
      </c>
      <c r="K15" s="593">
        <v>64571</v>
      </c>
      <c r="L15" s="593">
        <v>45898</v>
      </c>
      <c r="M15" s="594">
        <v>1977</v>
      </c>
    </row>
    <row r="16" spans="1:238">
      <c r="A16" s="592" t="s">
        <v>51</v>
      </c>
      <c r="B16" s="593">
        <f t="shared" si="1"/>
        <v>161247</v>
      </c>
      <c r="C16" s="593">
        <v>39508</v>
      </c>
      <c r="D16" s="593">
        <v>5170</v>
      </c>
      <c r="E16" s="593">
        <v>31157</v>
      </c>
      <c r="F16" s="593">
        <v>5310</v>
      </c>
      <c r="G16" s="593">
        <v>414</v>
      </c>
      <c r="H16" s="593">
        <v>49</v>
      </c>
      <c r="I16" s="593">
        <v>0</v>
      </c>
      <c r="J16" s="593">
        <v>240</v>
      </c>
      <c r="K16" s="593">
        <v>79399</v>
      </c>
      <c r="L16" s="593">
        <v>43633</v>
      </c>
      <c r="M16" s="594">
        <v>2231</v>
      </c>
    </row>
    <row r="17" spans="1:13">
      <c r="A17" s="592" t="s">
        <v>52</v>
      </c>
      <c r="B17" s="593">
        <f t="shared" si="1"/>
        <v>74935</v>
      </c>
      <c r="C17" s="593">
        <v>19221</v>
      </c>
      <c r="D17" s="593">
        <v>3739</v>
      </c>
      <c r="E17" s="593">
        <v>13164</v>
      </c>
      <c r="F17" s="593">
        <v>2172</v>
      </c>
      <c r="G17" s="593">
        <v>550</v>
      </c>
      <c r="H17" s="593">
        <v>162</v>
      </c>
      <c r="I17" s="593">
        <v>11</v>
      </c>
      <c r="J17" s="593">
        <v>244</v>
      </c>
      <c r="K17" s="593">
        <v>35672</v>
      </c>
      <c r="L17" s="593">
        <v>22122</v>
      </c>
      <c r="M17" s="594">
        <v>1160</v>
      </c>
    </row>
    <row r="18" spans="1:13">
      <c r="A18" s="592" t="s">
        <v>53</v>
      </c>
      <c r="B18" s="593">
        <f t="shared" si="1"/>
        <v>65369</v>
      </c>
      <c r="C18" s="593">
        <v>20448</v>
      </c>
      <c r="D18" s="593">
        <v>3245</v>
      </c>
      <c r="E18" s="593">
        <v>6962</v>
      </c>
      <c r="F18" s="593">
        <v>1088</v>
      </c>
      <c r="G18" s="593">
        <v>1004</v>
      </c>
      <c r="H18" s="593">
        <v>412</v>
      </c>
      <c r="I18" s="593">
        <v>27</v>
      </c>
      <c r="J18" s="593">
        <v>84</v>
      </c>
      <c r="K18" s="593">
        <v>32099</v>
      </c>
      <c r="L18" s="593">
        <v>13747</v>
      </c>
      <c r="M18" s="594">
        <v>637</v>
      </c>
    </row>
    <row r="19" spans="1:13">
      <c r="A19" s="592" t="s">
        <v>54</v>
      </c>
      <c r="B19" s="593">
        <f t="shared" si="1"/>
        <v>129154</v>
      </c>
      <c r="C19" s="593">
        <v>41959</v>
      </c>
      <c r="D19" s="593">
        <v>4697</v>
      </c>
      <c r="E19" s="593">
        <v>18643</v>
      </c>
      <c r="F19" s="593">
        <v>1811</v>
      </c>
      <c r="G19" s="593">
        <v>266</v>
      </c>
      <c r="H19" s="593">
        <v>56</v>
      </c>
      <c r="I19" s="593">
        <v>3</v>
      </c>
      <c r="J19" s="593">
        <v>1636</v>
      </c>
      <c r="K19" s="593">
        <v>60083</v>
      </c>
      <c r="L19" s="593">
        <v>32685</v>
      </c>
      <c r="M19" s="594">
        <v>1258</v>
      </c>
    </row>
    <row r="20" spans="1:13">
      <c r="A20" s="592" t="s">
        <v>55</v>
      </c>
      <c r="B20" s="593">
        <f t="shared" si="1"/>
        <v>81589</v>
      </c>
      <c r="C20" s="593">
        <v>14008</v>
      </c>
      <c r="D20" s="593">
        <v>1483</v>
      </c>
      <c r="E20" s="593">
        <v>21692</v>
      </c>
      <c r="F20" s="593">
        <v>3233</v>
      </c>
      <c r="G20" s="593">
        <v>634</v>
      </c>
      <c r="H20" s="593">
        <v>165</v>
      </c>
      <c r="I20" s="593">
        <v>10</v>
      </c>
      <c r="J20" s="593">
        <v>207</v>
      </c>
      <c r="K20" s="593">
        <v>40157</v>
      </c>
      <c r="L20" s="593">
        <v>19567</v>
      </c>
      <c r="M20" s="594">
        <v>1260</v>
      </c>
    </row>
    <row r="21" spans="1:13">
      <c r="A21" s="592" t="s">
        <v>56</v>
      </c>
      <c r="B21" s="593">
        <f t="shared" si="1"/>
        <v>225622</v>
      </c>
      <c r="C21" s="593">
        <v>45051</v>
      </c>
      <c r="D21" s="593">
        <v>8437</v>
      </c>
      <c r="E21" s="593">
        <v>47092</v>
      </c>
      <c r="F21" s="593">
        <v>8787</v>
      </c>
      <c r="G21" s="593">
        <v>2869</v>
      </c>
      <c r="H21" s="593">
        <v>1088</v>
      </c>
      <c r="I21" s="593">
        <v>54</v>
      </c>
      <c r="J21" s="593">
        <v>1528</v>
      </c>
      <c r="K21" s="593">
        <v>110716</v>
      </c>
      <c r="L21" s="593">
        <v>56270</v>
      </c>
      <c r="M21" s="594">
        <v>2837</v>
      </c>
    </row>
    <row r="22" spans="1:13">
      <c r="A22" s="595" t="s">
        <v>57</v>
      </c>
      <c r="B22" s="596">
        <f t="shared" si="1"/>
        <v>48205</v>
      </c>
      <c r="C22" s="596">
        <v>10291</v>
      </c>
      <c r="D22" s="596">
        <v>1121</v>
      </c>
      <c r="E22" s="596">
        <v>10933</v>
      </c>
      <c r="F22" s="596">
        <v>1404</v>
      </c>
      <c r="G22" s="596">
        <v>310</v>
      </c>
      <c r="H22" s="596">
        <v>142</v>
      </c>
      <c r="I22" s="596">
        <v>8</v>
      </c>
      <c r="J22" s="596">
        <v>210</v>
      </c>
      <c r="K22" s="596">
        <v>23786</v>
      </c>
      <c r="L22" s="596">
        <v>10362</v>
      </c>
      <c r="M22" s="597">
        <v>557</v>
      </c>
    </row>
    <row r="23" spans="1:13" ht="17.25" customHeight="1">
      <c r="A23" s="1021" t="s">
        <v>529</v>
      </c>
      <c r="B23" s="1022"/>
      <c r="C23" s="1022"/>
      <c r="D23" s="1022"/>
      <c r="E23" s="1022"/>
      <c r="F23" s="1022"/>
      <c r="G23" s="1022"/>
      <c r="H23" s="1022"/>
      <c r="I23" s="1022"/>
      <c r="J23" s="1022"/>
      <c r="K23" s="1022"/>
      <c r="L23" s="1022"/>
      <c r="M23" s="1022"/>
    </row>
    <row r="24" spans="1:13" ht="17.25" customHeight="1">
      <c r="A24" s="1021" t="s">
        <v>530</v>
      </c>
      <c r="B24" s="1021"/>
      <c r="C24" s="1021"/>
      <c r="D24" s="1021"/>
      <c r="E24" s="1021"/>
      <c r="F24" s="1021"/>
      <c r="G24" s="1021"/>
      <c r="H24" s="1021"/>
      <c r="I24" s="1021"/>
      <c r="J24" s="1021"/>
      <c r="K24" s="1021"/>
      <c r="L24" s="1021"/>
      <c r="M24" s="1021"/>
    </row>
    <row r="25" spans="1:13" ht="17.25" customHeight="1">
      <c r="A25" s="1023" t="s">
        <v>531</v>
      </c>
      <c r="B25" s="1023"/>
      <c r="C25" s="1023"/>
      <c r="D25" s="1023"/>
      <c r="E25" s="1023"/>
      <c r="F25" s="1023"/>
      <c r="G25" s="1023"/>
      <c r="H25" s="1023"/>
      <c r="I25" s="1023"/>
      <c r="J25" s="1023"/>
      <c r="K25" s="1023"/>
      <c r="L25" s="1023"/>
      <c r="M25" s="1023"/>
    </row>
    <row r="26" spans="1:13" ht="17.25" customHeight="1">
      <c r="A26" s="1024" t="s">
        <v>532</v>
      </c>
      <c r="B26" s="1025"/>
      <c r="C26" s="1025"/>
      <c r="D26" s="1025"/>
      <c r="E26" s="1025"/>
      <c r="F26" s="1025"/>
      <c r="G26" s="1025"/>
      <c r="H26" s="1025"/>
      <c r="I26" s="1025"/>
      <c r="J26" s="1025"/>
      <c r="K26" s="1025"/>
      <c r="L26" s="1025"/>
      <c r="M26" s="1025"/>
    </row>
    <row r="27" spans="1:13" s="598" customFormat="1" ht="12"/>
    <row r="28" spans="1:13" ht="52.5" customHeight="1">
      <c r="A28" s="1029" t="s">
        <v>533</v>
      </c>
      <c r="B28" s="1029"/>
      <c r="C28" s="1029"/>
      <c r="D28" s="63"/>
      <c r="E28" s="63"/>
      <c r="F28" s="63"/>
      <c r="G28" s="599"/>
    </row>
    <row r="29" spans="1:13" ht="19.5" customHeight="1">
      <c r="A29" s="1026" t="s">
        <v>38</v>
      </c>
      <c r="B29" s="1027"/>
      <c r="C29" s="608" t="s">
        <v>534</v>
      </c>
      <c r="D29" s="606"/>
      <c r="E29" s="447"/>
      <c r="F29" s="3"/>
    </row>
    <row r="30" spans="1:13" ht="21" customHeight="1">
      <c r="A30" s="1034" t="s">
        <v>535</v>
      </c>
      <c r="B30" s="1035"/>
      <c r="C30" s="609">
        <f>SUM(C31:E34)</f>
        <v>1794661305.8600001</v>
      </c>
      <c r="D30" s="607"/>
      <c r="E30" s="605"/>
      <c r="F30" s="301"/>
      <c r="G30" s="600"/>
    </row>
    <row r="31" spans="1:13" ht="21" customHeight="1">
      <c r="A31" s="1036" t="s">
        <v>546</v>
      </c>
      <c r="B31" s="1035"/>
      <c r="C31" s="610">
        <v>837543324</v>
      </c>
      <c r="D31" s="607"/>
      <c r="E31" s="605"/>
      <c r="F31" s="3"/>
    </row>
    <row r="32" spans="1:13" ht="21" customHeight="1">
      <c r="A32" s="1036" t="s">
        <v>547</v>
      </c>
      <c r="B32" s="1035"/>
      <c r="C32" s="610">
        <v>931002000</v>
      </c>
      <c r="D32" s="607"/>
      <c r="E32" s="605"/>
      <c r="F32" s="3"/>
    </row>
    <row r="33" spans="1:13" ht="21" customHeight="1">
      <c r="A33" s="1030" t="s">
        <v>548</v>
      </c>
      <c r="B33" s="1031"/>
      <c r="C33" s="610">
        <v>4509776.1500000004</v>
      </c>
      <c r="D33" s="607"/>
      <c r="E33" s="605"/>
      <c r="F33" s="3"/>
    </row>
    <row r="34" spans="1:13" ht="21" customHeight="1">
      <c r="A34" s="1032" t="s">
        <v>549</v>
      </c>
      <c r="B34" s="1033"/>
      <c r="C34" s="611">
        <v>21606205.709999997</v>
      </c>
      <c r="D34" s="607"/>
      <c r="E34" s="605"/>
      <c r="F34" s="3"/>
      <c r="G34" s="601"/>
    </row>
    <row r="35" spans="1:13" ht="16.5" customHeight="1">
      <c r="A35" s="602" t="s">
        <v>536</v>
      </c>
      <c r="B35" s="602"/>
      <c r="C35" s="603"/>
      <c r="D35" s="602"/>
      <c r="E35" s="602"/>
      <c r="F35" s="602"/>
      <c r="G35" s="602"/>
      <c r="H35" s="602"/>
      <c r="I35" s="602"/>
      <c r="J35" s="602"/>
      <c r="K35" s="602"/>
      <c r="L35" s="602"/>
      <c r="M35" s="602"/>
    </row>
    <row r="36" spans="1:13" ht="16.5" customHeight="1">
      <c r="A36" s="602" t="s">
        <v>537</v>
      </c>
      <c r="B36" s="603"/>
      <c r="C36" s="602"/>
      <c r="D36" s="602"/>
      <c r="E36" s="602"/>
      <c r="F36" s="602"/>
      <c r="G36" s="602"/>
      <c r="H36" s="602"/>
      <c r="I36" s="602"/>
      <c r="J36" s="602"/>
      <c r="K36" s="602"/>
      <c r="L36" s="602"/>
      <c r="M36" s="602"/>
    </row>
    <row r="37" spans="1:13" ht="16.5" customHeight="1">
      <c r="A37" s="1028" t="s">
        <v>538</v>
      </c>
      <c r="B37" s="1028"/>
      <c r="C37" s="1028"/>
      <c r="D37" s="1028"/>
      <c r="E37" s="1028"/>
      <c r="F37" s="1028"/>
      <c r="G37" s="1028"/>
      <c r="H37" s="1028"/>
      <c r="I37" s="1028"/>
      <c r="J37" s="1028"/>
      <c r="K37" s="1028"/>
      <c r="L37" s="1028"/>
      <c r="M37" s="1028"/>
    </row>
  </sheetData>
  <mergeCells count="19">
    <mergeCell ref="A37:M37"/>
    <mergeCell ref="A28:C28"/>
    <mergeCell ref="A33:B33"/>
    <mergeCell ref="A34:B34"/>
    <mergeCell ref="A30:B30"/>
    <mergeCell ref="A31:B31"/>
    <mergeCell ref="A32:B32"/>
    <mergeCell ref="A23:M23"/>
    <mergeCell ref="A24:M24"/>
    <mergeCell ref="A25:M25"/>
    <mergeCell ref="A26:M26"/>
    <mergeCell ref="A29:B29"/>
    <mergeCell ref="A1:M1"/>
    <mergeCell ref="A3:M3"/>
    <mergeCell ref="A4:A5"/>
    <mergeCell ref="B4:B5"/>
    <mergeCell ref="C4:K4"/>
    <mergeCell ref="L4:L5"/>
    <mergeCell ref="M4:M5"/>
  </mergeCells>
  <printOptions horizontalCentered="1"/>
  <pageMargins left="0.39370078740157483" right="0.39370078740157483" top="0.59055118110236227" bottom="0.35" header="0.11811023622047245" footer="0.11811023622047245"/>
  <pageSetup paperSize="9" scale="7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WVG30"/>
  <sheetViews>
    <sheetView zoomScale="90" zoomScaleNormal="90" workbookViewId="0">
      <selection sqref="A1:E1"/>
    </sheetView>
  </sheetViews>
  <sheetFormatPr defaultColWidth="0" defaultRowHeight="12.75" customHeight="1" zeroHeight="1"/>
  <cols>
    <col min="1" max="1" width="9.140625" style="3" customWidth="1"/>
    <col min="2" max="2" width="24.28515625" style="3" bestFit="1" customWidth="1"/>
    <col min="3" max="3" width="28.5703125" style="3" customWidth="1"/>
    <col min="4" max="4" width="27.7109375" style="3" customWidth="1"/>
    <col min="5" max="5" width="9.140625" style="3" customWidth="1"/>
    <col min="6" max="247" width="9.140625" style="3" hidden="1"/>
    <col min="248" max="248" width="24.28515625" style="3" hidden="1"/>
    <col min="249" max="249" width="16.28515625" style="3" hidden="1"/>
    <col min="250" max="250" width="14.5703125" style="3" hidden="1"/>
    <col min="251" max="252" width="9.140625" style="3" hidden="1"/>
    <col min="253" max="253" width="19.28515625" style="3" hidden="1"/>
    <col min="254" max="254" width="9.140625" style="3" hidden="1"/>
    <col min="255" max="255" width="11" style="3" hidden="1"/>
    <col min="256" max="503" width="9.140625" style="3" hidden="1"/>
    <col min="504" max="504" width="24.28515625" style="3" hidden="1"/>
    <col min="505" max="505" width="16.28515625" style="3" hidden="1"/>
    <col min="506" max="506" width="14.5703125" style="3" hidden="1"/>
    <col min="507" max="508" width="9.140625" style="3" hidden="1"/>
    <col min="509" max="509" width="19.28515625" style="3" hidden="1"/>
    <col min="510" max="510" width="9.140625" style="3" hidden="1"/>
    <col min="511" max="511" width="11" style="3" hidden="1"/>
    <col min="512" max="759" width="9.140625" style="3" hidden="1"/>
    <col min="760" max="760" width="24.28515625" style="3" hidden="1"/>
    <col min="761" max="761" width="16.28515625" style="3" hidden="1"/>
    <col min="762" max="762" width="14.5703125" style="3" hidden="1"/>
    <col min="763" max="764" width="9.140625" style="3" hidden="1"/>
    <col min="765" max="765" width="19.28515625" style="3" hidden="1"/>
    <col min="766" max="766" width="9.140625" style="3" hidden="1"/>
    <col min="767" max="767" width="11" style="3" hidden="1"/>
    <col min="768" max="1015" width="9.140625" style="3" hidden="1"/>
    <col min="1016" max="1016" width="24.28515625" style="3" hidden="1"/>
    <col min="1017" max="1017" width="16.28515625" style="3" hidden="1"/>
    <col min="1018" max="1018" width="14.5703125" style="3" hidden="1"/>
    <col min="1019" max="1020" width="9.140625" style="3" hidden="1"/>
    <col min="1021" max="1021" width="19.28515625" style="3" hidden="1"/>
    <col min="1022" max="1022" width="9.140625" style="3" hidden="1"/>
    <col min="1023" max="1023" width="11" style="3" hidden="1"/>
    <col min="1024" max="1271" width="9.140625" style="3" hidden="1"/>
    <col min="1272" max="1272" width="24.28515625" style="3" hidden="1"/>
    <col min="1273" max="1273" width="16.28515625" style="3" hidden="1"/>
    <col min="1274" max="1274" width="14.5703125" style="3" hidden="1"/>
    <col min="1275" max="1276" width="9.140625" style="3" hidden="1"/>
    <col min="1277" max="1277" width="19.28515625" style="3" hidden="1"/>
    <col min="1278" max="1278" width="9.140625" style="3" hidden="1"/>
    <col min="1279" max="1279" width="11" style="3" hidden="1"/>
    <col min="1280" max="1527" width="9.140625" style="3" hidden="1"/>
    <col min="1528" max="1528" width="24.28515625" style="3" hidden="1"/>
    <col min="1529" max="1529" width="16.28515625" style="3" hidden="1"/>
    <col min="1530" max="1530" width="14.5703125" style="3" hidden="1"/>
    <col min="1531" max="1532" width="9.140625" style="3" hidden="1"/>
    <col min="1533" max="1533" width="19.28515625" style="3" hidden="1"/>
    <col min="1534" max="1534" width="9.140625" style="3" hidden="1"/>
    <col min="1535" max="1535" width="11" style="3" hidden="1"/>
    <col min="1536" max="1783" width="9.140625" style="3" hidden="1"/>
    <col min="1784" max="1784" width="24.28515625" style="3" hidden="1"/>
    <col min="1785" max="1785" width="16.28515625" style="3" hidden="1"/>
    <col min="1786" max="1786" width="14.5703125" style="3" hidden="1"/>
    <col min="1787" max="1788" width="9.140625" style="3" hidden="1"/>
    <col min="1789" max="1789" width="19.28515625" style="3" hidden="1"/>
    <col min="1790" max="1790" width="9.140625" style="3" hidden="1"/>
    <col min="1791" max="1791" width="11" style="3" hidden="1"/>
    <col min="1792" max="2039" width="9.140625" style="3" hidden="1"/>
    <col min="2040" max="2040" width="24.28515625" style="3" hidden="1"/>
    <col min="2041" max="2041" width="16.28515625" style="3" hidden="1"/>
    <col min="2042" max="2042" width="14.5703125" style="3" hidden="1"/>
    <col min="2043" max="2044" width="9.140625" style="3" hidden="1"/>
    <col min="2045" max="2045" width="19.28515625" style="3" hidden="1"/>
    <col min="2046" max="2046" width="9.140625" style="3" hidden="1"/>
    <col min="2047" max="2047" width="11" style="3" hidden="1"/>
    <col min="2048" max="2295" width="9.140625" style="3" hidden="1"/>
    <col min="2296" max="2296" width="24.28515625" style="3" hidden="1"/>
    <col min="2297" max="2297" width="16.28515625" style="3" hidden="1"/>
    <col min="2298" max="2298" width="14.5703125" style="3" hidden="1"/>
    <col min="2299" max="2300" width="9.140625" style="3" hidden="1"/>
    <col min="2301" max="2301" width="19.28515625" style="3" hidden="1"/>
    <col min="2302" max="2302" width="9.140625" style="3" hidden="1"/>
    <col min="2303" max="2303" width="11" style="3" hidden="1"/>
    <col min="2304" max="2551" width="9.140625" style="3" hidden="1"/>
    <col min="2552" max="2552" width="24.28515625" style="3" hidden="1"/>
    <col min="2553" max="2553" width="16.28515625" style="3" hidden="1"/>
    <col min="2554" max="2554" width="14.5703125" style="3" hidden="1"/>
    <col min="2555" max="2556" width="9.140625" style="3" hidden="1"/>
    <col min="2557" max="2557" width="19.28515625" style="3" hidden="1"/>
    <col min="2558" max="2558" width="9.140625" style="3" hidden="1"/>
    <col min="2559" max="2559" width="11" style="3" hidden="1"/>
    <col min="2560" max="2807" width="9.140625" style="3" hidden="1"/>
    <col min="2808" max="2808" width="24.28515625" style="3" hidden="1"/>
    <col min="2809" max="2809" width="16.28515625" style="3" hidden="1"/>
    <col min="2810" max="2810" width="14.5703125" style="3" hidden="1"/>
    <col min="2811" max="2812" width="9.140625" style="3" hidden="1"/>
    <col min="2813" max="2813" width="19.28515625" style="3" hidden="1"/>
    <col min="2814" max="2814" width="9.140625" style="3" hidden="1"/>
    <col min="2815" max="2815" width="11" style="3" hidden="1"/>
    <col min="2816" max="3063" width="9.140625" style="3" hidden="1"/>
    <col min="3064" max="3064" width="24.28515625" style="3" hidden="1"/>
    <col min="3065" max="3065" width="16.28515625" style="3" hidden="1"/>
    <col min="3066" max="3066" width="14.5703125" style="3" hidden="1"/>
    <col min="3067" max="3068" width="9.140625" style="3" hidden="1"/>
    <col min="3069" max="3069" width="19.28515625" style="3" hidden="1"/>
    <col min="3070" max="3070" width="9.140625" style="3" hidden="1"/>
    <col min="3071" max="3071" width="11" style="3" hidden="1"/>
    <col min="3072" max="3319" width="9.140625" style="3" hidden="1"/>
    <col min="3320" max="3320" width="24.28515625" style="3" hidden="1"/>
    <col min="3321" max="3321" width="16.28515625" style="3" hidden="1"/>
    <col min="3322" max="3322" width="14.5703125" style="3" hidden="1"/>
    <col min="3323" max="3324" width="9.140625" style="3" hidden="1"/>
    <col min="3325" max="3325" width="19.28515625" style="3" hidden="1"/>
    <col min="3326" max="3326" width="9.140625" style="3" hidden="1"/>
    <col min="3327" max="3327" width="11" style="3" hidden="1"/>
    <col min="3328" max="3575" width="9.140625" style="3" hidden="1"/>
    <col min="3576" max="3576" width="24.28515625" style="3" hidden="1"/>
    <col min="3577" max="3577" width="16.28515625" style="3" hidden="1"/>
    <col min="3578" max="3578" width="14.5703125" style="3" hidden="1"/>
    <col min="3579" max="3580" width="9.140625" style="3" hidden="1"/>
    <col min="3581" max="3581" width="19.28515625" style="3" hidden="1"/>
    <col min="3582" max="3582" width="9.140625" style="3" hidden="1"/>
    <col min="3583" max="3583" width="11" style="3" hidden="1"/>
    <col min="3584" max="3831" width="9.140625" style="3" hidden="1"/>
    <col min="3832" max="3832" width="24.28515625" style="3" hidden="1"/>
    <col min="3833" max="3833" width="16.28515625" style="3" hidden="1"/>
    <col min="3834" max="3834" width="14.5703125" style="3" hidden="1"/>
    <col min="3835" max="3836" width="9.140625" style="3" hidden="1"/>
    <col min="3837" max="3837" width="19.28515625" style="3" hidden="1"/>
    <col min="3838" max="3838" width="9.140625" style="3" hidden="1"/>
    <col min="3839" max="3839" width="11" style="3" hidden="1"/>
    <col min="3840" max="4087" width="9.140625" style="3" hidden="1"/>
    <col min="4088" max="4088" width="24.28515625" style="3" hidden="1"/>
    <col min="4089" max="4089" width="16.28515625" style="3" hidden="1"/>
    <col min="4090" max="4090" width="14.5703125" style="3" hidden="1"/>
    <col min="4091" max="4092" width="9.140625" style="3" hidden="1"/>
    <col min="4093" max="4093" width="19.28515625" style="3" hidden="1"/>
    <col min="4094" max="4094" width="9.140625" style="3" hidden="1"/>
    <col min="4095" max="4095" width="11" style="3" hidden="1"/>
    <col min="4096" max="4343" width="9.140625" style="3" hidden="1"/>
    <col min="4344" max="4344" width="24.28515625" style="3" hidden="1"/>
    <col min="4345" max="4345" width="16.28515625" style="3" hidden="1"/>
    <col min="4346" max="4346" width="14.5703125" style="3" hidden="1"/>
    <col min="4347" max="4348" width="9.140625" style="3" hidden="1"/>
    <col min="4349" max="4349" width="19.28515625" style="3" hidden="1"/>
    <col min="4350" max="4350" width="9.140625" style="3" hidden="1"/>
    <col min="4351" max="4351" width="11" style="3" hidden="1"/>
    <col min="4352" max="4599" width="9.140625" style="3" hidden="1"/>
    <col min="4600" max="4600" width="24.28515625" style="3" hidden="1"/>
    <col min="4601" max="4601" width="16.28515625" style="3" hidden="1"/>
    <col min="4602" max="4602" width="14.5703125" style="3" hidden="1"/>
    <col min="4603" max="4604" width="9.140625" style="3" hidden="1"/>
    <col min="4605" max="4605" width="19.28515625" style="3" hidden="1"/>
    <col min="4606" max="4606" width="9.140625" style="3" hidden="1"/>
    <col min="4607" max="4607" width="11" style="3" hidden="1"/>
    <col min="4608" max="4855" width="9.140625" style="3" hidden="1"/>
    <col min="4856" max="4856" width="24.28515625" style="3" hidden="1"/>
    <col min="4857" max="4857" width="16.28515625" style="3" hidden="1"/>
    <col min="4858" max="4858" width="14.5703125" style="3" hidden="1"/>
    <col min="4859" max="4860" width="9.140625" style="3" hidden="1"/>
    <col min="4861" max="4861" width="19.28515625" style="3" hidden="1"/>
    <col min="4862" max="4862" width="9.140625" style="3" hidden="1"/>
    <col min="4863" max="4863" width="11" style="3" hidden="1"/>
    <col min="4864" max="5111" width="9.140625" style="3" hidden="1"/>
    <col min="5112" max="5112" width="24.28515625" style="3" hidden="1"/>
    <col min="5113" max="5113" width="16.28515625" style="3" hidden="1"/>
    <col min="5114" max="5114" width="14.5703125" style="3" hidden="1"/>
    <col min="5115" max="5116" width="9.140625" style="3" hidden="1"/>
    <col min="5117" max="5117" width="19.28515625" style="3" hidden="1"/>
    <col min="5118" max="5118" width="9.140625" style="3" hidden="1"/>
    <col min="5119" max="5119" width="11" style="3" hidden="1"/>
    <col min="5120" max="5367" width="9.140625" style="3" hidden="1"/>
    <col min="5368" max="5368" width="24.28515625" style="3" hidden="1"/>
    <col min="5369" max="5369" width="16.28515625" style="3" hidden="1"/>
    <col min="5370" max="5370" width="14.5703125" style="3" hidden="1"/>
    <col min="5371" max="5372" width="9.140625" style="3" hidden="1"/>
    <col min="5373" max="5373" width="19.28515625" style="3" hidden="1"/>
    <col min="5374" max="5374" width="9.140625" style="3" hidden="1"/>
    <col min="5375" max="5375" width="11" style="3" hidden="1"/>
    <col min="5376" max="5623" width="9.140625" style="3" hidden="1"/>
    <col min="5624" max="5624" width="24.28515625" style="3" hidden="1"/>
    <col min="5625" max="5625" width="16.28515625" style="3" hidden="1"/>
    <col min="5626" max="5626" width="14.5703125" style="3" hidden="1"/>
    <col min="5627" max="5628" width="9.140625" style="3" hidden="1"/>
    <col min="5629" max="5629" width="19.28515625" style="3" hidden="1"/>
    <col min="5630" max="5630" width="9.140625" style="3" hidden="1"/>
    <col min="5631" max="5631" width="11" style="3" hidden="1"/>
    <col min="5632" max="5879" width="9.140625" style="3" hidden="1"/>
    <col min="5880" max="5880" width="24.28515625" style="3" hidden="1"/>
    <col min="5881" max="5881" width="16.28515625" style="3" hidden="1"/>
    <col min="5882" max="5882" width="14.5703125" style="3" hidden="1"/>
    <col min="5883" max="5884" width="9.140625" style="3" hidden="1"/>
    <col min="5885" max="5885" width="19.28515625" style="3" hidden="1"/>
    <col min="5886" max="5886" width="9.140625" style="3" hidden="1"/>
    <col min="5887" max="5887" width="11" style="3" hidden="1"/>
    <col min="5888" max="6135" width="9.140625" style="3" hidden="1"/>
    <col min="6136" max="6136" width="24.28515625" style="3" hidden="1"/>
    <col min="6137" max="6137" width="16.28515625" style="3" hidden="1"/>
    <col min="6138" max="6138" width="14.5703125" style="3" hidden="1"/>
    <col min="6139" max="6140" width="9.140625" style="3" hidden="1"/>
    <col min="6141" max="6141" width="19.28515625" style="3" hidden="1"/>
    <col min="6142" max="6142" width="9.140625" style="3" hidden="1"/>
    <col min="6143" max="6143" width="11" style="3" hidden="1"/>
    <col min="6144" max="6391" width="9.140625" style="3" hidden="1"/>
    <col min="6392" max="6392" width="24.28515625" style="3" hidden="1"/>
    <col min="6393" max="6393" width="16.28515625" style="3" hidden="1"/>
    <col min="6394" max="6394" width="14.5703125" style="3" hidden="1"/>
    <col min="6395" max="6396" width="9.140625" style="3" hidden="1"/>
    <col min="6397" max="6397" width="19.28515625" style="3" hidden="1"/>
    <col min="6398" max="6398" width="9.140625" style="3" hidden="1"/>
    <col min="6399" max="6399" width="11" style="3" hidden="1"/>
    <col min="6400" max="6647" width="9.140625" style="3" hidden="1"/>
    <col min="6648" max="6648" width="24.28515625" style="3" hidden="1"/>
    <col min="6649" max="6649" width="16.28515625" style="3" hidden="1"/>
    <col min="6650" max="6650" width="14.5703125" style="3" hidden="1"/>
    <col min="6651" max="6652" width="9.140625" style="3" hidden="1"/>
    <col min="6653" max="6653" width="19.28515625" style="3" hidden="1"/>
    <col min="6654" max="6654" width="9.140625" style="3" hidden="1"/>
    <col min="6655" max="6655" width="11" style="3" hidden="1"/>
    <col min="6656" max="6903" width="9.140625" style="3" hidden="1"/>
    <col min="6904" max="6904" width="24.28515625" style="3" hidden="1"/>
    <col min="6905" max="6905" width="16.28515625" style="3" hidden="1"/>
    <col min="6906" max="6906" width="14.5703125" style="3" hidden="1"/>
    <col min="6907" max="6908" width="9.140625" style="3" hidden="1"/>
    <col min="6909" max="6909" width="19.28515625" style="3" hidden="1"/>
    <col min="6910" max="6910" width="9.140625" style="3" hidden="1"/>
    <col min="6911" max="6911" width="11" style="3" hidden="1"/>
    <col min="6912" max="7159" width="9.140625" style="3" hidden="1"/>
    <col min="7160" max="7160" width="24.28515625" style="3" hidden="1"/>
    <col min="7161" max="7161" width="16.28515625" style="3" hidden="1"/>
    <col min="7162" max="7162" width="14.5703125" style="3" hidden="1"/>
    <col min="7163" max="7164" width="9.140625" style="3" hidden="1"/>
    <col min="7165" max="7165" width="19.28515625" style="3" hidden="1"/>
    <col min="7166" max="7166" width="9.140625" style="3" hidden="1"/>
    <col min="7167" max="7167" width="11" style="3" hidden="1"/>
    <col min="7168" max="7415" width="9.140625" style="3" hidden="1"/>
    <col min="7416" max="7416" width="24.28515625" style="3" hidden="1"/>
    <col min="7417" max="7417" width="16.28515625" style="3" hidden="1"/>
    <col min="7418" max="7418" width="14.5703125" style="3" hidden="1"/>
    <col min="7419" max="7420" width="9.140625" style="3" hidden="1"/>
    <col min="7421" max="7421" width="19.28515625" style="3" hidden="1"/>
    <col min="7422" max="7422" width="9.140625" style="3" hidden="1"/>
    <col min="7423" max="7423" width="11" style="3" hidden="1"/>
    <col min="7424" max="7671" width="9.140625" style="3" hidden="1"/>
    <col min="7672" max="7672" width="24.28515625" style="3" hidden="1"/>
    <col min="7673" max="7673" width="16.28515625" style="3" hidden="1"/>
    <col min="7674" max="7674" width="14.5703125" style="3" hidden="1"/>
    <col min="7675" max="7676" width="9.140625" style="3" hidden="1"/>
    <col min="7677" max="7677" width="19.28515625" style="3" hidden="1"/>
    <col min="7678" max="7678" width="9.140625" style="3" hidden="1"/>
    <col min="7679" max="7679" width="11" style="3" hidden="1"/>
    <col min="7680" max="7927" width="9.140625" style="3" hidden="1"/>
    <col min="7928" max="7928" width="24.28515625" style="3" hidden="1"/>
    <col min="7929" max="7929" width="16.28515625" style="3" hidden="1"/>
    <col min="7930" max="7930" width="14.5703125" style="3" hidden="1"/>
    <col min="7931" max="7932" width="9.140625" style="3" hidden="1"/>
    <col min="7933" max="7933" width="19.28515625" style="3" hidden="1"/>
    <col min="7934" max="7934" width="9.140625" style="3" hidden="1"/>
    <col min="7935" max="7935" width="11" style="3" hidden="1"/>
    <col min="7936" max="8183" width="9.140625" style="3" hidden="1"/>
    <col min="8184" max="8184" width="24.28515625" style="3" hidden="1"/>
    <col min="8185" max="8185" width="16.28515625" style="3" hidden="1"/>
    <col min="8186" max="8186" width="14.5703125" style="3" hidden="1"/>
    <col min="8187" max="8188" width="9.140625" style="3" hidden="1"/>
    <col min="8189" max="8189" width="19.28515625" style="3" hidden="1"/>
    <col min="8190" max="8190" width="9.140625" style="3" hidden="1"/>
    <col min="8191" max="8191" width="11" style="3" hidden="1"/>
    <col min="8192" max="8439" width="9.140625" style="3" hidden="1"/>
    <col min="8440" max="8440" width="24.28515625" style="3" hidden="1"/>
    <col min="8441" max="8441" width="16.28515625" style="3" hidden="1"/>
    <col min="8442" max="8442" width="14.5703125" style="3" hidden="1"/>
    <col min="8443" max="8444" width="9.140625" style="3" hidden="1"/>
    <col min="8445" max="8445" width="19.28515625" style="3" hidden="1"/>
    <col min="8446" max="8446" width="9.140625" style="3" hidden="1"/>
    <col min="8447" max="8447" width="11" style="3" hidden="1"/>
    <col min="8448" max="8695" width="9.140625" style="3" hidden="1"/>
    <col min="8696" max="8696" width="24.28515625" style="3" hidden="1"/>
    <col min="8697" max="8697" width="16.28515625" style="3" hidden="1"/>
    <col min="8698" max="8698" width="14.5703125" style="3" hidden="1"/>
    <col min="8699" max="8700" width="9.140625" style="3" hidden="1"/>
    <col min="8701" max="8701" width="19.28515625" style="3" hidden="1"/>
    <col min="8702" max="8702" width="9.140625" style="3" hidden="1"/>
    <col min="8703" max="8703" width="11" style="3" hidden="1"/>
    <col min="8704" max="8951" width="9.140625" style="3" hidden="1"/>
    <col min="8952" max="8952" width="24.28515625" style="3" hidden="1"/>
    <col min="8953" max="8953" width="16.28515625" style="3" hidden="1"/>
    <col min="8954" max="8954" width="14.5703125" style="3" hidden="1"/>
    <col min="8955" max="8956" width="9.140625" style="3" hidden="1"/>
    <col min="8957" max="8957" width="19.28515625" style="3" hidden="1"/>
    <col min="8958" max="8958" width="9.140625" style="3" hidden="1"/>
    <col min="8959" max="8959" width="11" style="3" hidden="1"/>
    <col min="8960" max="9207" width="9.140625" style="3" hidden="1"/>
    <col min="9208" max="9208" width="24.28515625" style="3" hidden="1"/>
    <col min="9209" max="9209" width="16.28515625" style="3" hidden="1"/>
    <col min="9210" max="9210" width="14.5703125" style="3" hidden="1"/>
    <col min="9211" max="9212" width="9.140625" style="3" hidden="1"/>
    <col min="9213" max="9213" width="19.28515625" style="3" hidden="1"/>
    <col min="9214" max="9214" width="9.140625" style="3" hidden="1"/>
    <col min="9215" max="9215" width="11" style="3" hidden="1"/>
    <col min="9216" max="9463" width="9.140625" style="3" hidden="1"/>
    <col min="9464" max="9464" width="24.28515625" style="3" hidden="1"/>
    <col min="9465" max="9465" width="16.28515625" style="3" hidden="1"/>
    <col min="9466" max="9466" width="14.5703125" style="3" hidden="1"/>
    <col min="9467" max="9468" width="9.140625" style="3" hidden="1"/>
    <col min="9469" max="9469" width="19.28515625" style="3" hidden="1"/>
    <col min="9470" max="9470" width="9.140625" style="3" hidden="1"/>
    <col min="9471" max="9471" width="11" style="3" hidden="1"/>
    <col min="9472" max="9719" width="9.140625" style="3" hidden="1"/>
    <col min="9720" max="9720" width="24.28515625" style="3" hidden="1"/>
    <col min="9721" max="9721" width="16.28515625" style="3" hidden="1"/>
    <col min="9722" max="9722" width="14.5703125" style="3" hidden="1"/>
    <col min="9723" max="9724" width="9.140625" style="3" hidden="1"/>
    <col min="9725" max="9725" width="19.28515625" style="3" hidden="1"/>
    <col min="9726" max="9726" width="9.140625" style="3" hidden="1"/>
    <col min="9727" max="9727" width="11" style="3" hidden="1"/>
    <col min="9728" max="9975" width="9.140625" style="3" hidden="1"/>
    <col min="9976" max="9976" width="24.28515625" style="3" hidden="1"/>
    <col min="9977" max="9977" width="16.28515625" style="3" hidden="1"/>
    <col min="9978" max="9978" width="14.5703125" style="3" hidden="1"/>
    <col min="9979" max="9980" width="9.140625" style="3" hidden="1"/>
    <col min="9981" max="9981" width="19.28515625" style="3" hidden="1"/>
    <col min="9982" max="9982" width="9.140625" style="3" hidden="1"/>
    <col min="9983" max="9983" width="11" style="3" hidden="1"/>
    <col min="9984" max="10231" width="9.140625" style="3" hidden="1"/>
    <col min="10232" max="10232" width="24.28515625" style="3" hidden="1"/>
    <col min="10233" max="10233" width="16.28515625" style="3" hidden="1"/>
    <col min="10234" max="10234" width="14.5703125" style="3" hidden="1"/>
    <col min="10235" max="10236" width="9.140625" style="3" hidden="1"/>
    <col min="10237" max="10237" width="19.28515625" style="3" hidden="1"/>
    <col min="10238" max="10238" width="9.140625" style="3" hidden="1"/>
    <col min="10239" max="10239" width="11" style="3" hidden="1"/>
    <col min="10240" max="10487" width="9.140625" style="3" hidden="1"/>
    <col min="10488" max="10488" width="24.28515625" style="3" hidden="1"/>
    <col min="10489" max="10489" width="16.28515625" style="3" hidden="1"/>
    <col min="10490" max="10490" width="14.5703125" style="3" hidden="1"/>
    <col min="10491" max="10492" width="9.140625" style="3" hidden="1"/>
    <col min="10493" max="10493" width="19.28515625" style="3" hidden="1"/>
    <col min="10494" max="10494" width="9.140625" style="3" hidden="1"/>
    <col min="10495" max="10495" width="11" style="3" hidden="1"/>
    <col min="10496" max="10743" width="9.140625" style="3" hidden="1"/>
    <col min="10744" max="10744" width="24.28515625" style="3" hidden="1"/>
    <col min="10745" max="10745" width="16.28515625" style="3" hidden="1"/>
    <col min="10746" max="10746" width="14.5703125" style="3" hidden="1"/>
    <col min="10747" max="10748" width="9.140625" style="3" hidden="1"/>
    <col min="10749" max="10749" width="19.28515625" style="3" hidden="1"/>
    <col min="10750" max="10750" width="9.140625" style="3" hidden="1"/>
    <col min="10751" max="10751" width="11" style="3" hidden="1"/>
    <col min="10752" max="10999" width="9.140625" style="3" hidden="1"/>
    <col min="11000" max="11000" width="24.28515625" style="3" hidden="1"/>
    <col min="11001" max="11001" width="16.28515625" style="3" hidden="1"/>
    <col min="11002" max="11002" width="14.5703125" style="3" hidden="1"/>
    <col min="11003" max="11004" width="9.140625" style="3" hidden="1"/>
    <col min="11005" max="11005" width="19.28515625" style="3" hidden="1"/>
    <col min="11006" max="11006" width="9.140625" style="3" hidden="1"/>
    <col min="11007" max="11007" width="11" style="3" hidden="1"/>
    <col min="11008" max="11255" width="9.140625" style="3" hidden="1"/>
    <col min="11256" max="11256" width="24.28515625" style="3" hidden="1"/>
    <col min="11257" max="11257" width="16.28515625" style="3" hidden="1"/>
    <col min="11258" max="11258" width="14.5703125" style="3" hidden="1"/>
    <col min="11259" max="11260" width="9.140625" style="3" hidden="1"/>
    <col min="11261" max="11261" width="19.28515625" style="3" hidden="1"/>
    <col min="11262" max="11262" width="9.140625" style="3" hidden="1"/>
    <col min="11263" max="11263" width="11" style="3" hidden="1"/>
    <col min="11264" max="11511" width="9.140625" style="3" hidden="1"/>
    <col min="11512" max="11512" width="24.28515625" style="3" hidden="1"/>
    <col min="11513" max="11513" width="16.28515625" style="3" hidden="1"/>
    <col min="11514" max="11514" width="14.5703125" style="3" hidden="1"/>
    <col min="11515" max="11516" width="9.140625" style="3" hidden="1"/>
    <col min="11517" max="11517" width="19.28515625" style="3" hidden="1"/>
    <col min="11518" max="11518" width="9.140625" style="3" hidden="1"/>
    <col min="11519" max="11519" width="11" style="3" hidden="1"/>
    <col min="11520" max="11767" width="9.140625" style="3" hidden="1"/>
    <col min="11768" max="11768" width="24.28515625" style="3" hidden="1"/>
    <col min="11769" max="11769" width="16.28515625" style="3" hidden="1"/>
    <col min="11770" max="11770" width="14.5703125" style="3" hidden="1"/>
    <col min="11771" max="11772" width="9.140625" style="3" hidden="1"/>
    <col min="11773" max="11773" width="19.28515625" style="3" hidden="1"/>
    <col min="11774" max="11774" width="9.140625" style="3" hidden="1"/>
    <col min="11775" max="11775" width="11" style="3" hidden="1"/>
    <col min="11776" max="12023" width="9.140625" style="3" hidden="1"/>
    <col min="12024" max="12024" width="24.28515625" style="3" hidden="1"/>
    <col min="12025" max="12025" width="16.28515625" style="3" hidden="1"/>
    <col min="12026" max="12026" width="14.5703125" style="3" hidden="1"/>
    <col min="12027" max="12028" width="9.140625" style="3" hidden="1"/>
    <col min="12029" max="12029" width="19.28515625" style="3" hidden="1"/>
    <col min="12030" max="12030" width="9.140625" style="3" hidden="1"/>
    <col min="12031" max="12031" width="11" style="3" hidden="1"/>
    <col min="12032" max="12279" width="9.140625" style="3" hidden="1"/>
    <col min="12280" max="12280" width="24.28515625" style="3" hidden="1"/>
    <col min="12281" max="12281" width="16.28515625" style="3" hidden="1"/>
    <col min="12282" max="12282" width="14.5703125" style="3" hidden="1"/>
    <col min="12283" max="12284" width="9.140625" style="3" hidden="1"/>
    <col min="12285" max="12285" width="19.28515625" style="3" hidden="1"/>
    <col min="12286" max="12286" width="9.140625" style="3" hidden="1"/>
    <col min="12287" max="12287" width="11" style="3" hidden="1"/>
    <col min="12288" max="12535" width="9.140625" style="3" hidden="1"/>
    <col min="12536" max="12536" width="24.28515625" style="3" hidden="1"/>
    <col min="12537" max="12537" width="16.28515625" style="3" hidden="1"/>
    <col min="12538" max="12538" width="14.5703125" style="3" hidden="1"/>
    <col min="12539" max="12540" width="9.140625" style="3" hidden="1"/>
    <col min="12541" max="12541" width="19.28515625" style="3" hidden="1"/>
    <col min="12542" max="12542" width="9.140625" style="3" hidden="1"/>
    <col min="12543" max="12543" width="11" style="3" hidden="1"/>
    <col min="12544" max="12791" width="9.140625" style="3" hidden="1"/>
    <col min="12792" max="12792" width="24.28515625" style="3" hidden="1"/>
    <col min="12793" max="12793" width="16.28515625" style="3" hidden="1"/>
    <col min="12794" max="12794" width="14.5703125" style="3" hidden="1"/>
    <col min="12795" max="12796" width="9.140625" style="3" hidden="1"/>
    <col min="12797" max="12797" width="19.28515625" style="3" hidden="1"/>
    <col min="12798" max="12798" width="9.140625" style="3" hidden="1"/>
    <col min="12799" max="12799" width="11" style="3" hidden="1"/>
    <col min="12800" max="13047" width="9.140625" style="3" hidden="1"/>
    <col min="13048" max="13048" width="24.28515625" style="3" hidden="1"/>
    <col min="13049" max="13049" width="16.28515625" style="3" hidden="1"/>
    <col min="13050" max="13050" width="14.5703125" style="3" hidden="1"/>
    <col min="13051" max="13052" width="9.140625" style="3" hidden="1"/>
    <col min="13053" max="13053" width="19.28515625" style="3" hidden="1"/>
    <col min="13054" max="13054" width="9.140625" style="3" hidden="1"/>
    <col min="13055" max="13055" width="11" style="3" hidden="1"/>
    <col min="13056" max="13303" width="9.140625" style="3" hidden="1"/>
    <col min="13304" max="13304" width="24.28515625" style="3" hidden="1"/>
    <col min="13305" max="13305" width="16.28515625" style="3" hidden="1"/>
    <col min="13306" max="13306" width="14.5703125" style="3" hidden="1"/>
    <col min="13307" max="13308" width="9.140625" style="3" hidden="1"/>
    <col min="13309" max="13309" width="19.28515625" style="3" hidden="1"/>
    <col min="13310" max="13310" width="9.140625" style="3" hidden="1"/>
    <col min="13311" max="13311" width="11" style="3" hidden="1"/>
    <col min="13312" max="13559" width="9.140625" style="3" hidden="1"/>
    <col min="13560" max="13560" width="24.28515625" style="3" hidden="1"/>
    <col min="13561" max="13561" width="16.28515625" style="3" hidden="1"/>
    <col min="13562" max="13562" width="14.5703125" style="3" hidden="1"/>
    <col min="13563" max="13564" width="9.140625" style="3" hidden="1"/>
    <col min="13565" max="13565" width="19.28515625" style="3" hidden="1"/>
    <col min="13566" max="13566" width="9.140625" style="3" hidden="1"/>
    <col min="13567" max="13567" width="11" style="3" hidden="1"/>
    <col min="13568" max="13815" width="9.140625" style="3" hidden="1"/>
    <col min="13816" max="13816" width="24.28515625" style="3" hidden="1"/>
    <col min="13817" max="13817" width="16.28515625" style="3" hidden="1"/>
    <col min="13818" max="13818" width="14.5703125" style="3" hidden="1"/>
    <col min="13819" max="13820" width="9.140625" style="3" hidden="1"/>
    <col min="13821" max="13821" width="19.28515625" style="3" hidden="1"/>
    <col min="13822" max="13822" width="9.140625" style="3" hidden="1"/>
    <col min="13823" max="13823" width="11" style="3" hidden="1"/>
    <col min="13824" max="14071" width="9.140625" style="3" hidden="1"/>
    <col min="14072" max="14072" width="24.28515625" style="3" hidden="1"/>
    <col min="14073" max="14073" width="16.28515625" style="3" hidden="1"/>
    <col min="14074" max="14074" width="14.5703125" style="3" hidden="1"/>
    <col min="14075" max="14076" width="9.140625" style="3" hidden="1"/>
    <col min="14077" max="14077" width="19.28515625" style="3" hidden="1"/>
    <col min="14078" max="14078" width="9.140625" style="3" hidden="1"/>
    <col min="14079" max="14079" width="11" style="3" hidden="1"/>
    <col min="14080" max="14327" width="9.140625" style="3" hidden="1"/>
    <col min="14328" max="14328" width="24.28515625" style="3" hidden="1"/>
    <col min="14329" max="14329" width="16.28515625" style="3" hidden="1"/>
    <col min="14330" max="14330" width="14.5703125" style="3" hidden="1"/>
    <col min="14331" max="14332" width="9.140625" style="3" hidden="1"/>
    <col min="14333" max="14333" width="19.28515625" style="3" hidden="1"/>
    <col min="14334" max="14334" width="9.140625" style="3" hidden="1"/>
    <col min="14335" max="14335" width="11" style="3" hidden="1"/>
    <col min="14336" max="14583" width="9.140625" style="3" hidden="1"/>
    <col min="14584" max="14584" width="24.28515625" style="3" hidden="1"/>
    <col min="14585" max="14585" width="16.28515625" style="3" hidden="1"/>
    <col min="14586" max="14586" width="14.5703125" style="3" hidden="1"/>
    <col min="14587" max="14588" width="9.140625" style="3" hidden="1"/>
    <col min="14589" max="14589" width="19.28515625" style="3" hidden="1"/>
    <col min="14590" max="14590" width="9.140625" style="3" hidden="1"/>
    <col min="14591" max="14591" width="11" style="3" hidden="1"/>
    <col min="14592" max="14839" width="9.140625" style="3" hidden="1"/>
    <col min="14840" max="14840" width="24.28515625" style="3" hidden="1"/>
    <col min="14841" max="14841" width="16.28515625" style="3" hidden="1"/>
    <col min="14842" max="14842" width="14.5703125" style="3" hidden="1"/>
    <col min="14843" max="14844" width="9.140625" style="3" hidden="1"/>
    <col min="14845" max="14845" width="19.28515625" style="3" hidden="1"/>
    <col min="14846" max="14846" width="9.140625" style="3" hidden="1"/>
    <col min="14847" max="14847" width="11" style="3" hidden="1"/>
    <col min="14848" max="15095" width="9.140625" style="3" hidden="1"/>
    <col min="15096" max="15096" width="24.28515625" style="3" hidden="1"/>
    <col min="15097" max="15097" width="16.28515625" style="3" hidden="1"/>
    <col min="15098" max="15098" width="14.5703125" style="3" hidden="1"/>
    <col min="15099" max="15100" width="9.140625" style="3" hidden="1"/>
    <col min="15101" max="15101" width="19.28515625" style="3" hidden="1"/>
    <col min="15102" max="15102" width="9.140625" style="3" hidden="1"/>
    <col min="15103" max="15103" width="11" style="3" hidden="1"/>
    <col min="15104" max="15351" width="9.140625" style="3" hidden="1"/>
    <col min="15352" max="15352" width="24.28515625" style="3" hidden="1"/>
    <col min="15353" max="15353" width="16.28515625" style="3" hidden="1"/>
    <col min="15354" max="15354" width="14.5703125" style="3" hidden="1"/>
    <col min="15355" max="15356" width="9.140625" style="3" hidden="1"/>
    <col min="15357" max="15357" width="19.28515625" style="3" hidden="1"/>
    <col min="15358" max="15358" width="9.140625" style="3" hidden="1"/>
    <col min="15359" max="15359" width="11" style="3" hidden="1"/>
    <col min="15360" max="15607" width="9.140625" style="3" hidden="1"/>
    <col min="15608" max="15608" width="24.28515625" style="3" hidden="1"/>
    <col min="15609" max="15609" width="16.28515625" style="3" hidden="1"/>
    <col min="15610" max="15610" width="14.5703125" style="3" hidden="1"/>
    <col min="15611" max="15612" width="9.140625" style="3" hidden="1"/>
    <col min="15613" max="15613" width="19.28515625" style="3" hidden="1"/>
    <col min="15614" max="15614" width="9.140625" style="3" hidden="1"/>
    <col min="15615" max="15615" width="11" style="3" hidden="1"/>
    <col min="15616" max="15863" width="9.140625" style="3" hidden="1"/>
    <col min="15864" max="15864" width="24.28515625" style="3" hidden="1"/>
    <col min="15865" max="15865" width="16.28515625" style="3" hidden="1"/>
    <col min="15866" max="15866" width="14.5703125" style="3" hidden="1"/>
    <col min="15867" max="15868" width="9.140625" style="3" hidden="1"/>
    <col min="15869" max="15869" width="19.28515625" style="3" hidden="1"/>
    <col min="15870" max="15870" width="9.140625" style="3" hidden="1"/>
    <col min="15871" max="15871" width="11" style="3" hidden="1"/>
    <col min="15872" max="16119" width="9.140625" style="3" hidden="1"/>
    <col min="16120" max="16120" width="24.28515625" style="3" hidden="1"/>
    <col min="16121" max="16121" width="16.28515625" style="3" hidden="1"/>
    <col min="16122" max="16122" width="14.5703125" style="3" hidden="1"/>
    <col min="16123" max="16124" width="9.140625" style="3" hidden="1"/>
    <col min="16125" max="16125" width="19.28515625" style="3" hidden="1"/>
    <col min="16126" max="16126" width="9.140625" style="3" hidden="1"/>
    <col min="16127" max="16127" width="11" style="3" hidden="1"/>
    <col min="16128" max="16384" width="9.140625" style="3" hidden="1"/>
  </cols>
  <sheetData>
    <row r="1" spans="1:5" ht="34.5" customHeight="1">
      <c r="A1" s="1037" t="s">
        <v>550</v>
      </c>
      <c r="B1" s="1037"/>
      <c r="C1" s="1037"/>
      <c r="D1" s="1037"/>
      <c r="E1" s="1037"/>
    </row>
    <row r="2" spans="1:5"/>
    <row r="3" spans="1:5"/>
    <row r="4" spans="1:5" ht="39" customHeight="1">
      <c r="B4" s="612" t="s">
        <v>551</v>
      </c>
      <c r="C4" s="613" t="s">
        <v>552</v>
      </c>
      <c r="D4" s="612" t="s">
        <v>553</v>
      </c>
    </row>
    <row r="5" spans="1:5" ht="18.95" customHeight="1">
      <c r="B5" s="614" t="s">
        <v>42</v>
      </c>
      <c r="C5" s="615">
        <v>41120</v>
      </c>
      <c r="D5" s="615">
        <v>42588</v>
      </c>
    </row>
    <row r="6" spans="1:5" ht="18.95" customHeight="1">
      <c r="B6" s="614" t="s">
        <v>43</v>
      </c>
      <c r="C6" s="615">
        <v>72697</v>
      </c>
      <c r="D6" s="615">
        <v>64744</v>
      </c>
    </row>
    <row r="7" spans="1:5" ht="18.95" customHeight="1">
      <c r="B7" s="614" t="s">
        <v>44</v>
      </c>
      <c r="C7" s="615">
        <v>140047</v>
      </c>
      <c r="D7" s="615">
        <v>155615</v>
      </c>
    </row>
    <row r="8" spans="1:5" ht="18.95" customHeight="1">
      <c r="B8" s="614" t="s">
        <v>45</v>
      </c>
      <c r="C8" s="615">
        <v>14965</v>
      </c>
      <c r="D8" s="615">
        <v>14494</v>
      </c>
    </row>
    <row r="9" spans="1:5" ht="18.95" customHeight="1">
      <c r="B9" s="614" t="s">
        <v>46</v>
      </c>
      <c r="C9" s="615">
        <v>92992</v>
      </c>
      <c r="D9" s="615">
        <v>96648</v>
      </c>
    </row>
    <row r="10" spans="1:5" ht="18.95" customHeight="1">
      <c r="B10" s="614" t="s">
        <v>47</v>
      </c>
      <c r="C10" s="615">
        <v>91789</v>
      </c>
      <c r="D10" s="615">
        <v>140212</v>
      </c>
    </row>
    <row r="11" spans="1:5" ht="18.95" customHeight="1">
      <c r="B11" s="614" t="s">
        <v>48</v>
      </c>
      <c r="C11" s="615">
        <v>167194</v>
      </c>
      <c r="D11" s="615">
        <v>183055</v>
      </c>
    </row>
    <row r="12" spans="1:5" ht="18.95" customHeight="1">
      <c r="B12" s="614" t="s">
        <v>49</v>
      </c>
      <c r="C12" s="615">
        <v>22223</v>
      </c>
      <c r="D12" s="615">
        <v>26213</v>
      </c>
    </row>
    <row r="13" spans="1:5" ht="18.95" customHeight="1">
      <c r="B13" s="614" t="s">
        <v>50</v>
      </c>
      <c r="C13" s="615">
        <v>63686</v>
      </c>
      <c r="D13" s="615">
        <v>88162</v>
      </c>
    </row>
    <row r="14" spans="1:5" ht="18.95" customHeight="1">
      <c r="B14" s="614" t="s">
        <v>51</v>
      </c>
      <c r="C14" s="615">
        <v>78431</v>
      </c>
      <c r="D14" s="615">
        <v>82966</v>
      </c>
    </row>
    <row r="15" spans="1:5" ht="18.95" customHeight="1">
      <c r="B15" s="614" t="s">
        <v>52</v>
      </c>
      <c r="C15" s="615">
        <v>35033</v>
      </c>
      <c r="D15" s="615">
        <v>39654</v>
      </c>
    </row>
    <row r="16" spans="1:5" ht="18.95" customHeight="1">
      <c r="B16" s="614" t="s">
        <v>53</v>
      </c>
      <c r="C16" s="615">
        <v>32003</v>
      </c>
      <c r="D16" s="615">
        <v>33636</v>
      </c>
    </row>
    <row r="17" spans="2:4" ht="18.95" customHeight="1">
      <c r="B17" s="614" t="s">
        <v>54</v>
      </c>
      <c r="C17" s="615">
        <v>59477</v>
      </c>
      <c r="D17" s="615">
        <v>68270</v>
      </c>
    </row>
    <row r="18" spans="2:4" ht="18.95" customHeight="1">
      <c r="B18" s="614" t="s">
        <v>55</v>
      </c>
      <c r="C18" s="615">
        <v>39689</v>
      </c>
      <c r="D18" s="615">
        <v>41765</v>
      </c>
    </row>
    <row r="19" spans="2:4" ht="18.95" customHeight="1">
      <c r="B19" s="614" t="s">
        <v>56</v>
      </c>
      <c r="C19" s="615">
        <v>112568</v>
      </c>
      <c r="D19" s="615">
        <v>116162</v>
      </c>
    </row>
    <row r="20" spans="2:4" ht="18.95" customHeight="1">
      <c r="B20" s="614" t="s">
        <v>57</v>
      </c>
      <c r="C20" s="615">
        <v>23529</v>
      </c>
      <c r="D20" s="615">
        <v>24563</v>
      </c>
    </row>
    <row r="21" spans="2:4" ht="18.95" customHeight="1">
      <c r="B21" s="616" t="s">
        <v>372</v>
      </c>
      <c r="C21" s="615">
        <v>120</v>
      </c>
      <c r="D21" s="615"/>
    </row>
    <row r="22" spans="2:4" ht="18.95" customHeight="1">
      <c r="B22" s="616" t="s">
        <v>373</v>
      </c>
      <c r="C22" s="615">
        <v>616</v>
      </c>
      <c r="D22" s="615"/>
    </row>
    <row r="23" spans="2:4" ht="18.95" customHeight="1">
      <c r="B23" s="616" t="s">
        <v>374</v>
      </c>
      <c r="C23" s="615">
        <v>68</v>
      </c>
      <c r="D23" s="615"/>
    </row>
    <row r="24" spans="2:4" ht="18.95" customHeight="1">
      <c r="B24" s="617" t="s">
        <v>97</v>
      </c>
      <c r="C24" s="618">
        <f>SUM(C5:C23)</f>
        <v>1088247</v>
      </c>
      <c r="D24" s="618">
        <f>SUM(D5:D23)</f>
        <v>1218747</v>
      </c>
    </row>
    <row r="25" spans="2:4"/>
    <row r="26" spans="2:4" hidden="1">
      <c r="C26" s="619"/>
    </row>
    <row r="27" spans="2:4" hidden="1"/>
    <row r="28" spans="2:4" hidden="1">
      <c r="C28" s="295"/>
    </row>
    <row r="29" spans="2:4" hidden="1"/>
    <row r="30" spans="2:4" hidden="1">
      <c r="C30" s="295"/>
    </row>
  </sheetData>
  <mergeCells count="1">
    <mergeCell ref="A1:E1"/>
  </mergeCells>
  <pageMargins left="0.74803149606299213" right="0.74803149606299213" top="0.98425196850393704" bottom="0.59055118110236227" header="0.51181102362204722" footer="0.51181102362204722"/>
  <pageSetup paperSize="9" orientation="landscape" verticalDpi="4294967293"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WVE35"/>
  <sheetViews>
    <sheetView zoomScale="90" zoomScaleNormal="90" workbookViewId="0">
      <selection activeCell="D5" sqref="D5"/>
    </sheetView>
  </sheetViews>
  <sheetFormatPr defaultColWidth="0" defaultRowHeight="12.75" customHeight="1" zeroHeight="1"/>
  <cols>
    <col min="1" max="1" width="9.140625" style="3" customWidth="1"/>
    <col min="2" max="2" width="23.7109375" style="3" customWidth="1"/>
    <col min="3" max="4" width="25.7109375" style="3" customWidth="1"/>
    <col min="5" max="5" width="20.28515625" style="3" customWidth="1"/>
    <col min="6" max="245" width="9.140625" style="3" hidden="1"/>
    <col min="246" max="246" width="21.42578125" style="3" hidden="1"/>
    <col min="247" max="247" width="19.7109375" style="3" hidden="1"/>
    <col min="248" max="248" width="21.140625" style="3" hidden="1"/>
    <col min="249" max="249" width="20.28515625" style="3" hidden="1"/>
    <col min="250" max="250" width="13.5703125" style="3" hidden="1"/>
    <col min="251" max="251" width="13.28515625" style="3" hidden="1"/>
    <col min="252" max="252" width="10.140625" style="3" hidden="1"/>
    <col min="253" max="253" width="8.7109375" style="3" hidden="1"/>
    <col min="254" max="501" width="9.140625" style="3" hidden="1"/>
    <col min="502" max="502" width="21.42578125" style="3" hidden="1"/>
    <col min="503" max="503" width="19.7109375" style="3" hidden="1"/>
    <col min="504" max="504" width="21.140625" style="3" hidden="1"/>
    <col min="505" max="505" width="20.28515625" style="3" hidden="1"/>
    <col min="506" max="506" width="13.5703125" style="3" hidden="1"/>
    <col min="507" max="507" width="13.28515625" style="3" hidden="1"/>
    <col min="508" max="508" width="10.140625" style="3" hidden="1"/>
    <col min="509" max="509" width="8.7109375" style="3" hidden="1"/>
    <col min="510" max="757" width="9.140625" style="3" hidden="1"/>
    <col min="758" max="758" width="21.42578125" style="3" hidden="1"/>
    <col min="759" max="759" width="19.7109375" style="3" hidden="1"/>
    <col min="760" max="760" width="21.140625" style="3" hidden="1"/>
    <col min="761" max="761" width="20.28515625" style="3" hidden="1"/>
    <col min="762" max="762" width="13.5703125" style="3" hidden="1"/>
    <col min="763" max="763" width="13.28515625" style="3" hidden="1"/>
    <col min="764" max="764" width="10.140625" style="3" hidden="1"/>
    <col min="765" max="765" width="8.7109375" style="3" hidden="1"/>
    <col min="766" max="1013" width="9.140625" style="3" hidden="1"/>
    <col min="1014" max="1014" width="21.42578125" style="3" hidden="1"/>
    <col min="1015" max="1015" width="19.7109375" style="3" hidden="1"/>
    <col min="1016" max="1016" width="21.140625" style="3" hidden="1"/>
    <col min="1017" max="1017" width="20.28515625" style="3" hidden="1"/>
    <col min="1018" max="1018" width="13.5703125" style="3" hidden="1"/>
    <col min="1019" max="1019" width="13.28515625" style="3" hidden="1"/>
    <col min="1020" max="1020" width="10.140625" style="3" hidden="1"/>
    <col min="1021" max="1021" width="8.7109375" style="3" hidden="1"/>
    <col min="1022" max="1269" width="9.140625" style="3" hidden="1"/>
    <col min="1270" max="1270" width="21.42578125" style="3" hidden="1"/>
    <col min="1271" max="1271" width="19.7109375" style="3" hidden="1"/>
    <col min="1272" max="1272" width="21.140625" style="3" hidden="1"/>
    <col min="1273" max="1273" width="20.28515625" style="3" hidden="1"/>
    <col min="1274" max="1274" width="13.5703125" style="3" hidden="1"/>
    <col min="1275" max="1275" width="13.28515625" style="3" hidden="1"/>
    <col min="1276" max="1276" width="10.140625" style="3" hidden="1"/>
    <col min="1277" max="1277" width="8.7109375" style="3" hidden="1"/>
    <col min="1278" max="1525" width="9.140625" style="3" hidden="1"/>
    <col min="1526" max="1526" width="21.42578125" style="3" hidden="1"/>
    <col min="1527" max="1527" width="19.7109375" style="3" hidden="1"/>
    <col min="1528" max="1528" width="21.140625" style="3" hidden="1"/>
    <col min="1529" max="1529" width="20.28515625" style="3" hidden="1"/>
    <col min="1530" max="1530" width="13.5703125" style="3" hidden="1"/>
    <col min="1531" max="1531" width="13.28515625" style="3" hidden="1"/>
    <col min="1532" max="1532" width="10.140625" style="3" hidden="1"/>
    <col min="1533" max="1533" width="8.7109375" style="3" hidden="1"/>
    <col min="1534" max="1781" width="9.140625" style="3" hidden="1"/>
    <col min="1782" max="1782" width="21.42578125" style="3" hidden="1"/>
    <col min="1783" max="1783" width="19.7109375" style="3" hidden="1"/>
    <col min="1784" max="1784" width="21.140625" style="3" hidden="1"/>
    <col min="1785" max="1785" width="20.28515625" style="3" hidden="1"/>
    <col min="1786" max="1786" width="13.5703125" style="3" hidden="1"/>
    <col min="1787" max="1787" width="13.28515625" style="3" hidden="1"/>
    <col min="1788" max="1788" width="10.140625" style="3" hidden="1"/>
    <col min="1789" max="1789" width="8.7109375" style="3" hidden="1"/>
    <col min="1790" max="2037" width="9.140625" style="3" hidden="1"/>
    <col min="2038" max="2038" width="21.42578125" style="3" hidden="1"/>
    <col min="2039" max="2039" width="19.7109375" style="3" hidden="1"/>
    <col min="2040" max="2040" width="21.140625" style="3" hidden="1"/>
    <col min="2041" max="2041" width="20.28515625" style="3" hidden="1"/>
    <col min="2042" max="2042" width="13.5703125" style="3" hidden="1"/>
    <col min="2043" max="2043" width="13.28515625" style="3" hidden="1"/>
    <col min="2044" max="2044" width="10.140625" style="3" hidden="1"/>
    <col min="2045" max="2045" width="8.7109375" style="3" hidden="1"/>
    <col min="2046" max="2293" width="9.140625" style="3" hidden="1"/>
    <col min="2294" max="2294" width="21.42578125" style="3" hidden="1"/>
    <col min="2295" max="2295" width="19.7109375" style="3" hidden="1"/>
    <col min="2296" max="2296" width="21.140625" style="3" hidden="1"/>
    <col min="2297" max="2297" width="20.28515625" style="3" hidden="1"/>
    <col min="2298" max="2298" width="13.5703125" style="3" hidden="1"/>
    <col min="2299" max="2299" width="13.28515625" style="3" hidden="1"/>
    <col min="2300" max="2300" width="10.140625" style="3" hidden="1"/>
    <col min="2301" max="2301" width="8.7109375" style="3" hidden="1"/>
    <col min="2302" max="2549" width="9.140625" style="3" hidden="1"/>
    <col min="2550" max="2550" width="21.42578125" style="3" hidden="1"/>
    <col min="2551" max="2551" width="19.7109375" style="3" hidden="1"/>
    <col min="2552" max="2552" width="21.140625" style="3" hidden="1"/>
    <col min="2553" max="2553" width="20.28515625" style="3" hidden="1"/>
    <col min="2554" max="2554" width="13.5703125" style="3" hidden="1"/>
    <col min="2555" max="2555" width="13.28515625" style="3" hidden="1"/>
    <col min="2556" max="2556" width="10.140625" style="3" hidden="1"/>
    <col min="2557" max="2557" width="8.7109375" style="3" hidden="1"/>
    <col min="2558" max="2805" width="9.140625" style="3" hidden="1"/>
    <col min="2806" max="2806" width="21.42578125" style="3" hidden="1"/>
    <col min="2807" max="2807" width="19.7109375" style="3" hidden="1"/>
    <col min="2808" max="2808" width="21.140625" style="3" hidden="1"/>
    <col min="2809" max="2809" width="20.28515625" style="3" hidden="1"/>
    <col min="2810" max="2810" width="13.5703125" style="3" hidden="1"/>
    <col min="2811" max="2811" width="13.28515625" style="3" hidden="1"/>
    <col min="2812" max="2812" width="10.140625" style="3" hidden="1"/>
    <col min="2813" max="2813" width="8.7109375" style="3" hidden="1"/>
    <col min="2814" max="3061" width="9.140625" style="3" hidden="1"/>
    <col min="3062" max="3062" width="21.42578125" style="3" hidden="1"/>
    <col min="3063" max="3063" width="19.7109375" style="3" hidden="1"/>
    <col min="3064" max="3064" width="21.140625" style="3" hidden="1"/>
    <col min="3065" max="3065" width="20.28515625" style="3" hidden="1"/>
    <col min="3066" max="3066" width="13.5703125" style="3" hidden="1"/>
    <col min="3067" max="3067" width="13.28515625" style="3" hidden="1"/>
    <col min="3068" max="3068" width="10.140625" style="3" hidden="1"/>
    <col min="3069" max="3069" width="8.7109375" style="3" hidden="1"/>
    <col min="3070" max="3317" width="9.140625" style="3" hidden="1"/>
    <col min="3318" max="3318" width="21.42578125" style="3" hidden="1"/>
    <col min="3319" max="3319" width="19.7109375" style="3" hidden="1"/>
    <col min="3320" max="3320" width="21.140625" style="3" hidden="1"/>
    <col min="3321" max="3321" width="20.28515625" style="3" hidden="1"/>
    <col min="3322" max="3322" width="13.5703125" style="3" hidden="1"/>
    <col min="3323" max="3323" width="13.28515625" style="3" hidden="1"/>
    <col min="3324" max="3324" width="10.140625" style="3" hidden="1"/>
    <col min="3325" max="3325" width="8.7109375" style="3" hidden="1"/>
    <col min="3326" max="3573" width="9.140625" style="3" hidden="1"/>
    <col min="3574" max="3574" width="21.42578125" style="3" hidden="1"/>
    <col min="3575" max="3575" width="19.7109375" style="3" hidden="1"/>
    <col min="3576" max="3576" width="21.140625" style="3" hidden="1"/>
    <col min="3577" max="3577" width="20.28515625" style="3" hidden="1"/>
    <col min="3578" max="3578" width="13.5703125" style="3" hidden="1"/>
    <col min="3579" max="3579" width="13.28515625" style="3" hidden="1"/>
    <col min="3580" max="3580" width="10.140625" style="3" hidden="1"/>
    <col min="3581" max="3581" width="8.7109375" style="3" hidden="1"/>
    <col min="3582" max="3829" width="9.140625" style="3" hidden="1"/>
    <col min="3830" max="3830" width="21.42578125" style="3" hidden="1"/>
    <col min="3831" max="3831" width="19.7109375" style="3" hidden="1"/>
    <col min="3832" max="3832" width="21.140625" style="3" hidden="1"/>
    <col min="3833" max="3833" width="20.28515625" style="3" hidden="1"/>
    <col min="3834" max="3834" width="13.5703125" style="3" hidden="1"/>
    <col min="3835" max="3835" width="13.28515625" style="3" hidden="1"/>
    <col min="3836" max="3836" width="10.140625" style="3" hidden="1"/>
    <col min="3837" max="3837" width="8.7109375" style="3" hidden="1"/>
    <col min="3838" max="4085" width="9.140625" style="3" hidden="1"/>
    <col min="4086" max="4086" width="21.42578125" style="3" hidden="1"/>
    <col min="4087" max="4087" width="19.7109375" style="3" hidden="1"/>
    <col min="4088" max="4088" width="21.140625" style="3" hidden="1"/>
    <col min="4089" max="4089" width="20.28515625" style="3" hidden="1"/>
    <col min="4090" max="4090" width="13.5703125" style="3" hidden="1"/>
    <col min="4091" max="4091" width="13.28515625" style="3" hidden="1"/>
    <col min="4092" max="4092" width="10.140625" style="3" hidden="1"/>
    <col min="4093" max="4093" width="8.7109375" style="3" hidden="1"/>
    <col min="4094" max="4341" width="9.140625" style="3" hidden="1"/>
    <col min="4342" max="4342" width="21.42578125" style="3" hidden="1"/>
    <col min="4343" max="4343" width="19.7109375" style="3" hidden="1"/>
    <col min="4344" max="4344" width="21.140625" style="3" hidden="1"/>
    <col min="4345" max="4345" width="20.28515625" style="3" hidden="1"/>
    <col min="4346" max="4346" width="13.5703125" style="3" hidden="1"/>
    <col min="4347" max="4347" width="13.28515625" style="3" hidden="1"/>
    <col min="4348" max="4348" width="10.140625" style="3" hidden="1"/>
    <col min="4349" max="4349" width="8.7109375" style="3" hidden="1"/>
    <col min="4350" max="4597" width="9.140625" style="3" hidden="1"/>
    <col min="4598" max="4598" width="21.42578125" style="3" hidden="1"/>
    <col min="4599" max="4599" width="19.7109375" style="3" hidden="1"/>
    <col min="4600" max="4600" width="21.140625" style="3" hidden="1"/>
    <col min="4601" max="4601" width="20.28515625" style="3" hidden="1"/>
    <col min="4602" max="4602" width="13.5703125" style="3" hidden="1"/>
    <col min="4603" max="4603" width="13.28515625" style="3" hidden="1"/>
    <col min="4604" max="4604" width="10.140625" style="3" hidden="1"/>
    <col min="4605" max="4605" width="8.7109375" style="3" hidden="1"/>
    <col min="4606" max="4853" width="9.140625" style="3" hidden="1"/>
    <col min="4854" max="4854" width="21.42578125" style="3" hidden="1"/>
    <col min="4855" max="4855" width="19.7109375" style="3" hidden="1"/>
    <col min="4856" max="4856" width="21.140625" style="3" hidden="1"/>
    <col min="4857" max="4857" width="20.28515625" style="3" hidden="1"/>
    <col min="4858" max="4858" width="13.5703125" style="3" hidden="1"/>
    <col min="4859" max="4859" width="13.28515625" style="3" hidden="1"/>
    <col min="4860" max="4860" width="10.140625" style="3" hidden="1"/>
    <col min="4861" max="4861" width="8.7109375" style="3" hidden="1"/>
    <col min="4862" max="5109" width="9.140625" style="3" hidden="1"/>
    <col min="5110" max="5110" width="21.42578125" style="3" hidden="1"/>
    <col min="5111" max="5111" width="19.7109375" style="3" hidden="1"/>
    <col min="5112" max="5112" width="21.140625" style="3" hidden="1"/>
    <col min="5113" max="5113" width="20.28515625" style="3" hidden="1"/>
    <col min="5114" max="5114" width="13.5703125" style="3" hidden="1"/>
    <col min="5115" max="5115" width="13.28515625" style="3" hidden="1"/>
    <col min="5116" max="5116" width="10.140625" style="3" hidden="1"/>
    <col min="5117" max="5117" width="8.7109375" style="3" hidden="1"/>
    <col min="5118" max="5365" width="9.140625" style="3" hidden="1"/>
    <col min="5366" max="5366" width="21.42578125" style="3" hidden="1"/>
    <col min="5367" max="5367" width="19.7109375" style="3" hidden="1"/>
    <col min="5368" max="5368" width="21.140625" style="3" hidden="1"/>
    <col min="5369" max="5369" width="20.28515625" style="3" hidden="1"/>
    <col min="5370" max="5370" width="13.5703125" style="3" hidden="1"/>
    <col min="5371" max="5371" width="13.28515625" style="3" hidden="1"/>
    <col min="5372" max="5372" width="10.140625" style="3" hidden="1"/>
    <col min="5373" max="5373" width="8.7109375" style="3" hidden="1"/>
    <col min="5374" max="5621" width="9.140625" style="3" hidden="1"/>
    <col min="5622" max="5622" width="21.42578125" style="3" hidden="1"/>
    <col min="5623" max="5623" width="19.7109375" style="3" hidden="1"/>
    <col min="5624" max="5624" width="21.140625" style="3" hidden="1"/>
    <col min="5625" max="5625" width="20.28515625" style="3" hidden="1"/>
    <col min="5626" max="5626" width="13.5703125" style="3" hidden="1"/>
    <col min="5627" max="5627" width="13.28515625" style="3" hidden="1"/>
    <col min="5628" max="5628" width="10.140625" style="3" hidden="1"/>
    <col min="5629" max="5629" width="8.7109375" style="3" hidden="1"/>
    <col min="5630" max="5877" width="9.140625" style="3" hidden="1"/>
    <col min="5878" max="5878" width="21.42578125" style="3" hidden="1"/>
    <col min="5879" max="5879" width="19.7109375" style="3" hidden="1"/>
    <col min="5880" max="5880" width="21.140625" style="3" hidden="1"/>
    <col min="5881" max="5881" width="20.28515625" style="3" hidden="1"/>
    <col min="5882" max="5882" width="13.5703125" style="3" hidden="1"/>
    <col min="5883" max="5883" width="13.28515625" style="3" hidden="1"/>
    <col min="5884" max="5884" width="10.140625" style="3" hidden="1"/>
    <col min="5885" max="5885" width="8.7109375" style="3" hidden="1"/>
    <col min="5886" max="6133" width="9.140625" style="3" hidden="1"/>
    <col min="6134" max="6134" width="21.42578125" style="3" hidden="1"/>
    <col min="6135" max="6135" width="19.7109375" style="3" hidden="1"/>
    <col min="6136" max="6136" width="21.140625" style="3" hidden="1"/>
    <col min="6137" max="6137" width="20.28515625" style="3" hidden="1"/>
    <col min="6138" max="6138" width="13.5703125" style="3" hidden="1"/>
    <col min="6139" max="6139" width="13.28515625" style="3" hidden="1"/>
    <col min="6140" max="6140" width="10.140625" style="3" hidden="1"/>
    <col min="6141" max="6141" width="8.7109375" style="3" hidden="1"/>
    <col min="6142" max="6389" width="9.140625" style="3" hidden="1"/>
    <col min="6390" max="6390" width="21.42578125" style="3" hidden="1"/>
    <col min="6391" max="6391" width="19.7109375" style="3" hidden="1"/>
    <col min="6392" max="6392" width="21.140625" style="3" hidden="1"/>
    <col min="6393" max="6393" width="20.28515625" style="3" hidden="1"/>
    <col min="6394" max="6394" width="13.5703125" style="3" hidden="1"/>
    <col min="6395" max="6395" width="13.28515625" style="3" hidden="1"/>
    <col min="6396" max="6396" width="10.140625" style="3" hidden="1"/>
    <col min="6397" max="6397" width="8.7109375" style="3" hidden="1"/>
    <col min="6398" max="6645" width="9.140625" style="3" hidden="1"/>
    <col min="6646" max="6646" width="21.42578125" style="3" hidden="1"/>
    <col min="6647" max="6647" width="19.7109375" style="3" hidden="1"/>
    <col min="6648" max="6648" width="21.140625" style="3" hidden="1"/>
    <col min="6649" max="6649" width="20.28515625" style="3" hidden="1"/>
    <col min="6650" max="6650" width="13.5703125" style="3" hidden="1"/>
    <col min="6651" max="6651" width="13.28515625" style="3" hidden="1"/>
    <col min="6652" max="6652" width="10.140625" style="3" hidden="1"/>
    <col min="6653" max="6653" width="8.7109375" style="3" hidden="1"/>
    <col min="6654" max="6901" width="9.140625" style="3" hidden="1"/>
    <col min="6902" max="6902" width="21.42578125" style="3" hidden="1"/>
    <col min="6903" max="6903" width="19.7109375" style="3" hidden="1"/>
    <col min="6904" max="6904" width="21.140625" style="3" hidden="1"/>
    <col min="6905" max="6905" width="20.28515625" style="3" hidden="1"/>
    <col min="6906" max="6906" width="13.5703125" style="3" hidden="1"/>
    <col min="6907" max="6907" width="13.28515625" style="3" hidden="1"/>
    <col min="6908" max="6908" width="10.140625" style="3" hidden="1"/>
    <col min="6909" max="6909" width="8.7109375" style="3" hidden="1"/>
    <col min="6910" max="7157" width="9.140625" style="3" hidden="1"/>
    <col min="7158" max="7158" width="21.42578125" style="3" hidden="1"/>
    <col min="7159" max="7159" width="19.7109375" style="3" hidden="1"/>
    <col min="7160" max="7160" width="21.140625" style="3" hidden="1"/>
    <col min="7161" max="7161" width="20.28515625" style="3" hidden="1"/>
    <col min="7162" max="7162" width="13.5703125" style="3" hidden="1"/>
    <col min="7163" max="7163" width="13.28515625" style="3" hidden="1"/>
    <col min="7164" max="7164" width="10.140625" style="3" hidden="1"/>
    <col min="7165" max="7165" width="8.7109375" style="3" hidden="1"/>
    <col min="7166" max="7413" width="9.140625" style="3" hidden="1"/>
    <col min="7414" max="7414" width="21.42578125" style="3" hidden="1"/>
    <col min="7415" max="7415" width="19.7109375" style="3" hidden="1"/>
    <col min="7416" max="7416" width="21.140625" style="3" hidden="1"/>
    <col min="7417" max="7417" width="20.28515625" style="3" hidden="1"/>
    <col min="7418" max="7418" width="13.5703125" style="3" hidden="1"/>
    <col min="7419" max="7419" width="13.28515625" style="3" hidden="1"/>
    <col min="7420" max="7420" width="10.140625" style="3" hidden="1"/>
    <col min="7421" max="7421" width="8.7109375" style="3" hidden="1"/>
    <col min="7422" max="7669" width="9.140625" style="3" hidden="1"/>
    <col min="7670" max="7670" width="21.42578125" style="3" hidden="1"/>
    <col min="7671" max="7671" width="19.7109375" style="3" hidden="1"/>
    <col min="7672" max="7672" width="21.140625" style="3" hidden="1"/>
    <col min="7673" max="7673" width="20.28515625" style="3" hidden="1"/>
    <col min="7674" max="7674" width="13.5703125" style="3" hidden="1"/>
    <col min="7675" max="7675" width="13.28515625" style="3" hidden="1"/>
    <col min="7676" max="7676" width="10.140625" style="3" hidden="1"/>
    <col min="7677" max="7677" width="8.7109375" style="3" hidden="1"/>
    <col min="7678" max="7925" width="9.140625" style="3" hidden="1"/>
    <col min="7926" max="7926" width="21.42578125" style="3" hidden="1"/>
    <col min="7927" max="7927" width="19.7109375" style="3" hidden="1"/>
    <col min="7928" max="7928" width="21.140625" style="3" hidden="1"/>
    <col min="7929" max="7929" width="20.28515625" style="3" hidden="1"/>
    <col min="7930" max="7930" width="13.5703125" style="3" hidden="1"/>
    <col min="7931" max="7931" width="13.28515625" style="3" hidden="1"/>
    <col min="7932" max="7932" width="10.140625" style="3" hidden="1"/>
    <col min="7933" max="7933" width="8.7109375" style="3" hidden="1"/>
    <col min="7934" max="8181" width="9.140625" style="3" hidden="1"/>
    <col min="8182" max="8182" width="21.42578125" style="3" hidden="1"/>
    <col min="8183" max="8183" width="19.7109375" style="3" hidden="1"/>
    <col min="8184" max="8184" width="21.140625" style="3" hidden="1"/>
    <col min="8185" max="8185" width="20.28515625" style="3" hidden="1"/>
    <col min="8186" max="8186" width="13.5703125" style="3" hidden="1"/>
    <col min="8187" max="8187" width="13.28515625" style="3" hidden="1"/>
    <col min="8188" max="8188" width="10.140625" style="3" hidden="1"/>
    <col min="8189" max="8189" width="8.7109375" style="3" hidden="1"/>
    <col min="8190" max="8437" width="9.140625" style="3" hidden="1"/>
    <col min="8438" max="8438" width="21.42578125" style="3" hidden="1"/>
    <col min="8439" max="8439" width="19.7109375" style="3" hidden="1"/>
    <col min="8440" max="8440" width="21.140625" style="3" hidden="1"/>
    <col min="8441" max="8441" width="20.28515625" style="3" hidden="1"/>
    <col min="8442" max="8442" width="13.5703125" style="3" hidden="1"/>
    <col min="8443" max="8443" width="13.28515625" style="3" hidden="1"/>
    <col min="8444" max="8444" width="10.140625" style="3" hidden="1"/>
    <col min="8445" max="8445" width="8.7109375" style="3" hidden="1"/>
    <col min="8446" max="8693" width="9.140625" style="3" hidden="1"/>
    <col min="8694" max="8694" width="21.42578125" style="3" hidden="1"/>
    <col min="8695" max="8695" width="19.7109375" style="3" hidden="1"/>
    <col min="8696" max="8696" width="21.140625" style="3" hidden="1"/>
    <col min="8697" max="8697" width="20.28515625" style="3" hidden="1"/>
    <col min="8698" max="8698" width="13.5703125" style="3" hidden="1"/>
    <col min="8699" max="8699" width="13.28515625" style="3" hidden="1"/>
    <col min="8700" max="8700" width="10.140625" style="3" hidden="1"/>
    <col min="8701" max="8701" width="8.7109375" style="3" hidden="1"/>
    <col min="8702" max="8949" width="9.140625" style="3" hidden="1"/>
    <col min="8950" max="8950" width="21.42578125" style="3" hidden="1"/>
    <col min="8951" max="8951" width="19.7109375" style="3" hidden="1"/>
    <col min="8952" max="8952" width="21.140625" style="3" hidden="1"/>
    <col min="8953" max="8953" width="20.28515625" style="3" hidden="1"/>
    <col min="8954" max="8954" width="13.5703125" style="3" hidden="1"/>
    <col min="8955" max="8955" width="13.28515625" style="3" hidden="1"/>
    <col min="8956" max="8956" width="10.140625" style="3" hidden="1"/>
    <col min="8957" max="8957" width="8.7109375" style="3" hidden="1"/>
    <col min="8958" max="9205" width="9.140625" style="3" hidden="1"/>
    <col min="9206" max="9206" width="21.42578125" style="3" hidden="1"/>
    <col min="9207" max="9207" width="19.7109375" style="3" hidden="1"/>
    <col min="9208" max="9208" width="21.140625" style="3" hidden="1"/>
    <col min="9209" max="9209" width="20.28515625" style="3" hidden="1"/>
    <col min="9210" max="9210" width="13.5703125" style="3" hidden="1"/>
    <col min="9211" max="9211" width="13.28515625" style="3" hidden="1"/>
    <col min="9212" max="9212" width="10.140625" style="3" hidden="1"/>
    <col min="9213" max="9213" width="8.7109375" style="3" hidden="1"/>
    <col min="9214" max="9461" width="9.140625" style="3" hidden="1"/>
    <col min="9462" max="9462" width="21.42578125" style="3" hidden="1"/>
    <col min="9463" max="9463" width="19.7109375" style="3" hidden="1"/>
    <col min="9464" max="9464" width="21.140625" style="3" hidden="1"/>
    <col min="9465" max="9465" width="20.28515625" style="3" hidden="1"/>
    <col min="9466" max="9466" width="13.5703125" style="3" hidden="1"/>
    <col min="9467" max="9467" width="13.28515625" style="3" hidden="1"/>
    <col min="9468" max="9468" width="10.140625" style="3" hidden="1"/>
    <col min="9469" max="9469" width="8.7109375" style="3" hidden="1"/>
    <col min="9470" max="9717" width="9.140625" style="3" hidden="1"/>
    <col min="9718" max="9718" width="21.42578125" style="3" hidden="1"/>
    <col min="9719" max="9719" width="19.7109375" style="3" hidden="1"/>
    <col min="9720" max="9720" width="21.140625" style="3" hidden="1"/>
    <col min="9721" max="9721" width="20.28515625" style="3" hidden="1"/>
    <col min="9722" max="9722" width="13.5703125" style="3" hidden="1"/>
    <col min="9723" max="9723" width="13.28515625" style="3" hidden="1"/>
    <col min="9724" max="9724" width="10.140625" style="3" hidden="1"/>
    <col min="9725" max="9725" width="8.7109375" style="3" hidden="1"/>
    <col min="9726" max="9973" width="9.140625" style="3" hidden="1"/>
    <col min="9974" max="9974" width="21.42578125" style="3" hidden="1"/>
    <col min="9975" max="9975" width="19.7109375" style="3" hidden="1"/>
    <col min="9976" max="9976" width="21.140625" style="3" hidden="1"/>
    <col min="9977" max="9977" width="20.28515625" style="3" hidden="1"/>
    <col min="9978" max="9978" width="13.5703125" style="3" hidden="1"/>
    <col min="9979" max="9979" width="13.28515625" style="3" hidden="1"/>
    <col min="9980" max="9980" width="10.140625" style="3" hidden="1"/>
    <col min="9981" max="9981" width="8.7109375" style="3" hidden="1"/>
    <col min="9982" max="10229" width="9.140625" style="3" hidden="1"/>
    <col min="10230" max="10230" width="21.42578125" style="3" hidden="1"/>
    <col min="10231" max="10231" width="19.7109375" style="3" hidden="1"/>
    <col min="10232" max="10232" width="21.140625" style="3" hidden="1"/>
    <col min="10233" max="10233" width="20.28515625" style="3" hidden="1"/>
    <col min="10234" max="10234" width="13.5703125" style="3" hidden="1"/>
    <col min="10235" max="10235" width="13.28515625" style="3" hidden="1"/>
    <col min="10236" max="10236" width="10.140625" style="3" hidden="1"/>
    <col min="10237" max="10237" width="8.7109375" style="3" hidden="1"/>
    <col min="10238" max="10485" width="9.140625" style="3" hidden="1"/>
    <col min="10486" max="10486" width="21.42578125" style="3" hidden="1"/>
    <col min="10487" max="10487" width="19.7109375" style="3" hidden="1"/>
    <col min="10488" max="10488" width="21.140625" style="3" hidden="1"/>
    <col min="10489" max="10489" width="20.28515625" style="3" hidden="1"/>
    <col min="10490" max="10490" width="13.5703125" style="3" hidden="1"/>
    <col min="10491" max="10491" width="13.28515625" style="3" hidden="1"/>
    <col min="10492" max="10492" width="10.140625" style="3" hidden="1"/>
    <col min="10493" max="10493" width="8.7109375" style="3" hidden="1"/>
    <col min="10494" max="10741" width="9.140625" style="3" hidden="1"/>
    <col min="10742" max="10742" width="21.42578125" style="3" hidden="1"/>
    <col min="10743" max="10743" width="19.7109375" style="3" hidden="1"/>
    <col min="10744" max="10744" width="21.140625" style="3" hidden="1"/>
    <col min="10745" max="10745" width="20.28515625" style="3" hidden="1"/>
    <col min="10746" max="10746" width="13.5703125" style="3" hidden="1"/>
    <col min="10747" max="10747" width="13.28515625" style="3" hidden="1"/>
    <col min="10748" max="10748" width="10.140625" style="3" hidden="1"/>
    <col min="10749" max="10749" width="8.7109375" style="3" hidden="1"/>
    <col min="10750" max="10997" width="9.140625" style="3" hidden="1"/>
    <col min="10998" max="10998" width="21.42578125" style="3" hidden="1"/>
    <col min="10999" max="10999" width="19.7109375" style="3" hidden="1"/>
    <col min="11000" max="11000" width="21.140625" style="3" hidden="1"/>
    <col min="11001" max="11001" width="20.28515625" style="3" hidden="1"/>
    <col min="11002" max="11002" width="13.5703125" style="3" hidden="1"/>
    <col min="11003" max="11003" width="13.28515625" style="3" hidden="1"/>
    <col min="11004" max="11004" width="10.140625" style="3" hidden="1"/>
    <col min="11005" max="11005" width="8.7109375" style="3" hidden="1"/>
    <col min="11006" max="11253" width="9.140625" style="3" hidden="1"/>
    <col min="11254" max="11254" width="21.42578125" style="3" hidden="1"/>
    <col min="11255" max="11255" width="19.7109375" style="3" hidden="1"/>
    <col min="11256" max="11256" width="21.140625" style="3" hidden="1"/>
    <col min="11257" max="11257" width="20.28515625" style="3" hidden="1"/>
    <col min="11258" max="11258" width="13.5703125" style="3" hidden="1"/>
    <col min="11259" max="11259" width="13.28515625" style="3" hidden="1"/>
    <col min="11260" max="11260" width="10.140625" style="3" hidden="1"/>
    <col min="11261" max="11261" width="8.7109375" style="3" hidden="1"/>
    <col min="11262" max="11509" width="9.140625" style="3" hidden="1"/>
    <col min="11510" max="11510" width="21.42578125" style="3" hidden="1"/>
    <col min="11511" max="11511" width="19.7109375" style="3" hidden="1"/>
    <col min="11512" max="11512" width="21.140625" style="3" hidden="1"/>
    <col min="11513" max="11513" width="20.28515625" style="3" hidden="1"/>
    <col min="11514" max="11514" width="13.5703125" style="3" hidden="1"/>
    <col min="11515" max="11515" width="13.28515625" style="3" hidden="1"/>
    <col min="11516" max="11516" width="10.140625" style="3" hidden="1"/>
    <col min="11517" max="11517" width="8.7109375" style="3" hidden="1"/>
    <col min="11518" max="11765" width="9.140625" style="3" hidden="1"/>
    <col min="11766" max="11766" width="21.42578125" style="3" hidden="1"/>
    <col min="11767" max="11767" width="19.7109375" style="3" hidden="1"/>
    <col min="11768" max="11768" width="21.140625" style="3" hidden="1"/>
    <col min="11769" max="11769" width="20.28515625" style="3" hidden="1"/>
    <col min="11770" max="11770" width="13.5703125" style="3" hidden="1"/>
    <col min="11771" max="11771" width="13.28515625" style="3" hidden="1"/>
    <col min="11772" max="11772" width="10.140625" style="3" hidden="1"/>
    <col min="11773" max="11773" width="8.7109375" style="3" hidden="1"/>
    <col min="11774" max="12021" width="9.140625" style="3" hidden="1"/>
    <col min="12022" max="12022" width="21.42578125" style="3" hidden="1"/>
    <col min="12023" max="12023" width="19.7109375" style="3" hidden="1"/>
    <col min="12024" max="12024" width="21.140625" style="3" hidden="1"/>
    <col min="12025" max="12025" width="20.28515625" style="3" hidden="1"/>
    <col min="12026" max="12026" width="13.5703125" style="3" hidden="1"/>
    <col min="12027" max="12027" width="13.28515625" style="3" hidden="1"/>
    <col min="12028" max="12028" width="10.140625" style="3" hidden="1"/>
    <col min="12029" max="12029" width="8.7109375" style="3" hidden="1"/>
    <col min="12030" max="12277" width="9.140625" style="3" hidden="1"/>
    <col min="12278" max="12278" width="21.42578125" style="3" hidden="1"/>
    <col min="12279" max="12279" width="19.7109375" style="3" hidden="1"/>
    <col min="12280" max="12280" width="21.140625" style="3" hidden="1"/>
    <col min="12281" max="12281" width="20.28515625" style="3" hidden="1"/>
    <col min="12282" max="12282" width="13.5703125" style="3" hidden="1"/>
    <col min="12283" max="12283" width="13.28515625" style="3" hidden="1"/>
    <col min="12284" max="12284" width="10.140625" style="3" hidden="1"/>
    <col min="12285" max="12285" width="8.7109375" style="3" hidden="1"/>
    <col min="12286" max="12533" width="9.140625" style="3" hidden="1"/>
    <col min="12534" max="12534" width="21.42578125" style="3" hidden="1"/>
    <col min="12535" max="12535" width="19.7109375" style="3" hidden="1"/>
    <col min="12536" max="12536" width="21.140625" style="3" hidden="1"/>
    <col min="12537" max="12537" width="20.28515625" style="3" hidden="1"/>
    <col min="12538" max="12538" width="13.5703125" style="3" hidden="1"/>
    <col min="12539" max="12539" width="13.28515625" style="3" hidden="1"/>
    <col min="12540" max="12540" width="10.140625" style="3" hidden="1"/>
    <col min="12541" max="12541" width="8.7109375" style="3" hidden="1"/>
    <col min="12542" max="12789" width="9.140625" style="3" hidden="1"/>
    <col min="12790" max="12790" width="21.42578125" style="3" hidden="1"/>
    <col min="12791" max="12791" width="19.7109375" style="3" hidden="1"/>
    <col min="12792" max="12792" width="21.140625" style="3" hidden="1"/>
    <col min="12793" max="12793" width="20.28515625" style="3" hidden="1"/>
    <col min="12794" max="12794" width="13.5703125" style="3" hidden="1"/>
    <col min="12795" max="12795" width="13.28515625" style="3" hidden="1"/>
    <col min="12796" max="12796" width="10.140625" style="3" hidden="1"/>
    <col min="12797" max="12797" width="8.7109375" style="3" hidden="1"/>
    <col min="12798" max="13045" width="9.140625" style="3" hidden="1"/>
    <col min="13046" max="13046" width="21.42578125" style="3" hidden="1"/>
    <col min="13047" max="13047" width="19.7109375" style="3" hidden="1"/>
    <col min="13048" max="13048" width="21.140625" style="3" hidden="1"/>
    <col min="13049" max="13049" width="20.28515625" style="3" hidden="1"/>
    <col min="13050" max="13050" width="13.5703125" style="3" hidden="1"/>
    <col min="13051" max="13051" width="13.28515625" style="3" hidden="1"/>
    <col min="13052" max="13052" width="10.140625" style="3" hidden="1"/>
    <col min="13053" max="13053" width="8.7109375" style="3" hidden="1"/>
    <col min="13054" max="13301" width="9.140625" style="3" hidden="1"/>
    <col min="13302" max="13302" width="21.42578125" style="3" hidden="1"/>
    <col min="13303" max="13303" width="19.7109375" style="3" hidden="1"/>
    <col min="13304" max="13304" width="21.140625" style="3" hidden="1"/>
    <col min="13305" max="13305" width="20.28515625" style="3" hidden="1"/>
    <col min="13306" max="13306" width="13.5703125" style="3" hidden="1"/>
    <col min="13307" max="13307" width="13.28515625" style="3" hidden="1"/>
    <col min="13308" max="13308" width="10.140625" style="3" hidden="1"/>
    <col min="13309" max="13309" width="8.7109375" style="3" hidden="1"/>
    <col min="13310" max="13557" width="9.140625" style="3" hidden="1"/>
    <col min="13558" max="13558" width="21.42578125" style="3" hidden="1"/>
    <col min="13559" max="13559" width="19.7109375" style="3" hidden="1"/>
    <col min="13560" max="13560" width="21.140625" style="3" hidden="1"/>
    <col min="13561" max="13561" width="20.28515625" style="3" hidden="1"/>
    <col min="13562" max="13562" width="13.5703125" style="3" hidden="1"/>
    <col min="13563" max="13563" width="13.28515625" style="3" hidden="1"/>
    <col min="13564" max="13564" width="10.140625" style="3" hidden="1"/>
    <col min="13565" max="13565" width="8.7109375" style="3" hidden="1"/>
    <col min="13566" max="13813" width="9.140625" style="3" hidden="1"/>
    <col min="13814" max="13814" width="21.42578125" style="3" hidden="1"/>
    <col min="13815" max="13815" width="19.7109375" style="3" hidden="1"/>
    <col min="13816" max="13816" width="21.140625" style="3" hidden="1"/>
    <col min="13817" max="13817" width="20.28515625" style="3" hidden="1"/>
    <col min="13818" max="13818" width="13.5703125" style="3" hidden="1"/>
    <col min="13819" max="13819" width="13.28515625" style="3" hidden="1"/>
    <col min="13820" max="13820" width="10.140625" style="3" hidden="1"/>
    <col min="13821" max="13821" width="8.7109375" style="3" hidden="1"/>
    <col min="13822" max="14069" width="9.140625" style="3" hidden="1"/>
    <col min="14070" max="14070" width="21.42578125" style="3" hidden="1"/>
    <col min="14071" max="14071" width="19.7109375" style="3" hidden="1"/>
    <col min="14072" max="14072" width="21.140625" style="3" hidden="1"/>
    <col min="14073" max="14073" width="20.28515625" style="3" hidden="1"/>
    <col min="14074" max="14074" width="13.5703125" style="3" hidden="1"/>
    <col min="14075" max="14075" width="13.28515625" style="3" hidden="1"/>
    <col min="14076" max="14076" width="10.140625" style="3" hidden="1"/>
    <col min="14077" max="14077" width="8.7109375" style="3" hidden="1"/>
    <col min="14078" max="14325" width="9.140625" style="3" hidden="1"/>
    <col min="14326" max="14326" width="21.42578125" style="3" hidden="1"/>
    <col min="14327" max="14327" width="19.7109375" style="3" hidden="1"/>
    <col min="14328" max="14328" width="21.140625" style="3" hidden="1"/>
    <col min="14329" max="14329" width="20.28515625" style="3" hidden="1"/>
    <col min="14330" max="14330" width="13.5703125" style="3" hidden="1"/>
    <col min="14331" max="14331" width="13.28515625" style="3" hidden="1"/>
    <col min="14332" max="14332" width="10.140625" style="3" hidden="1"/>
    <col min="14333" max="14333" width="8.7109375" style="3" hidden="1"/>
    <col min="14334" max="14581" width="9.140625" style="3" hidden="1"/>
    <col min="14582" max="14582" width="21.42578125" style="3" hidden="1"/>
    <col min="14583" max="14583" width="19.7109375" style="3" hidden="1"/>
    <col min="14584" max="14584" width="21.140625" style="3" hidden="1"/>
    <col min="14585" max="14585" width="20.28515625" style="3" hidden="1"/>
    <col min="14586" max="14586" width="13.5703125" style="3" hidden="1"/>
    <col min="14587" max="14587" width="13.28515625" style="3" hidden="1"/>
    <col min="14588" max="14588" width="10.140625" style="3" hidden="1"/>
    <col min="14589" max="14589" width="8.7109375" style="3" hidden="1"/>
    <col min="14590" max="14837" width="9.140625" style="3" hidden="1"/>
    <col min="14838" max="14838" width="21.42578125" style="3" hidden="1"/>
    <col min="14839" max="14839" width="19.7109375" style="3" hidden="1"/>
    <col min="14840" max="14840" width="21.140625" style="3" hidden="1"/>
    <col min="14841" max="14841" width="20.28515625" style="3" hidden="1"/>
    <col min="14842" max="14842" width="13.5703125" style="3" hidden="1"/>
    <col min="14843" max="14843" width="13.28515625" style="3" hidden="1"/>
    <col min="14844" max="14844" width="10.140625" style="3" hidden="1"/>
    <col min="14845" max="14845" width="8.7109375" style="3" hidden="1"/>
    <col min="14846" max="15093" width="9.140625" style="3" hidden="1"/>
    <col min="15094" max="15094" width="21.42578125" style="3" hidden="1"/>
    <col min="15095" max="15095" width="19.7109375" style="3" hidden="1"/>
    <col min="15096" max="15096" width="21.140625" style="3" hidden="1"/>
    <col min="15097" max="15097" width="20.28515625" style="3" hidden="1"/>
    <col min="15098" max="15098" width="13.5703125" style="3" hidden="1"/>
    <col min="15099" max="15099" width="13.28515625" style="3" hidden="1"/>
    <col min="15100" max="15100" width="10.140625" style="3" hidden="1"/>
    <col min="15101" max="15101" width="8.7109375" style="3" hidden="1"/>
    <col min="15102" max="15349" width="9.140625" style="3" hidden="1"/>
    <col min="15350" max="15350" width="21.42578125" style="3" hidden="1"/>
    <col min="15351" max="15351" width="19.7109375" style="3" hidden="1"/>
    <col min="15352" max="15352" width="21.140625" style="3" hidden="1"/>
    <col min="15353" max="15353" width="20.28515625" style="3" hidden="1"/>
    <col min="15354" max="15354" width="13.5703125" style="3" hidden="1"/>
    <col min="15355" max="15355" width="13.28515625" style="3" hidden="1"/>
    <col min="15356" max="15356" width="10.140625" style="3" hidden="1"/>
    <col min="15357" max="15357" width="8.7109375" style="3" hidden="1"/>
    <col min="15358" max="15605" width="9.140625" style="3" hidden="1"/>
    <col min="15606" max="15606" width="21.42578125" style="3" hidden="1"/>
    <col min="15607" max="15607" width="19.7109375" style="3" hidden="1"/>
    <col min="15608" max="15608" width="21.140625" style="3" hidden="1"/>
    <col min="15609" max="15609" width="20.28515625" style="3" hidden="1"/>
    <col min="15610" max="15610" width="13.5703125" style="3" hidden="1"/>
    <col min="15611" max="15611" width="13.28515625" style="3" hidden="1"/>
    <col min="15612" max="15612" width="10.140625" style="3" hidden="1"/>
    <col min="15613" max="15613" width="8.7109375" style="3" hidden="1"/>
    <col min="15614" max="15861" width="9.140625" style="3" hidden="1"/>
    <col min="15862" max="15862" width="21.42578125" style="3" hidden="1"/>
    <col min="15863" max="15863" width="19.7109375" style="3" hidden="1"/>
    <col min="15864" max="15864" width="21.140625" style="3" hidden="1"/>
    <col min="15865" max="15865" width="20.28515625" style="3" hidden="1"/>
    <col min="15866" max="15866" width="13.5703125" style="3" hidden="1"/>
    <col min="15867" max="15867" width="13.28515625" style="3" hidden="1"/>
    <col min="15868" max="15868" width="10.140625" style="3" hidden="1"/>
    <col min="15869" max="15869" width="8.7109375" style="3" hidden="1"/>
    <col min="15870" max="16117" width="9.140625" style="3" hidden="1"/>
    <col min="16118" max="16118" width="21.42578125" style="3" hidden="1"/>
    <col min="16119" max="16119" width="19.7109375" style="3" hidden="1"/>
    <col min="16120" max="16120" width="21.140625" style="3" hidden="1"/>
    <col min="16121" max="16121" width="20.28515625" style="3" hidden="1"/>
    <col min="16122" max="16122" width="13.5703125" style="3" hidden="1"/>
    <col min="16123" max="16123" width="13.28515625" style="3" hidden="1"/>
    <col min="16124" max="16124" width="10.140625" style="3" hidden="1"/>
    <col min="16125" max="16125" width="8.7109375" style="3" hidden="1"/>
    <col min="16126" max="16384" width="9.140625" style="3" hidden="1"/>
  </cols>
  <sheetData>
    <row r="1" spans="1:5" ht="34.5" customHeight="1">
      <c r="A1" s="1037" t="s">
        <v>554</v>
      </c>
      <c r="B1" s="1037"/>
      <c r="C1" s="1037"/>
      <c r="D1" s="1037"/>
      <c r="E1" s="1037"/>
    </row>
    <row r="2" spans="1:5">
      <c r="B2" s="60"/>
      <c r="C2" s="60"/>
      <c r="D2" s="60"/>
    </row>
    <row r="3" spans="1:5">
      <c r="B3" s="60"/>
      <c r="C3" s="60"/>
      <c r="D3" s="60"/>
    </row>
    <row r="4" spans="1:5" ht="18.95" customHeight="1">
      <c r="B4" s="612" t="s">
        <v>551</v>
      </c>
      <c r="C4" s="612" t="s">
        <v>555</v>
      </c>
      <c r="D4" s="612" t="s">
        <v>556</v>
      </c>
    </row>
    <row r="5" spans="1:5" ht="18.95" customHeight="1">
      <c r="B5" s="620" t="s">
        <v>42</v>
      </c>
      <c r="C5" s="621">
        <v>1443.68</v>
      </c>
      <c r="D5" s="621">
        <v>1258.8</v>
      </c>
      <c r="E5" s="301"/>
    </row>
    <row r="6" spans="1:5" ht="18.95" customHeight="1">
      <c r="B6" s="620" t="s">
        <v>43</v>
      </c>
      <c r="C6" s="621">
        <v>1398.33</v>
      </c>
      <c r="D6" s="621">
        <v>1318.69</v>
      </c>
      <c r="E6" s="301"/>
    </row>
    <row r="7" spans="1:5" ht="18.95" customHeight="1">
      <c r="B7" s="620" t="s">
        <v>44</v>
      </c>
      <c r="C7" s="621">
        <v>1400.34</v>
      </c>
      <c r="D7" s="621">
        <v>1300.3599999999999</v>
      </c>
      <c r="E7" s="301"/>
    </row>
    <row r="8" spans="1:5" ht="18.95" customHeight="1">
      <c r="B8" s="620" t="s">
        <v>45</v>
      </c>
      <c r="C8" s="621">
        <v>1529.22</v>
      </c>
      <c r="D8" s="621">
        <v>1233.32</v>
      </c>
      <c r="E8" s="301"/>
    </row>
    <row r="9" spans="1:5" ht="18.95" customHeight="1">
      <c r="B9" s="620" t="s">
        <v>46</v>
      </c>
      <c r="C9" s="621">
        <v>1389.38</v>
      </c>
      <c r="D9" s="621">
        <v>1306.94</v>
      </c>
      <c r="E9" s="301"/>
    </row>
    <row r="10" spans="1:5" ht="18.95" customHeight="1">
      <c r="B10" s="620" t="s">
        <v>47</v>
      </c>
      <c r="C10" s="621">
        <v>1355.23</v>
      </c>
      <c r="D10" s="621">
        <v>1264.5999999999999</v>
      </c>
      <c r="E10" s="622"/>
    </row>
    <row r="11" spans="1:5" ht="18.95" customHeight="1">
      <c r="B11" s="623" t="s">
        <v>48</v>
      </c>
      <c r="C11" s="624">
        <v>1362.26</v>
      </c>
      <c r="D11" s="624">
        <v>1299.6099999999999</v>
      </c>
      <c r="E11" s="622"/>
    </row>
    <row r="12" spans="1:5" ht="18.95" customHeight="1">
      <c r="B12" s="620" t="s">
        <v>49</v>
      </c>
      <c r="C12" s="621">
        <v>1428.49</v>
      </c>
      <c r="D12" s="621">
        <v>1302.57</v>
      </c>
      <c r="E12" s="301"/>
    </row>
    <row r="13" spans="1:5" ht="18.95" customHeight="1">
      <c r="B13" s="620" t="s">
        <v>50</v>
      </c>
      <c r="C13" s="621">
        <v>1372.2</v>
      </c>
      <c r="D13" s="621">
        <v>1281.31</v>
      </c>
      <c r="E13" s="301"/>
    </row>
    <row r="14" spans="1:5" ht="18.95" customHeight="1">
      <c r="B14" s="620" t="s">
        <v>51</v>
      </c>
      <c r="C14" s="621">
        <v>1377.87</v>
      </c>
      <c r="D14" s="621">
        <v>1318.82</v>
      </c>
      <c r="E14" s="301"/>
    </row>
    <row r="15" spans="1:5" ht="18.95" customHeight="1">
      <c r="B15" s="620" t="s">
        <v>52</v>
      </c>
      <c r="C15" s="621">
        <v>1404.83</v>
      </c>
      <c r="D15" s="621">
        <v>1294.99</v>
      </c>
      <c r="E15" s="301"/>
    </row>
    <row r="16" spans="1:5" ht="18.95" customHeight="1">
      <c r="B16" s="620" t="s">
        <v>53</v>
      </c>
      <c r="C16" s="621">
        <v>1539.18</v>
      </c>
      <c r="D16" s="621">
        <v>1214.46</v>
      </c>
      <c r="E16" s="301"/>
    </row>
    <row r="17" spans="2:5" ht="18.95" customHeight="1">
      <c r="B17" s="620" t="s">
        <v>54</v>
      </c>
      <c r="C17" s="621">
        <v>1375.45</v>
      </c>
      <c r="D17" s="621">
        <v>1288.01</v>
      </c>
      <c r="E17" s="301"/>
    </row>
    <row r="18" spans="2:5" ht="18.95" customHeight="1">
      <c r="B18" s="620" t="s">
        <v>55</v>
      </c>
      <c r="C18" s="621">
        <v>1414.79</v>
      </c>
      <c r="D18" s="621">
        <v>1316.16</v>
      </c>
      <c r="E18" s="301"/>
    </row>
    <row r="19" spans="2:5" ht="18.95" customHeight="1">
      <c r="B19" s="620" t="s">
        <v>56</v>
      </c>
      <c r="C19" s="621">
        <v>1366.61</v>
      </c>
      <c r="D19" s="621">
        <v>1272.82</v>
      </c>
      <c r="E19" s="301"/>
    </row>
    <row r="20" spans="2:5" ht="18.95" customHeight="1">
      <c r="B20" s="620" t="s">
        <v>57</v>
      </c>
      <c r="C20" s="621">
        <v>1445.52</v>
      </c>
      <c r="D20" s="621">
        <v>1287.03</v>
      </c>
      <c r="E20" s="301"/>
    </row>
    <row r="21" spans="2:5" ht="18.95" customHeight="1">
      <c r="B21" s="625" t="s">
        <v>372</v>
      </c>
      <c r="C21" s="621">
        <v>660.08</v>
      </c>
      <c r="D21" s="621">
        <v>660.08</v>
      </c>
      <c r="E21" s="626"/>
    </row>
    <row r="22" spans="2:5" ht="18.95" customHeight="1">
      <c r="B22" s="625" t="s">
        <v>373</v>
      </c>
      <c r="C22" s="621">
        <v>572.04</v>
      </c>
      <c r="D22" s="621">
        <v>572.04</v>
      </c>
      <c r="E22" s="626"/>
    </row>
    <row r="23" spans="2:5" ht="18.95" customHeight="1">
      <c r="B23" s="625" t="s">
        <v>374</v>
      </c>
      <c r="C23" s="621">
        <v>551.36</v>
      </c>
      <c r="D23" s="621">
        <v>551.36</v>
      </c>
      <c r="E23" s="626"/>
    </row>
    <row r="24" spans="2:5">
      <c r="C24" s="626"/>
      <c r="D24" s="626"/>
      <c r="E24" s="626"/>
    </row>
    <row r="25" spans="2:5" hidden="1">
      <c r="C25" s="626"/>
      <c r="D25" s="626"/>
      <c r="E25" s="626"/>
    </row>
    <row r="26" spans="2:5" hidden="1">
      <c r="C26" s="626"/>
      <c r="D26" s="626"/>
      <c r="E26" s="626"/>
    </row>
    <row r="27" spans="2:5" hidden="1">
      <c r="C27" s="626"/>
      <c r="D27" s="627"/>
      <c r="E27" s="626"/>
    </row>
    <row r="28" spans="2:5" hidden="1">
      <c r="C28" s="626"/>
      <c r="D28" s="626"/>
      <c r="E28" s="626"/>
    </row>
    <row r="29" spans="2:5" hidden="1">
      <c r="C29" s="626"/>
      <c r="D29" s="626"/>
      <c r="E29" s="626"/>
    </row>
    <row r="30" spans="2:5" hidden="1">
      <c r="C30" s="626"/>
      <c r="D30" s="626"/>
      <c r="E30" s="626"/>
    </row>
    <row r="31" spans="2:5" hidden="1">
      <c r="C31" s="626"/>
      <c r="D31" s="626"/>
      <c r="E31" s="626"/>
    </row>
    <row r="32" spans="2:5" hidden="1">
      <c r="C32" s="626"/>
      <c r="D32" s="626"/>
      <c r="E32" s="626"/>
    </row>
    <row r="33" spans="3:5" hidden="1">
      <c r="C33" s="626"/>
      <c r="D33" s="626"/>
      <c r="E33" s="626"/>
    </row>
    <row r="34" spans="3:5" hidden="1">
      <c r="C34" s="626"/>
      <c r="D34" s="626"/>
      <c r="E34" s="626"/>
    </row>
    <row r="35" spans="3:5" hidden="1">
      <c r="C35" s="626"/>
      <c r="D35" s="626"/>
      <c r="E35" s="626"/>
    </row>
  </sheetData>
  <mergeCells count="1">
    <mergeCell ref="A1:E1"/>
  </mergeCells>
  <printOptions horizontalCentered="1"/>
  <pageMargins left="0.78740157480314965" right="0.78740157480314965" top="0.98425196850393704" bottom="0.98425196850393704" header="0.51181102362204722" footer="0.51181102362204722"/>
  <pageSetup paperSize="9" orientation="landscape" verticalDpi="4294967293"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WVP14"/>
  <sheetViews>
    <sheetView zoomScale="90" zoomScaleNormal="90" workbookViewId="0">
      <selection sqref="A1:G1"/>
    </sheetView>
  </sheetViews>
  <sheetFormatPr defaultColWidth="0" defaultRowHeight="12.75" customHeight="1" zeroHeight="1"/>
  <cols>
    <col min="1" max="1" width="10.7109375" style="3" customWidth="1"/>
    <col min="2" max="7" width="18.7109375" style="3" customWidth="1"/>
    <col min="8" max="8" width="8.7109375" style="3" hidden="1" customWidth="1"/>
    <col min="9" max="256" width="9.140625" style="3" hidden="1"/>
    <col min="257" max="257" width="21.42578125" style="3" hidden="1"/>
    <col min="258" max="258" width="19.7109375" style="3" hidden="1"/>
    <col min="259" max="259" width="13" style="3" hidden="1"/>
    <col min="260" max="260" width="20.140625" style="3" hidden="1"/>
    <col min="261" max="261" width="13.5703125" style="3" hidden="1"/>
    <col min="262" max="262" width="13.28515625" style="3" hidden="1"/>
    <col min="263" max="263" width="10.140625" style="3" hidden="1"/>
    <col min="264" max="264" width="8.7109375" style="3" hidden="1"/>
    <col min="265" max="512" width="9.140625" style="3" hidden="1"/>
    <col min="513" max="513" width="21.42578125" style="3" hidden="1"/>
    <col min="514" max="514" width="19.7109375" style="3" hidden="1"/>
    <col min="515" max="515" width="13" style="3" hidden="1"/>
    <col min="516" max="516" width="20.140625" style="3" hidden="1"/>
    <col min="517" max="517" width="13.5703125" style="3" hidden="1"/>
    <col min="518" max="518" width="13.28515625" style="3" hidden="1"/>
    <col min="519" max="519" width="10.140625" style="3" hidden="1"/>
    <col min="520" max="520" width="8.7109375" style="3" hidden="1"/>
    <col min="521" max="768" width="9.140625" style="3" hidden="1"/>
    <col min="769" max="769" width="21.42578125" style="3" hidden="1"/>
    <col min="770" max="770" width="19.7109375" style="3" hidden="1"/>
    <col min="771" max="771" width="13" style="3" hidden="1"/>
    <col min="772" max="772" width="20.140625" style="3" hidden="1"/>
    <col min="773" max="773" width="13.5703125" style="3" hidden="1"/>
    <col min="774" max="774" width="13.28515625" style="3" hidden="1"/>
    <col min="775" max="775" width="10.140625" style="3" hidden="1"/>
    <col min="776" max="776" width="8.7109375" style="3" hidden="1"/>
    <col min="777" max="1024" width="9.140625" style="3" hidden="1"/>
    <col min="1025" max="1025" width="21.42578125" style="3" hidden="1"/>
    <col min="1026" max="1026" width="19.7109375" style="3" hidden="1"/>
    <col min="1027" max="1027" width="13" style="3" hidden="1"/>
    <col min="1028" max="1028" width="20.140625" style="3" hidden="1"/>
    <col min="1029" max="1029" width="13.5703125" style="3" hidden="1"/>
    <col min="1030" max="1030" width="13.28515625" style="3" hidden="1"/>
    <col min="1031" max="1031" width="10.140625" style="3" hidden="1"/>
    <col min="1032" max="1032" width="8.7109375" style="3" hidden="1"/>
    <col min="1033" max="1280" width="9.140625" style="3" hidden="1"/>
    <col min="1281" max="1281" width="21.42578125" style="3" hidden="1"/>
    <col min="1282" max="1282" width="19.7109375" style="3" hidden="1"/>
    <col min="1283" max="1283" width="13" style="3" hidden="1"/>
    <col min="1284" max="1284" width="20.140625" style="3" hidden="1"/>
    <col min="1285" max="1285" width="13.5703125" style="3" hidden="1"/>
    <col min="1286" max="1286" width="13.28515625" style="3" hidden="1"/>
    <col min="1287" max="1287" width="10.140625" style="3" hidden="1"/>
    <col min="1288" max="1288" width="8.7109375" style="3" hidden="1"/>
    <col min="1289" max="1536" width="9.140625" style="3" hidden="1"/>
    <col min="1537" max="1537" width="21.42578125" style="3" hidden="1"/>
    <col min="1538" max="1538" width="19.7109375" style="3" hidden="1"/>
    <col min="1539" max="1539" width="13" style="3" hidden="1"/>
    <col min="1540" max="1540" width="20.140625" style="3" hidden="1"/>
    <col min="1541" max="1541" width="13.5703125" style="3" hidden="1"/>
    <col min="1542" max="1542" width="13.28515625" style="3" hidden="1"/>
    <col min="1543" max="1543" width="10.140625" style="3" hidden="1"/>
    <col min="1544" max="1544" width="8.7109375" style="3" hidden="1"/>
    <col min="1545" max="1792" width="9.140625" style="3" hidden="1"/>
    <col min="1793" max="1793" width="21.42578125" style="3" hidden="1"/>
    <col min="1794" max="1794" width="19.7109375" style="3" hidden="1"/>
    <col min="1795" max="1795" width="13" style="3" hidden="1"/>
    <col min="1796" max="1796" width="20.140625" style="3" hidden="1"/>
    <col min="1797" max="1797" width="13.5703125" style="3" hidden="1"/>
    <col min="1798" max="1798" width="13.28515625" style="3" hidden="1"/>
    <col min="1799" max="1799" width="10.140625" style="3" hidden="1"/>
    <col min="1800" max="1800" width="8.7109375" style="3" hidden="1"/>
    <col min="1801" max="2048" width="9.140625" style="3" hidden="1"/>
    <col min="2049" max="2049" width="21.42578125" style="3" hidden="1"/>
    <col min="2050" max="2050" width="19.7109375" style="3" hidden="1"/>
    <col min="2051" max="2051" width="13" style="3" hidden="1"/>
    <col min="2052" max="2052" width="20.140625" style="3" hidden="1"/>
    <col min="2053" max="2053" width="13.5703125" style="3" hidden="1"/>
    <col min="2054" max="2054" width="13.28515625" style="3" hidden="1"/>
    <col min="2055" max="2055" width="10.140625" style="3" hidden="1"/>
    <col min="2056" max="2056" width="8.7109375" style="3" hidden="1"/>
    <col min="2057" max="2304" width="9.140625" style="3" hidden="1"/>
    <col min="2305" max="2305" width="21.42578125" style="3" hidden="1"/>
    <col min="2306" max="2306" width="19.7109375" style="3" hidden="1"/>
    <col min="2307" max="2307" width="13" style="3" hidden="1"/>
    <col min="2308" max="2308" width="20.140625" style="3" hidden="1"/>
    <col min="2309" max="2309" width="13.5703125" style="3" hidden="1"/>
    <col min="2310" max="2310" width="13.28515625" style="3" hidden="1"/>
    <col min="2311" max="2311" width="10.140625" style="3" hidden="1"/>
    <col min="2312" max="2312" width="8.7109375" style="3" hidden="1"/>
    <col min="2313" max="2560" width="9.140625" style="3" hidden="1"/>
    <col min="2561" max="2561" width="21.42578125" style="3" hidden="1"/>
    <col min="2562" max="2562" width="19.7109375" style="3" hidden="1"/>
    <col min="2563" max="2563" width="13" style="3" hidden="1"/>
    <col min="2564" max="2564" width="20.140625" style="3" hidden="1"/>
    <col min="2565" max="2565" width="13.5703125" style="3" hidden="1"/>
    <col min="2566" max="2566" width="13.28515625" style="3" hidden="1"/>
    <col min="2567" max="2567" width="10.140625" style="3" hidden="1"/>
    <col min="2568" max="2568" width="8.7109375" style="3" hidden="1"/>
    <col min="2569" max="2816" width="9.140625" style="3" hidden="1"/>
    <col min="2817" max="2817" width="21.42578125" style="3" hidden="1"/>
    <col min="2818" max="2818" width="19.7109375" style="3" hidden="1"/>
    <col min="2819" max="2819" width="13" style="3" hidden="1"/>
    <col min="2820" max="2820" width="20.140625" style="3" hidden="1"/>
    <col min="2821" max="2821" width="13.5703125" style="3" hidden="1"/>
    <col min="2822" max="2822" width="13.28515625" style="3" hidden="1"/>
    <col min="2823" max="2823" width="10.140625" style="3" hidden="1"/>
    <col min="2824" max="2824" width="8.7109375" style="3" hidden="1"/>
    <col min="2825" max="3072" width="9.140625" style="3" hidden="1"/>
    <col min="3073" max="3073" width="21.42578125" style="3" hidden="1"/>
    <col min="3074" max="3074" width="19.7109375" style="3" hidden="1"/>
    <col min="3075" max="3075" width="13" style="3" hidden="1"/>
    <col min="3076" max="3076" width="20.140625" style="3" hidden="1"/>
    <col min="3077" max="3077" width="13.5703125" style="3" hidden="1"/>
    <col min="3078" max="3078" width="13.28515625" style="3" hidden="1"/>
    <col min="3079" max="3079" width="10.140625" style="3" hidden="1"/>
    <col min="3080" max="3080" width="8.7109375" style="3" hidden="1"/>
    <col min="3081" max="3328" width="9.140625" style="3" hidden="1"/>
    <col min="3329" max="3329" width="21.42578125" style="3" hidden="1"/>
    <col min="3330" max="3330" width="19.7109375" style="3" hidden="1"/>
    <col min="3331" max="3331" width="13" style="3" hidden="1"/>
    <col min="3332" max="3332" width="20.140625" style="3" hidden="1"/>
    <col min="3333" max="3333" width="13.5703125" style="3" hidden="1"/>
    <col min="3334" max="3334" width="13.28515625" style="3" hidden="1"/>
    <col min="3335" max="3335" width="10.140625" style="3" hidden="1"/>
    <col min="3336" max="3336" width="8.7109375" style="3" hidden="1"/>
    <col min="3337" max="3584" width="9.140625" style="3" hidden="1"/>
    <col min="3585" max="3585" width="21.42578125" style="3" hidden="1"/>
    <col min="3586" max="3586" width="19.7109375" style="3" hidden="1"/>
    <col min="3587" max="3587" width="13" style="3" hidden="1"/>
    <col min="3588" max="3588" width="20.140625" style="3" hidden="1"/>
    <col min="3589" max="3589" width="13.5703125" style="3" hidden="1"/>
    <col min="3590" max="3590" width="13.28515625" style="3" hidden="1"/>
    <col min="3591" max="3591" width="10.140625" style="3" hidden="1"/>
    <col min="3592" max="3592" width="8.7109375" style="3" hidden="1"/>
    <col min="3593" max="3840" width="9.140625" style="3" hidden="1"/>
    <col min="3841" max="3841" width="21.42578125" style="3" hidden="1"/>
    <col min="3842" max="3842" width="19.7109375" style="3" hidden="1"/>
    <col min="3843" max="3843" width="13" style="3" hidden="1"/>
    <col min="3844" max="3844" width="20.140625" style="3" hidden="1"/>
    <col min="3845" max="3845" width="13.5703125" style="3" hidden="1"/>
    <col min="3846" max="3846" width="13.28515625" style="3" hidden="1"/>
    <col min="3847" max="3847" width="10.140625" style="3" hidden="1"/>
    <col min="3848" max="3848" width="8.7109375" style="3" hidden="1"/>
    <col min="3849" max="4096" width="9.140625" style="3" hidden="1"/>
    <col min="4097" max="4097" width="21.42578125" style="3" hidden="1"/>
    <col min="4098" max="4098" width="19.7109375" style="3" hidden="1"/>
    <col min="4099" max="4099" width="13" style="3" hidden="1"/>
    <col min="4100" max="4100" width="20.140625" style="3" hidden="1"/>
    <col min="4101" max="4101" width="13.5703125" style="3" hidden="1"/>
    <col min="4102" max="4102" width="13.28515625" style="3" hidden="1"/>
    <col min="4103" max="4103" width="10.140625" style="3" hidden="1"/>
    <col min="4104" max="4104" width="8.7109375" style="3" hidden="1"/>
    <col min="4105" max="4352" width="9.140625" style="3" hidden="1"/>
    <col min="4353" max="4353" width="21.42578125" style="3" hidden="1"/>
    <col min="4354" max="4354" width="19.7109375" style="3" hidden="1"/>
    <col min="4355" max="4355" width="13" style="3" hidden="1"/>
    <col min="4356" max="4356" width="20.140625" style="3" hidden="1"/>
    <col min="4357" max="4357" width="13.5703125" style="3" hidden="1"/>
    <col min="4358" max="4358" width="13.28515625" style="3" hidden="1"/>
    <col min="4359" max="4359" width="10.140625" style="3" hidden="1"/>
    <col min="4360" max="4360" width="8.7109375" style="3" hidden="1"/>
    <col min="4361" max="4608" width="9.140625" style="3" hidden="1"/>
    <col min="4609" max="4609" width="21.42578125" style="3" hidden="1"/>
    <col min="4610" max="4610" width="19.7109375" style="3" hidden="1"/>
    <col min="4611" max="4611" width="13" style="3" hidden="1"/>
    <col min="4612" max="4612" width="20.140625" style="3" hidden="1"/>
    <col min="4613" max="4613" width="13.5703125" style="3" hidden="1"/>
    <col min="4614" max="4614" width="13.28515625" style="3" hidden="1"/>
    <col min="4615" max="4615" width="10.140625" style="3" hidden="1"/>
    <col min="4616" max="4616" width="8.7109375" style="3" hidden="1"/>
    <col min="4617" max="4864" width="9.140625" style="3" hidden="1"/>
    <col min="4865" max="4865" width="21.42578125" style="3" hidden="1"/>
    <col min="4866" max="4866" width="19.7109375" style="3" hidden="1"/>
    <col min="4867" max="4867" width="13" style="3" hidden="1"/>
    <col min="4868" max="4868" width="20.140625" style="3" hidden="1"/>
    <col min="4869" max="4869" width="13.5703125" style="3" hidden="1"/>
    <col min="4870" max="4870" width="13.28515625" style="3" hidden="1"/>
    <col min="4871" max="4871" width="10.140625" style="3" hidden="1"/>
    <col min="4872" max="4872" width="8.7109375" style="3" hidden="1"/>
    <col min="4873" max="5120" width="9.140625" style="3" hidden="1"/>
    <col min="5121" max="5121" width="21.42578125" style="3" hidden="1"/>
    <col min="5122" max="5122" width="19.7109375" style="3" hidden="1"/>
    <col min="5123" max="5123" width="13" style="3" hidden="1"/>
    <col min="5124" max="5124" width="20.140625" style="3" hidden="1"/>
    <col min="5125" max="5125" width="13.5703125" style="3" hidden="1"/>
    <col min="5126" max="5126" width="13.28515625" style="3" hidden="1"/>
    <col min="5127" max="5127" width="10.140625" style="3" hidden="1"/>
    <col min="5128" max="5128" width="8.7109375" style="3" hidden="1"/>
    <col min="5129" max="5376" width="9.140625" style="3" hidden="1"/>
    <col min="5377" max="5377" width="21.42578125" style="3" hidden="1"/>
    <col min="5378" max="5378" width="19.7109375" style="3" hidden="1"/>
    <col min="5379" max="5379" width="13" style="3" hidden="1"/>
    <col min="5380" max="5380" width="20.140625" style="3" hidden="1"/>
    <col min="5381" max="5381" width="13.5703125" style="3" hidden="1"/>
    <col min="5382" max="5382" width="13.28515625" style="3" hidden="1"/>
    <col min="5383" max="5383" width="10.140625" style="3" hidden="1"/>
    <col min="5384" max="5384" width="8.7109375" style="3" hidden="1"/>
    <col min="5385" max="5632" width="9.140625" style="3" hidden="1"/>
    <col min="5633" max="5633" width="21.42578125" style="3" hidden="1"/>
    <col min="5634" max="5634" width="19.7109375" style="3" hidden="1"/>
    <col min="5635" max="5635" width="13" style="3" hidden="1"/>
    <col min="5636" max="5636" width="20.140625" style="3" hidden="1"/>
    <col min="5637" max="5637" width="13.5703125" style="3" hidden="1"/>
    <col min="5638" max="5638" width="13.28515625" style="3" hidden="1"/>
    <col min="5639" max="5639" width="10.140625" style="3" hidden="1"/>
    <col min="5640" max="5640" width="8.7109375" style="3" hidden="1"/>
    <col min="5641" max="5888" width="9.140625" style="3" hidden="1"/>
    <col min="5889" max="5889" width="21.42578125" style="3" hidden="1"/>
    <col min="5890" max="5890" width="19.7109375" style="3" hidden="1"/>
    <col min="5891" max="5891" width="13" style="3" hidden="1"/>
    <col min="5892" max="5892" width="20.140625" style="3" hidden="1"/>
    <col min="5893" max="5893" width="13.5703125" style="3" hidden="1"/>
    <col min="5894" max="5894" width="13.28515625" style="3" hidden="1"/>
    <col min="5895" max="5895" width="10.140625" style="3" hidden="1"/>
    <col min="5896" max="5896" width="8.7109375" style="3" hidden="1"/>
    <col min="5897" max="6144" width="9.140625" style="3" hidden="1"/>
    <col min="6145" max="6145" width="21.42578125" style="3" hidden="1"/>
    <col min="6146" max="6146" width="19.7109375" style="3" hidden="1"/>
    <col min="6147" max="6147" width="13" style="3" hidden="1"/>
    <col min="6148" max="6148" width="20.140625" style="3" hidden="1"/>
    <col min="6149" max="6149" width="13.5703125" style="3" hidden="1"/>
    <col min="6150" max="6150" width="13.28515625" style="3" hidden="1"/>
    <col min="6151" max="6151" width="10.140625" style="3" hidden="1"/>
    <col min="6152" max="6152" width="8.7109375" style="3" hidden="1"/>
    <col min="6153" max="6400" width="9.140625" style="3" hidden="1"/>
    <col min="6401" max="6401" width="21.42578125" style="3" hidden="1"/>
    <col min="6402" max="6402" width="19.7109375" style="3" hidden="1"/>
    <col min="6403" max="6403" width="13" style="3" hidden="1"/>
    <col min="6404" max="6404" width="20.140625" style="3" hidden="1"/>
    <col min="6405" max="6405" width="13.5703125" style="3" hidden="1"/>
    <col min="6406" max="6406" width="13.28515625" style="3" hidden="1"/>
    <col min="6407" max="6407" width="10.140625" style="3" hidden="1"/>
    <col min="6408" max="6408" width="8.7109375" style="3" hidden="1"/>
    <col min="6409" max="6656" width="9.140625" style="3" hidden="1"/>
    <col min="6657" max="6657" width="21.42578125" style="3" hidden="1"/>
    <col min="6658" max="6658" width="19.7109375" style="3" hidden="1"/>
    <col min="6659" max="6659" width="13" style="3" hidden="1"/>
    <col min="6660" max="6660" width="20.140625" style="3" hidden="1"/>
    <col min="6661" max="6661" width="13.5703125" style="3" hidden="1"/>
    <col min="6662" max="6662" width="13.28515625" style="3" hidden="1"/>
    <col min="6663" max="6663" width="10.140625" style="3" hidden="1"/>
    <col min="6664" max="6664" width="8.7109375" style="3" hidden="1"/>
    <col min="6665" max="6912" width="9.140625" style="3" hidden="1"/>
    <col min="6913" max="6913" width="21.42578125" style="3" hidden="1"/>
    <col min="6914" max="6914" width="19.7109375" style="3" hidden="1"/>
    <col min="6915" max="6915" width="13" style="3" hidden="1"/>
    <col min="6916" max="6916" width="20.140625" style="3" hidden="1"/>
    <col min="6917" max="6917" width="13.5703125" style="3" hidden="1"/>
    <col min="6918" max="6918" width="13.28515625" style="3" hidden="1"/>
    <col min="6919" max="6919" width="10.140625" style="3" hidden="1"/>
    <col min="6920" max="6920" width="8.7109375" style="3" hidden="1"/>
    <col min="6921" max="7168" width="9.140625" style="3" hidden="1"/>
    <col min="7169" max="7169" width="21.42578125" style="3" hidden="1"/>
    <col min="7170" max="7170" width="19.7109375" style="3" hidden="1"/>
    <col min="7171" max="7171" width="13" style="3" hidden="1"/>
    <col min="7172" max="7172" width="20.140625" style="3" hidden="1"/>
    <col min="7173" max="7173" width="13.5703125" style="3" hidden="1"/>
    <col min="7174" max="7174" width="13.28515625" style="3" hidden="1"/>
    <col min="7175" max="7175" width="10.140625" style="3" hidden="1"/>
    <col min="7176" max="7176" width="8.7109375" style="3" hidden="1"/>
    <col min="7177" max="7424" width="9.140625" style="3" hidden="1"/>
    <col min="7425" max="7425" width="21.42578125" style="3" hidden="1"/>
    <col min="7426" max="7426" width="19.7109375" style="3" hidden="1"/>
    <col min="7427" max="7427" width="13" style="3" hidden="1"/>
    <col min="7428" max="7428" width="20.140625" style="3" hidden="1"/>
    <col min="7429" max="7429" width="13.5703125" style="3" hidden="1"/>
    <col min="7430" max="7430" width="13.28515625" style="3" hidden="1"/>
    <col min="7431" max="7431" width="10.140625" style="3" hidden="1"/>
    <col min="7432" max="7432" width="8.7109375" style="3" hidden="1"/>
    <col min="7433" max="7680" width="9.140625" style="3" hidden="1"/>
    <col min="7681" max="7681" width="21.42578125" style="3" hidden="1"/>
    <col min="7682" max="7682" width="19.7109375" style="3" hidden="1"/>
    <col min="7683" max="7683" width="13" style="3" hidden="1"/>
    <col min="7684" max="7684" width="20.140625" style="3" hidden="1"/>
    <col min="7685" max="7685" width="13.5703125" style="3" hidden="1"/>
    <col min="7686" max="7686" width="13.28515625" style="3" hidden="1"/>
    <col min="7687" max="7687" width="10.140625" style="3" hidden="1"/>
    <col min="7688" max="7688" width="8.7109375" style="3" hidden="1"/>
    <col min="7689" max="7936" width="9.140625" style="3" hidden="1"/>
    <col min="7937" max="7937" width="21.42578125" style="3" hidden="1"/>
    <col min="7938" max="7938" width="19.7109375" style="3" hidden="1"/>
    <col min="7939" max="7939" width="13" style="3" hidden="1"/>
    <col min="7940" max="7940" width="20.140625" style="3" hidden="1"/>
    <col min="7941" max="7941" width="13.5703125" style="3" hidden="1"/>
    <col min="7942" max="7942" width="13.28515625" style="3" hidden="1"/>
    <col min="7943" max="7943" width="10.140625" style="3" hidden="1"/>
    <col min="7944" max="7944" width="8.7109375" style="3" hidden="1"/>
    <col min="7945" max="8192" width="9.140625" style="3" hidden="1"/>
    <col min="8193" max="8193" width="21.42578125" style="3" hidden="1"/>
    <col min="8194" max="8194" width="19.7109375" style="3" hidden="1"/>
    <col min="8195" max="8195" width="13" style="3" hidden="1"/>
    <col min="8196" max="8196" width="20.140625" style="3" hidden="1"/>
    <col min="8197" max="8197" width="13.5703125" style="3" hidden="1"/>
    <col min="8198" max="8198" width="13.28515625" style="3" hidden="1"/>
    <col min="8199" max="8199" width="10.140625" style="3" hidden="1"/>
    <col min="8200" max="8200" width="8.7109375" style="3" hidden="1"/>
    <col min="8201" max="8448" width="9.140625" style="3" hidden="1"/>
    <col min="8449" max="8449" width="21.42578125" style="3" hidden="1"/>
    <col min="8450" max="8450" width="19.7109375" style="3" hidden="1"/>
    <col min="8451" max="8451" width="13" style="3" hidden="1"/>
    <col min="8452" max="8452" width="20.140625" style="3" hidden="1"/>
    <col min="8453" max="8453" width="13.5703125" style="3" hidden="1"/>
    <col min="8454" max="8454" width="13.28515625" style="3" hidden="1"/>
    <col min="8455" max="8455" width="10.140625" style="3" hidden="1"/>
    <col min="8456" max="8456" width="8.7109375" style="3" hidden="1"/>
    <col min="8457" max="8704" width="9.140625" style="3" hidden="1"/>
    <col min="8705" max="8705" width="21.42578125" style="3" hidden="1"/>
    <col min="8706" max="8706" width="19.7109375" style="3" hidden="1"/>
    <col min="8707" max="8707" width="13" style="3" hidden="1"/>
    <col min="8708" max="8708" width="20.140625" style="3" hidden="1"/>
    <col min="8709" max="8709" width="13.5703125" style="3" hidden="1"/>
    <col min="8710" max="8710" width="13.28515625" style="3" hidden="1"/>
    <col min="8711" max="8711" width="10.140625" style="3" hidden="1"/>
    <col min="8712" max="8712" width="8.7109375" style="3" hidden="1"/>
    <col min="8713" max="8960" width="9.140625" style="3" hidden="1"/>
    <col min="8961" max="8961" width="21.42578125" style="3" hidden="1"/>
    <col min="8962" max="8962" width="19.7109375" style="3" hidden="1"/>
    <col min="8963" max="8963" width="13" style="3" hidden="1"/>
    <col min="8964" max="8964" width="20.140625" style="3" hidden="1"/>
    <col min="8965" max="8965" width="13.5703125" style="3" hidden="1"/>
    <col min="8966" max="8966" width="13.28515625" style="3" hidden="1"/>
    <col min="8967" max="8967" width="10.140625" style="3" hidden="1"/>
    <col min="8968" max="8968" width="8.7109375" style="3" hidden="1"/>
    <col min="8969" max="9216" width="9.140625" style="3" hidden="1"/>
    <col min="9217" max="9217" width="21.42578125" style="3" hidden="1"/>
    <col min="9218" max="9218" width="19.7109375" style="3" hidden="1"/>
    <col min="9219" max="9219" width="13" style="3" hidden="1"/>
    <col min="9220" max="9220" width="20.140625" style="3" hidden="1"/>
    <col min="9221" max="9221" width="13.5703125" style="3" hidden="1"/>
    <col min="9222" max="9222" width="13.28515625" style="3" hidden="1"/>
    <col min="9223" max="9223" width="10.140625" style="3" hidden="1"/>
    <col min="9224" max="9224" width="8.7109375" style="3" hidden="1"/>
    <col min="9225" max="9472" width="9.140625" style="3" hidden="1"/>
    <col min="9473" max="9473" width="21.42578125" style="3" hidden="1"/>
    <col min="9474" max="9474" width="19.7109375" style="3" hidden="1"/>
    <col min="9475" max="9475" width="13" style="3" hidden="1"/>
    <col min="9476" max="9476" width="20.140625" style="3" hidden="1"/>
    <col min="9477" max="9477" width="13.5703125" style="3" hidden="1"/>
    <col min="9478" max="9478" width="13.28515625" style="3" hidden="1"/>
    <col min="9479" max="9479" width="10.140625" style="3" hidden="1"/>
    <col min="9480" max="9480" width="8.7109375" style="3" hidden="1"/>
    <col min="9481" max="9728" width="9.140625" style="3" hidden="1"/>
    <col min="9729" max="9729" width="21.42578125" style="3" hidden="1"/>
    <col min="9730" max="9730" width="19.7109375" style="3" hidden="1"/>
    <col min="9731" max="9731" width="13" style="3" hidden="1"/>
    <col min="9732" max="9732" width="20.140625" style="3" hidden="1"/>
    <col min="9733" max="9733" width="13.5703125" style="3" hidden="1"/>
    <col min="9734" max="9734" width="13.28515625" style="3" hidden="1"/>
    <col min="9735" max="9735" width="10.140625" style="3" hidden="1"/>
    <col min="9736" max="9736" width="8.7109375" style="3" hidden="1"/>
    <col min="9737" max="9984" width="9.140625" style="3" hidden="1"/>
    <col min="9985" max="9985" width="21.42578125" style="3" hidden="1"/>
    <col min="9986" max="9986" width="19.7109375" style="3" hidden="1"/>
    <col min="9987" max="9987" width="13" style="3" hidden="1"/>
    <col min="9988" max="9988" width="20.140625" style="3" hidden="1"/>
    <col min="9989" max="9989" width="13.5703125" style="3" hidden="1"/>
    <col min="9990" max="9990" width="13.28515625" style="3" hidden="1"/>
    <col min="9991" max="9991" width="10.140625" style="3" hidden="1"/>
    <col min="9992" max="9992" width="8.7109375" style="3" hidden="1"/>
    <col min="9993" max="10240" width="9.140625" style="3" hidden="1"/>
    <col min="10241" max="10241" width="21.42578125" style="3" hidden="1"/>
    <col min="10242" max="10242" width="19.7109375" style="3" hidden="1"/>
    <col min="10243" max="10243" width="13" style="3" hidden="1"/>
    <col min="10244" max="10244" width="20.140625" style="3" hidden="1"/>
    <col min="10245" max="10245" width="13.5703125" style="3" hidden="1"/>
    <col min="10246" max="10246" width="13.28515625" style="3" hidden="1"/>
    <col min="10247" max="10247" width="10.140625" style="3" hidden="1"/>
    <col min="10248" max="10248" width="8.7109375" style="3" hidden="1"/>
    <col min="10249" max="10496" width="9.140625" style="3" hidden="1"/>
    <col min="10497" max="10497" width="21.42578125" style="3" hidden="1"/>
    <col min="10498" max="10498" width="19.7109375" style="3" hidden="1"/>
    <col min="10499" max="10499" width="13" style="3" hidden="1"/>
    <col min="10500" max="10500" width="20.140625" style="3" hidden="1"/>
    <col min="10501" max="10501" width="13.5703125" style="3" hidden="1"/>
    <col min="10502" max="10502" width="13.28515625" style="3" hidden="1"/>
    <col min="10503" max="10503" width="10.140625" style="3" hidden="1"/>
    <col min="10504" max="10504" width="8.7109375" style="3" hidden="1"/>
    <col min="10505" max="10752" width="9.140625" style="3" hidden="1"/>
    <col min="10753" max="10753" width="21.42578125" style="3" hidden="1"/>
    <col min="10754" max="10754" width="19.7109375" style="3" hidden="1"/>
    <col min="10755" max="10755" width="13" style="3" hidden="1"/>
    <col min="10756" max="10756" width="20.140625" style="3" hidden="1"/>
    <col min="10757" max="10757" width="13.5703125" style="3" hidden="1"/>
    <col min="10758" max="10758" width="13.28515625" style="3" hidden="1"/>
    <col min="10759" max="10759" width="10.140625" style="3" hidden="1"/>
    <col min="10760" max="10760" width="8.7109375" style="3" hidden="1"/>
    <col min="10761" max="11008" width="9.140625" style="3" hidden="1"/>
    <col min="11009" max="11009" width="21.42578125" style="3" hidden="1"/>
    <col min="11010" max="11010" width="19.7109375" style="3" hidden="1"/>
    <col min="11011" max="11011" width="13" style="3" hidden="1"/>
    <col min="11012" max="11012" width="20.140625" style="3" hidden="1"/>
    <col min="11013" max="11013" width="13.5703125" style="3" hidden="1"/>
    <col min="11014" max="11014" width="13.28515625" style="3" hidden="1"/>
    <col min="11015" max="11015" width="10.140625" style="3" hidden="1"/>
    <col min="11016" max="11016" width="8.7109375" style="3" hidden="1"/>
    <col min="11017" max="11264" width="9.140625" style="3" hidden="1"/>
    <col min="11265" max="11265" width="21.42578125" style="3" hidden="1"/>
    <col min="11266" max="11266" width="19.7109375" style="3" hidden="1"/>
    <col min="11267" max="11267" width="13" style="3" hidden="1"/>
    <col min="11268" max="11268" width="20.140625" style="3" hidden="1"/>
    <col min="11269" max="11269" width="13.5703125" style="3" hidden="1"/>
    <col min="11270" max="11270" width="13.28515625" style="3" hidden="1"/>
    <col min="11271" max="11271" width="10.140625" style="3" hidden="1"/>
    <col min="11272" max="11272" width="8.7109375" style="3" hidden="1"/>
    <col min="11273" max="11520" width="9.140625" style="3" hidden="1"/>
    <col min="11521" max="11521" width="21.42578125" style="3" hidden="1"/>
    <col min="11522" max="11522" width="19.7109375" style="3" hidden="1"/>
    <col min="11523" max="11523" width="13" style="3" hidden="1"/>
    <col min="11524" max="11524" width="20.140625" style="3" hidden="1"/>
    <col min="11525" max="11525" width="13.5703125" style="3" hidden="1"/>
    <col min="11526" max="11526" width="13.28515625" style="3" hidden="1"/>
    <col min="11527" max="11527" width="10.140625" style="3" hidden="1"/>
    <col min="11528" max="11528" width="8.7109375" style="3" hidden="1"/>
    <col min="11529" max="11776" width="9.140625" style="3" hidden="1"/>
    <col min="11777" max="11777" width="21.42578125" style="3" hidden="1"/>
    <col min="11778" max="11778" width="19.7109375" style="3" hidden="1"/>
    <col min="11779" max="11779" width="13" style="3" hidden="1"/>
    <col min="11780" max="11780" width="20.140625" style="3" hidden="1"/>
    <col min="11781" max="11781" width="13.5703125" style="3" hidden="1"/>
    <col min="11782" max="11782" width="13.28515625" style="3" hidden="1"/>
    <col min="11783" max="11783" width="10.140625" style="3" hidden="1"/>
    <col min="11784" max="11784" width="8.7109375" style="3" hidden="1"/>
    <col min="11785" max="12032" width="9.140625" style="3" hidden="1"/>
    <col min="12033" max="12033" width="21.42578125" style="3" hidden="1"/>
    <col min="12034" max="12034" width="19.7109375" style="3" hidden="1"/>
    <col min="12035" max="12035" width="13" style="3" hidden="1"/>
    <col min="12036" max="12036" width="20.140625" style="3" hidden="1"/>
    <col min="12037" max="12037" width="13.5703125" style="3" hidden="1"/>
    <col min="12038" max="12038" width="13.28515625" style="3" hidden="1"/>
    <col min="12039" max="12039" width="10.140625" style="3" hidden="1"/>
    <col min="12040" max="12040" width="8.7109375" style="3" hidden="1"/>
    <col min="12041" max="12288" width="9.140625" style="3" hidden="1"/>
    <col min="12289" max="12289" width="21.42578125" style="3" hidden="1"/>
    <col min="12290" max="12290" width="19.7109375" style="3" hidden="1"/>
    <col min="12291" max="12291" width="13" style="3" hidden="1"/>
    <col min="12292" max="12292" width="20.140625" style="3" hidden="1"/>
    <col min="12293" max="12293" width="13.5703125" style="3" hidden="1"/>
    <col min="12294" max="12294" width="13.28515625" style="3" hidden="1"/>
    <col min="12295" max="12295" width="10.140625" style="3" hidden="1"/>
    <col min="12296" max="12296" width="8.7109375" style="3" hidden="1"/>
    <col min="12297" max="12544" width="9.140625" style="3" hidden="1"/>
    <col min="12545" max="12545" width="21.42578125" style="3" hidden="1"/>
    <col min="12546" max="12546" width="19.7109375" style="3" hidden="1"/>
    <col min="12547" max="12547" width="13" style="3" hidden="1"/>
    <col min="12548" max="12548" width="20.140625" style="3" hidden="1"/>
    <col min="12549" max="12549" width="13.5703125" style="3" hidden="1"/>
    <col min="12550" max="12550" width="13.28515625" style="3" hidden="1"/>
    <col min="12551" max="12551" width="10.140625" style="3" hidden="1"/>
    <col min="12552" max="12552" width="8.7109375" style="3" hidden="1"/>
    <col min="12553" max="12800" width="9.140625" style="3" hidden="1"/>
    <col min="12801" max="12801" width="21.42578125" style="3" hidden="1"/>
    <col min="12802" max="12802" width="19.7109375" style="3" hidden="1"/>
    <col min="12803" max="12803" width="13" style="3" hidden="1"/>
    <col min="12804" max="12804" width="20.140625" style="3" hidden="1"/>
    <col min="12805" max="12805" width="13.5703125" style="3" hidden="1"/>
    <col min="12806" max="12806" width="13.28515625" style="3" hidden="1"/>
    <col min="12807" max="12807" width="10.140625" style="3" hidden="1"/>
    <col min="12808" max="12808" width="8.7109375" style="3" hidden="1"/>
    <col min="12809" max="13056" width="9.140625" style="3" hidden="1"/>
    <col min="13057" max="13057" width="21.42578125" style="3" hidden="1"/>
    <col min="13058" max="13058" width="19.7109375" style="3" hidden="1"/>
    <col min="13059" max="13059" width="13" style="3" hidden="1"/>
    <col min="13060" max="13060" width="20.140625" style="3" hidden="1"/>
    <col min="13061" max="13061" width="13.5703125" style="3" hidden="1"/>
    <col min="13062" max="13062" width="13.28515625" style="3" hidden="1"/>
    <col min="13063" max="13063" width="10.140625" style="3" hidden="1"/>
    <col min="13064" max="13064" width="8.7109375" style="3" hidden="1"/>
    <col min="13065" max="13312" width="9.140625" style="3" hidden="1"/>
    <col min="13313" max="13313" width="21.42578125" style="3" hidden="1"/>
    <col min="13314" max="13314" width="19.7109375" style="3" hidden="1"/>
    <col min="13315" max="13315" width="13" style="3" hidden="1"/>
    <col min="13316" max="13316" width="20.140625" style="3" hidden="1"/>
    <col min="13317" max="13317" width="13.5703125" style="3" hidden="1"/>
    <col min="13318" max="13318" width="13.28515625" style="3" hidden="1"/>
    <col min="13319" max="13319" width="10.140625" style="3" hidden="1"/>
    <col min="13320" max="13320" width="8.7109375" style="3" hidden="1"/>
    <col min="13321" max="13568" width="9.140625" style="3" hidden="1"/>
    <col min="13569" max="13569" width="21.42578125" style="3" hidden="1"/>
    <col min="13570" max="13570" width="19.7109375" style="3" hidden="1"/>
    <col min="13571" max="13571" width="13" style="3" hidden="1"/>
    <col min="13572" max="13572" width="20.140625" style="3" hidden="1"/>
    <col min="13573" max="13573" width="13.5703125" style="3" hidden="1"/>
    <col min="13574" max="13574" width="13.28515625" style="3" hidden="1"/>
    <col min="13575" max="13575" width="10.140625" style="3" hidden="1"/>
    <col min="13576" max="13576" width="8.7109375" style="3" hidden="1"/>
    <col min="13577" max="13824" width="9.140625" style="3" hidden="1"/>
    <col min="13825" max="13825" width="21.42578125" style="3" hidden="1"/>
    <col min="13826" max="13826" width="19.7109375" style="3" hidden="1"/>
    <col min="13827" max="13827" width="13" style="3" hidden="1"/>
    <col min="13828" max="13828" width="20.140625" style="3" hidden="1"/>
    <col min="13829" max="13829" width="13.5703125" style="3" hidden="1"/>
    <col min="13830" max="13830" width="13.28515625" style="3" hidden="1"/>
    <col min="13831" max="13831" width="10.140625" style="3" hidden="1"/>
    <col min="13832" max="13832" width="8.7109375" style="3" hidden="1"/>
    <col min="13833" max="14080" width="9.140625" style="3" hidden="1"/>
    <col min="14081" max="14081" width="21.42578125" style="3" hidden="1"/>
    <col min="14082" max="14082" width="19.7109375" style="3" hidden="1"/>
    <col min="14083" max="14083" width="13" style="3" hidden="1"/>
    <col min="14084" max="14084" width="20.140625" style="3" hidden="1"/>
    <col min="14085" max="14085" width="13.5703125" style="3" hidden="1"/>
    <col min="14086" max="14086" width="13.28515625" style="3" hidden="1"/>
    <col min="14087" max="14087" width="10.140625" style="3" hidden="1"/>
    <col min="14088" max="14088" width="8.7109375" style="3" hidden="1"/>
    <col min="14089" max="14336" width="9.140625" style="3" hidden="1"/>
    <col min="14337" max="14337" width="21.42578125" style="3" hidden="1"/>
    <col min="14338" max="14338" width="19.7109375" style="3" hidden="1"/>
    <col min="14339" max="14339" width="13" style="3" hidden="1"/>
    <col min="14340" max="14340" width="20.140625" style="3" hidden="1"/>
    <col min="14341" max="14341" width="13.5703125" style="3" hidden="1"/>
    <col min="14342" max="14342" width="13.28515625" style="3" hidden="1"/>
    <col min="14343" max="14343" width="10.140625" style="3" hidden="1"/>
    <col min="14344" max="14344" width="8.7109375" style="3" hidden="1"/>
    <col min="14345" max="14592" width="9.140625" style="3" hidden="1"/>
    <col min="14593" max="14593" width="21.42578125" style="3" hidden="1"/>
    <col min="14594" max="14594" width="19.7109375" style="3" hidden="1"/>
    <col min="14595" max="14595" width="13" style="3" hidden="1"/>
    <col min="14596" max="14596" width="20.140625" style="3" hidden="1"/>
    <col min="14597" max="14597" width="13.5703125" style="3" hidden="1"/>
    <col min="14598" max="14598" width="13.28515625" style="3" hidden="1"/>
    <col min="14599" max="14599" width="10.140625" style="3" hidden="1"/>
    <col min="14600" max="14600" width="8.7109375" style="3" hidden="1"/>
    <col min="14601" max="14848" width="9.140625" style="3" hidden="1"/>
    <col min="14849" max="14849" width="21.42578125" style="3" hidden="1"/>
    <col min="14850" max="14850" width="19.7109375" style="3" hidden="1"/>
    <col min="14851" max="14851" width="13" style="3" hidden="1"/>
    <col min="14852" max="14852" width="20.140625" style="3" hidden="1"/>
    <col min="14853" max="14853" width="13.5703125" style="3" hidden="1"/>
    <col min="14854" max="14854" width="13.28515625" style="3" hidden="1"/>
    <col min="14855" max="14855" width="10.140625" style="3" hidden="1"/>
    <col min="14856" max="14856" width="8.7109375" style="3" hidden="1"/>
    <col min="14857" max="15104" width="9.140625" style="3" hidden="1"/>
    <col min="15105" max="15105" width="21.42578125" style="3" hidden="1"/>
    <col min="15106" max="15106" width="19.7109375" style="3" hidden="1"/>
    <col min="15107" max="15107" width="13" style="3" hidden="1"/>
    <col min="15108" max="15108" width="20.140625" style="3" hidden="1"/>
    <col min="15109" max="15109" width="13.5703125" style="3" hidden="1"/>
    <col min="15110" max="15110" width="13.28515625" style="3" hidden="1"/>
    <col min="15111" max="15111" width="10.140625" style="3" hidden="1"/>
    <col min="15112" max="15112" width="8.7109375" style="3" hidden="1"/>
    <col min="15113" max="15360" width="9.140625" style="3" hidden="1"/>
    <col min="15361" max="15361" width="21.42578125" style="3" hidden="1"/>
    <col min="15362" max="15362" width="19.7109375" style="3" hidden="1"/>
    <col min="15363" max="15363" width="13" style="3" hidden="1"/>
    <col min="15364" max="15364" width="20.140625" style="3" hidden="1"/>
    <col min="15365" max="15365" width="13.5703125" style="3" hidden="1"/>
    <col min="15366" max="15366" width="13.28515625" style="3" hidden="1"/>
    <col min="15367" max="15367" width="10.140625" style="3" hidden="1"/>
    <col min="15368" max="15368" width="8.7109375" style="3" hidden="1"/>
    <col min="15369" max="15616" width="9.140625" style="3" hidden="1"/>
    <col min="15617" max="15617" width="21.42578125" style="3" hidden="1"/>
    <col min="15618" max="15618" width="19.7109375" style="3" hidden="1"/>
    <col min="15619" max="15619" width="13" style="3" hidden="1"/>
    <col min="15620" max="15620" width="20.140625" style="3" hidden="1"/>
    <col min="15621" max="15621" width="13.5703125" style="3" hidden="1"/>
    <col min="15622" max="15622" width="13.28515625" style="3" hidden="1"/>
    <col min="15623" max="15623" width="10.140625" style="3" hidden="1"/>
    <col min="15624" max="15624" width="8.7109375" style="3" hidden="1"/>
    <col min="15625" max="15872" width="9.140625" style="3" hidden="1"/>
    <col min="15873" max="15873" width="21.42578125" style="3" hidden="1"/>
    <col min="15874" max="15874" width="19.7109375" style="3" hidden="1"/>
    <col min="15875" max="15875" width="13" style="3" hidden="1"/>
    <col min="15876" max="15876" width="20.140625" style="3" hidden="1"/>
    <col min="15877" max="15877" width="13.5703125" style="3" hidden="1"/>
    <col min="15878" max="15878" width="13.28515625" style="3" hidden="1"/>
    <col min="15879" max="15879" width="10.140625" style="3" hidden="1"/>
    <col min="15880" max="15880" width="8.7109375" style="3" hidden="1"/>
    <col min="15881" max="16128" width="9.140625" style="3" hidden="1"/>
    <col min="16129" max="16129" width="21.42578125" style="3" hidden="1"/>
    <col min="16130" max="16130" width="19.7109375" style="3" hidden="1"/>
    <col min="16131" max="16131" width="13" style="3" hidden="1"/>
    <col min="16132" max="16132" width="20.140625" style="3" hidden="1"/>
    <col min="16133" max="16133" width="13.5703125" style="3" hidden="1"/>
    <col min="16134" max="16134" width="13.28515625" style="3" hidden="1"/>
    <col min="16135" max="16135" width="10.140625" style="3" hidden="1"/>
    <col min="16136" max="16136" width="8.7109375" style="3" hidden="1"/>
    <col min="16137" max="16384" width="9.140625" style="3" hidden="1"/>
  </cols>
  <sheetData>
    <row r="1" spans="1:22" ht="34.5" customHeight="1">
      <c r="A1" s="1037" t="s">
        <v>557</v>
      </c>
      <c r="B1" s="1037"/>
      <c r="C1" s="1037"/>
      <c r="D1" s="1037"/>
      <c r="E1" s="1037"/>
      <c r="F1" s="1037"/>
      <c r="G1" s="1037"/>
    </row>
    <row r="2" spans="1:22">
      <c r="J2" s="628"/>
    </row>
    <row r="3" spans="1:22"/>
    <row r="4" spans="1:22" ht="59.25" customHeight="1">
      <c r="A4" s="629"/>
      <c r="B4" s="613" t="s">
        <v>558</v>
      </c>
      <c r="C4" s="613" t="s">
        <v>559</v>
      </c>
      <c r="D4" s="613" t="s">
        <v>560</v>
      </c>
      <c r="E4" s="613" t="s">
        <v>592</v>
      </c>
      <c r="F4" s="613" t="s">
        <v>561</v>
      </c>
      <c r="G4" s="613" t="s">
        <v>67</v>
      </c>
    </row>
    <row r="5" spans="1:22" ht="18.95" customHeight="1">
      <c r="A5" s="630" t="s">
        <v>562</v>
      </c>
      <c r="B5" s="631">
        <v>1640</v>
      </c>
      <c r="C5" s="631">
        <v>199</v>
      </c>
      <c r="D5" s="631">
        <v>386</v>
      </c>
      <c r="E5" s="631">
        <v>395</v>
      </c>
      <c r="F5" s="631">
        <v>878</v>
      </c>
      <c r="G5" s="631">
        <f>SUM(B5:F5)</f>
        <v>3498</v>
      </c>
    </row>
    <row r="6" spans="1:22" ht="18.95" customHeight="1">
      <c r="A6" s="630" t="s">
        <v>563</v>
      </c>
      <c r="B6" s="632">
        <f>B5/G5*100</f>
        <v>46.883933676386505</v>
      </c>
      <c r="C6" s="632">
        <f>C5/G5*100</f>
        <v>5.688965122927387</v>
      </c>
      <c r="D6" s="632">
        <f>D5/G5*100</f>
        <v>11.034877072612922</v>
      </c>
      <c r="E6" s="632">
        <f>E5/G5*100</f>
        <v>11.29216695254431</v>
      </c>
      <c r="F6" s="632">
        <f>F5/G5*100</f>
        <v>25.100057175528871</v>
      </c>
      <c r="G6" s="632">
        <f>SUM(B6:F6)</f>
        <v>100</v>
      </c>
    </row>
    <row r="7" spans="1:22">
      <c r="B7" s="310"/>
    </row>
    <row r="8" spans="1:22" hidden="1">
      <c r="B8" s="633"/>
      <c r="C8" s="633"/>
      <c r="D8" s="633"/>
      <c r="E8" s="633"/>
      <c r="F8" s="633"/>
      <c r="G8" s="633"/>
      <c r="H8" s="633"/>
    </row>
    <row r="9" spans="1:22" hidden="1">
      <c r="H9" s="626"/>
    </row>
    <row r="10" spans="1:22" hidden="1">
      <c r="O10" s="1035"/>
      <c r="P10" s="1038"/>
      <c r="Q10" s="1038"/>
      <c r="R10" s="1038"/>
      <c r="S10" s="1038"/>
      <c r="T10" s="1038"/>
      <c r="U10" s="1038"/>
      <c r="V10" s="1038"/>
    </row>
    <row r="11" spans="1:22" hidden="1">
      <c r="O11" s="1039"/>
      <c r="P11" s="1039"/>
      <c r="Q11" s="1039"/>
      <c r="R11" s="1039"/>
      <c r="S11" s="1039"/>
      <c r="T11" s="1039"/>
      <c r="U11" s="1039"/>
      <c r="V11" s="1039"/>
    </row>
    <row r="12" spans="1:22" hidden="1">
      <c r="O12" s="1035"/>
      <c r="P12" s="1038"/>
      <c r="Q12" s="1038"/>
      <c r="R12" s="1038"/>
      <c r="S12" s="1038"/>
      <c r="T12" s="1038"/>
      <c r="U12" s="1038"/>
      <c r="V12" s="1038"/>
    </row>
    <row r="13" spans="1:22" ht="15" hidden="1">
      <c r="O13" s="634"/>
      <c r="P13" s="228"/>
      <c r="Q13" s="228"/>
      <c r="R13" s="228"/>
      <c r="S13" s="228"/>
      <c r="T13" s="228"/>
      <c r="U13" s="228"/>
      <c r="V13" s="228"/>
    </row>
    <row r="14" spans="1:22" ht="15" hidden="1">
      <c r="O14" s="634"/>
      <c r="P14" s="635"/>
      <c r="Q14" s="635"/>
      <c r="R14" s="635"/>
      <c r="S14" s="635"/>
      <c r="T14" s="635"/>
      <c r="U14" s="635"/>
      <c r="V14" s="635"/>
    </row>
  </sheetData>
  <mergeCells count="4">
    <mergeCell ref="A1:G1"/>
    <mergeCell ref="O10:V10"/>
    <mergeCell ref="O11:V11"/>
    <mergeCell ref="O12:V12"/>
  </mergeCells>
  <printOptions horizontalCentered="1"/>
  <pageMargins left="0.78740157480314965" right="0.78740157480314965" top="0.98425196850393704" bottom="0.98425196850393704" header="0.51181102362204722" footer="0.51181102362204722"/>
  <pageSetup paperSize="9" orientation="landscape" vertic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108"/>
  <sheetViews>
    <sheetView showGridLines="0" view="pageBreakPreview" zoomScaleNormal="90" zoomScaleSheetLayoutView="100" workbookViewId="0">
      <selection activeCell="B10" sqref="B10:I10"/>
    </sheetView>
  </sheetViews>
  <sheetFormatPr defaultColWidth="0" defaultRowHeight="15" zeroHeight="1"/>
  <cols>
    <col min="1" max="1" width="5.42578125" customWidth="1"/>
    <col min="2" max="2" width="14.5703125" customWidth="1"/>
    <col min="3" max="3" width="12.42578125" customWidth="1"/>
    <col min="4" max="4" width="12.28515625" customWidth="1"/>
    <col min="5" max="5" width="81.85546875" customWidth="1"/>
    <col min="6" max="20" width="9.140625" hidden="1" customWidth="1"/>
    <col min="21" max="21" width="80.7109375" hidden="1" customWidth="1"/>
    <col min="22" max="26" width="80.7109375" hidden="1"/>
    <col min="27" max="16381" width="9.140625" hidden="1"/>
    <col min="16382" max="16382" width="14" hidden="1" customWidth="1"/>
    <col min="16383" max="16383" width="12.140625" hidden="1" customWidth="1"/>
    <col min="16384" max="16384" width="3.7109375" hidden="1" customWidth="1"/>
  </cols>
  <sheetData>
    <row r="1" spans="1:10" ht="24" customHeight="1">
      <c r="A1" s="747" t="s">
        <v>21</v>
      </c>
      <c r="B1" s="747"/>
      <c r="C1" s="747"/>
      <c r="D1" s="747"/>
      <c r="E1" s="747"/>
    </row>
    <row r="2" spans="1:10" ht="67.5" customHeight="1">
      <c r="A2" s="245"/>
      <c r="B2" s="748" t="s">
        <v>327</v>
      </c>
      <c r="C2" s="749"/>
      <c r="D2" s="749"/>
      <c r="E2" s="749"/>
    </row>
    <row r="3" spans="1:10" ht="320.25" customHeight="1">
      <c r="A3" s="248" t="s">
        <v>2</v>
      </c>
      <c r="B3" s="748" t="s">
        <v>328</v>
      </c>
      <c r="C3" s="748"/>
      <c r="D3" s="748"/>
      <c r="E3" s="748"/>
      <c r="F3" s="748"/>
      <c r="G3" s="748"/>
      <c r="H3" s="748"/>
      <c r="I3" s="748"/>
      <c r="J3" s="748"/>
    </row>
    <row r="4" spans="1:10" ht="315" customHeight="1">
      <c r="A4" s="287"/>
      <c r="B4" s="750" t="s">
        <v>329</v>
      </c>
      <c r="C4" s="748"/>
      <c r="D4" s="748"/>
      <c r="E4" s="748"/>
    </row>
    <row r="5" spans="1:10" ht="94.5" customHeight="1">
      <c r="A5" s="248" t="s">
        <v>10</v>
      </c>
      <c r="B5" s="751" t="s">
        <v>312</v>
      </c>
      <c r="C5" s="751"/>
      <c r="D5" s="751"/>
      <c r="E5" s="751"/>
    </row>
    <row r="6" spans="1:10" ht="69" customHeight="1">
      <c r="A6" s="246"/>
      <c r="B6" s="751" t="s">
        <v>313</v>
      </c>
      <c r="C6" s="751"/>
      <c r="D6" s="751"/>
      <c r="E6" s="751"/>
    </row>
    <row r="7" spans="1:10" ht="84.75" customHeight="1">
      <c r="A7" s="247"/>
      <c r="B7" s="751" t="s">
        <v>280</v>
      </c>
      <c r="C7" s="751"/>
      <c r="D7" s="751"/>
      <c r="E7" s="751"/>
    </row>
    <row r="8" spans="1:10" ht="70.5" customHeight="1">
      <c r="A8" s="246"/>
      <c r="B8" s="748" t="s">
        <v>314</v>
      </c>
      <c r="C8" s="748"/>
      <c r="D8" s="748"/>
      <c r="E8" s="748"/>
    </row>
    <row r="9" spans="1:10" ht="168" customHeight="1">
      <c r="A9" s="246"/>
      <c r="B9" s="748" t="s">
        <v>315</v>
      </c>
      <c r="C9" s="748"/>
      <c r="D9" s="748"/>
      <c r="E9" s="748"/>
    </row>
    <row r="10" spans="1:10" ht="184.5" customHeight="1">
      <c r="A10" s="248" t="s">
        <v>12</v>
      </c>
      <c r="B10" s="748" t="s">
        <v>330</v>
      </c>
      <c r="C10" s="756"/>
      <c r="D10" s="756"/>
      <c r="E10" s="756"/>
    </row>
    <row r="11" spans="1:10" ht="324.75" customHeight="1">
      <c r="A11" s="248" t="s">
        <v>13</v>
      </c>
      <c r="B11" s="748" t="s">
        <v>283</v>
      </c>
      <c r="C11" s="748"/>
      <c r="D11" s="748"/>
      <c r="E11" s="748"/>
      <c r="H11" s="122"/>
    </row>
    <row r="12" spans="1:10" ht="176.25" customHeight="1">
      <c r="A12" s="248" t="s">
        <v>14</v>
      </c>
      <c r="B12" s="753" t="s">
        <v>316</v>
      </c>
      <c r="C12" s="753"/>
      <c r="D12" s="753"/>
      <c r="E12" s="753"/>
    </row>
    <row r="13" spans="1:10" ht="76.5" customHeight="1">
      <c r="A13" s="248"/>
      <c r="B13" s="753" t="s">
        <v>317</v>
      </c>
      <c r="C13" s="753"/>
      <c r="D13" s="753"/>
      <c r="E13" s="753"/>
    </row>
    <row r="14" spans="1:10" ht="77.25" customHeight="1">
      <c r="A14" s="246"/>
      <c r="B14" s="753" t="s">
        <v>318</v>
      </c>
      <c r="C14" s="753"/>
      <c r="D14" s="753"/>
      <c r="E14" s="753"/>
    </row>
    <row r="15" spans="1:10" ht="96" customHeight="1">
      <c r="A15" s="246"/>
      <c r="B15" s="753" t="s">
        <v>325</v>
      </c>
      <c r="C15" s="753"/>
      <c r="D15" s="753"/>
      <c r="E15" s="753"/>
    </row>
    <row r="16" spans="1:10" ht="141.75" customHeight="1">
      <c r="A16" s="246"/>
      <c r="B16" s="753" t="s">
        <v>331</v>
      </c>
      <c r="C16" s="753"/>
      <c r="D16" s="753"/>
      <c r="E16" s="753"/>
    </row>
    <row r="17" spans="1:9" ht="57" customHeight="1">
      <c r="A17" s="246"/>
      <c r="B17" s="753" t="s">
        <v>281</v>
      </c>
      <c r="C17" s="753"/>
      <c r="D17" s="753"/>
      <c r="E17" s="753"/>
    </row>
    <row r="18" spans="1:9" ht="137.25" customHeight="1">
      <c r="A18" s="246"/>
      <c r="B18" s="753" t="s">
        <v>326</v>
      </c>
      <c r="C18" s="753"/>
      <c r="D18" s="753"/>
      <c r="E18" s="753"/>
    </row>
    <row r="19" spans="1:9" ht="59.25" customHeight="1">
      <c r="A19" s="246"/>
      <c r="B19" s="753" t="s">
        <v>274</v>
      </c>
      <c r="C19" s="753"/>
      <c r="D19" s="753"/>
      <c r="E19" s="753"/>
    </row>
    <row r="20" spans="1:9" ht="123.75" customHeight="1">
      <c r="A20" s="246"/>
      <c r="B20" s="753" t="s">
        <v>319</v>
      </c>
      <c r="C20" s="753"/>
      <c r="D20" s="753"/>
      <c r="E20" s="753"/>
    </row>
    <row r="21" spans="1:9" ht="359.25" customHeight="1">
      <c r="A21" s="246"/>
      <c r="B21" s="753" t="s">
        <v>320</v>
      </c>
      <c r="C21" s="754"/>
      <c r="D21" s="754"/>
      <c r="E21" s="754"/>
    </row>
    <row r="22" spans="1:9" ht="115.5" customHeight="1">
      <c r="A22" s="246"/>
      <c r="B22" s="753" t="s">
        <v>321</v>
      </c>
      <c r="C22" s="754"/>
      <c r="D22" s="754"/>
      <c r="E22" s="754"/>
    </row>
    <row r="23" spans="1:9" ht="129.75" customHeight="1">
      <c r="A23" s="246"/>
      <c r="B23" s="753" t="s">
        <v>323</v>
      </c>
      <c r="C23" s="754"/>
      <c r="D23" s="754"/>
      <c r="E23" s="754"/>
    </row>
    <row r="24" spans="1:9" ht="33" customHeight="1">
      <c r="A24" s="246"/>
      <c r="B24" s="757" t="s">
        <v>322</v>
      </c>
      <c r="C24" s="754"/>
      <c r="D24" s="754"/>
      <c r="E24" s="754"/>
    </row>
    <row r="25" spans="1:9" ht="325.5" customHeight="1">
      <c r="A25" s="752" t="s">
        <v>15</v>
      </c>
      <c r="B25" s="753" t="s">
        <v>282</v>
      </c>
      <c r="C25" s="753"/>
      <c r="D25" s="753"/>
      <c r="E25" s="753"/>
    </row>
    <row r="26" spans="1:9" ht="396" customHeight="1">
      <c r="A26" s="752"/>
      <c r="B26" s="753" t="s">
        <v>324</v>
      </c>
      <c r="C26" s="754"/>
      <c r="D26" s="754"/>
      <c r="E26" s="754"/>
    </row>
    <row r="27" spans="1:9" ht="15.75">
      <c r="A27" s="238"/>
      <c r="B27" s="755" t="s">
        <v>22</v>
      </c>
      <c r="C27" s="755"/>
      <c r="D27" s="755"/>
      <c r="E27" s="755"/>
      <c r="I27" s="7"/>
    </row>
    <row r="28" spans="1:9" ht="23.25" customHeight="1">
      <c r="A28" s="238"/>
      <c r="B28" s="239" t="s">
        <v>23</v>
      </c>
      <c r="C28" s="240" t="s">
        <v>24</v>
      </c>
      <c r="D28" s="241" t="s">
        <v>25</v>
      </c>
      <c r="E28" s="239" t="s">
        <v>26</v>
      </c>
      <c r="I28" s="8"/>
    </row>
    <row r="29" spans="1:9" ht="24.75" customHeight="1">
      <c r="A29" s="238"/>
      <c r="B29" s="239" t="s">
        <v>27</v>
      </c>
      <c r="C29" s="239">
        <v>0</v>
      </c>
      <c r="D29" s="241" t="s">
        <v>25</v>
      </c>
      <c r="E29" s="239" t="s">
        <v>28</v>
      </c>
      <c r="I29" s="9"/>
    </row>
    <row r="30" spans="1:9" ht="24.75" customHeight="1">
      <c r="A30" s="238"/>
      <c r="B30" s="239"/>
      <c r="C30" s="239">
        <v>0</v>
      </c>
      <c r="D30" s="241" t="s">
        <v>25</v>
      </c>
      <c r="E30" s="239" t="s">
        <v>29</v>
      </c>
      <c r="I30" s="7"/>
    </row>
    <row r="31" spans="1:9" ht="27.75" customHeight="1">
      <c r="A31" s="238"/>
      <c r="B31" s="239" t="s">
        <v>30</v>
      </c>
      <c r="C31" s="240" t="s">
        <v>31</v>
      </c>
      <c r="D31" s="241" t="s">
        <v>25</v>
      </c>
      <c r="E31" s="244" t="s">
        <v>32</v>
      </c>
      <c r="I31" s="6"/>
    </row>
    <row r="32" spans="1:9" ht="19.5" customHeight="1">
      <c r="A32" s="238"/>
      <c r="B32" s="239" t="s">
        <v>33</v>
      </c>
      <c r="C32" s="240" t="s">
        <v>34</v>
      </c>
      <c r="D32" s="241" t="s">
        <v>25</v>
      </c>
      <c r="E32" s="239" t="s">
        <v>35</v>
      </c>
      <c r="I32" s="6"/>
    </row>
    <row r="33" spans="1:9" ht="19.5" customHeight="1">
      <c r="A33" s="238"/>
      <c r="B33" s="239" t="s">
        <v>36</v>
      </c>
      <c r="C33" s="239"/>
      <c r="D33" s="241" t="s">
        <v>25</v>
      </c>
      <c r="E33" s="239" t="s">
        <v>37</v>
      </c>
      <c r="I33" s="6"/>
    </row>
    <row r="34" spans="1:9" ht="15.75">
      <c r="A34" s="242"/>
      <c r="B34" s="239" t="s">
        <v>169</v>
      </c>
      <c r="C34" s="243"/>
      <c r="D34" s="241" t="s">
        <v>25</v>
      </c>
      <c r="E34" s="239" t="s">
        <v>170</v>
      </c>
      <c r="I34" s="10"/>
    </row>
    <row r="35" spans="1:9" ht="15" hidden="1" customHeight="1">
      <c r="A35" s="5"/>
      <c r="B35" s="62"/>
      <c r="I35" s="7"/>
    </row>
    <row r="36" spans="1:9" ht="15" hidden="1" customHeight="1">
      <c r="A36" s="5"/>
      <c r="I36" s="8"/>
    </row>
    <row r="79" ht="12" hidden="1" customHeight="1"/>
    <row r="97" spans="2:5"/>
    <row r="98" spans="2:5"/>
    <row r="99" spans="2:5"/>
    <row r="100" spans="2:5">
      <c r="B100" s="746"/>
      <c r="C100" s="746"/>
      <c r="D100" s="746"/>
      <c r="E100" s="746"/>
    </row>
    <row r="101" spans="2:5"/>
    <row r="102" spans="2:5"/>
    <row r="103" spans="2:5"/>
    <row r="104" spans="2:5"/>
    <row r="105" spans="2:5"/>
    <row r="106" spans="2:5"/>
    <row r="107" spans="2:5"/>
    <row r="108" spans="2:5"/>
  </sheetData>
  <mergeCells count="29">
    <mergeCell ref="B27:E27"/>
    <mergeCell ref="B21:E21"/>
    <mergeCell ref="B22:E22"/>
    <mergeCell ref="B3:J3"/>
    <mergeCell ref="B9:E9"/>
    <mergeCell ref="B10:E10"/>
    <mergeCell ref="B13:E13"/>
    <mergeCell ref="B15:E15"/>
    <mergeCell ref="B19:E19"/>
    <mergeCell ref="B20:E20"/>
    <mergeCell ref="B16:E16"/>
    <mergeCell ref="B23:E23"/>
    <mergeCell ref="B24:E24"/>
    <mergeCell ref="B100:E100"/>
    <mergeCell ref="A1:E1"/>
    <mergeCell ref="B2:E2"/>
    <mergeCell ref="B4:E4"/>
    <mergeCell ref="B8:E8"/>
    <mergeCell ref="B6:E6"/>
    <mergeCell ref="B5:E5"/>
    <mergeCell ref="B7:E7"/>
    <mergeCell ref="A25:A26"/>
    <mergeCell ref="B25:E25"/>
    <mergeCell ref="B26:E26"/>
    <mergeCell ref="B11:E11"/>
    <mergeCell ref="B12:E12"/>
    <mergeCell ref="B14:E14"/>
    <mergeCell ref="B17:E17"/>
    <mergeCell ref="B18:E18"/>
  </mergeCells>
  <printOptions horizontalCentered="1"/>
  <pageMargins left="0.59055118110236227" right="0.31496062992125984" top="0.62992125984251968" bottom="0.43307086614173229" header="0.31496062992125984" footer="0.31496062992125984"/>
  <pageSetup paperSize="9" scale="72" fitToHeight="5" orientation="portrait" r:id="rId1"/>
  <rowBreaks count="3" manualBreakCount="3">
    <brk id="8" max="43" man="1"/>
    <brk id="14" max="43" man="1"/>
    <brk id="22" max="4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XFC40"/>
  <sheetViews>
    <sheetView zoomScale="90" zoomScaleNormal="90" workbookViewId="0">
      <selection sqref="A1:F1"/>
    </sheetView>
  </sheetViews>
  <sheetFormatPr defaultColWidth="0" defaultRowHeight="12.75" zeroHeight="1"/>
  <cols>
    <col min="1" max="1" width="11.7109375" style="3" customWidth="1"/>
    <col min="2" max="4" width="19.7109375" style="3" customWidth="1"/>
    <col min="5" max="5" width="23.7109375" style="3" customWidth="1"/>
    <col min="6" max="6" width="19.7109375" style="3" customWidth="1"/>
    <col min="7" max="7" width="13.42578125" style="3" hidden="1"/>
    <col min="8" max="251" width="9.140625" style="3" hidden="1"/>
    <col min="252" max="252" width="28.28515625" style="3" hidden="1"/>
    <col min="253" max="253" width="14.5703125" style="3" hidden="1"/>
    <col min="254" max="254" width="14.42578125" style="3" hidden="1"/>
    <col min="255" max="255" width="15.42578125" style="3" hidden="1"/>
    <col min="256" max="256" width="19.7109375" style="3" hidden="1"/>
    <col min="257" max="257" width="13.42578125" style="3" hidden="1"/>
    <col min="258" max="258" width="14.140625" style="3" hidden="1"/>
    <col min="259" max="259" width="16.28515625" style="3" hidden="1"/>
    <col min="260" max="507" width="9.140625" style="3" hidden="1"/>
    <col min="508" max="508" width="28.28515625" style="3" hidden="1"/>
    <col min="509" max="509" width="14.5703125" style="3" hidden="1"/>
    <col min="510" max="510" width="14.42578125" style="3" hidden="1"/>
    <col min="511" max="511" width="15.42578125" style="3" hidden="1"/>
    <col min="512" max="512" width="19.7109375" style="3" hidden="1"/>
    <col min="513" max="513" width="13.42578125" style="3" hidden="1"/>
    <col min="514" max="514" width="14.140625" style="3" hidden="1"/>
    <col min="515" max="515" width="16.28515625" style="3" hidden="1"/>
    <col min="516" max="763" width="9.140625" style="3" hidden="1"/>
    <col min="764" max="764" width="28.28515625" style="3" hidden="1"/>
    <col min="765" max="765" width="14.5703125" style="3" hidden="1"/>
    <col min="766" max="766" width="14.42578125" style="3" hidden="1"/>
    <col min="767" max="767" width="15.42578125" style="3" hidden="1"/>
    <col min="768" max="768" width="19.7109375" style="3" hidden="1"/>
    <col min="769" max="769" width="13.42578125" style="3" hidden="1"/>
    <col min="770" max="770" width="14.140625" style="3" hidden="1"/>
    <col min="771" max="771" width="16.28515625" style="3" hidden="1"/>
    <col min="772" max="1019" width="9.140625" style="3" hidden="1"/>
    <col min="1020" max="1020" width="28.28515625" style="3" hidden="1"/>
    <col min="1021" max="1021" width="14.5703125" style="3" hidden="1"/>
    <col min="1022" max="1022" width="14.42578125" style="3" hidden="1"/>
    <col min="1023" max="1023" width="15.42578125" style="3" hidden="1"/>
    <col min="1024" max="1024" width="19.7109375" style="3" hidden="1"/>
    <col min="1025" max="1025" width="13.42578125" style="3" hidden="1"/>
    <col min="1026" max="1026" width="14.140625" style="3" hidden="1"/>
    <col min="1027" max="1027" width="16.28515625" style="3" hidden="1"/>
    <col min="1028" max="1275" width="9.140625" style="3" hidden="1"/>
    <col min="1276" max="1276" width="28.28515625" style="3" hidden="1"/>
    <col min="1277" max="1277" width="14.5703125" style="3" hidden="1"/>
    <col min="1278" max="1278" width="14.42578125" style="3" hidden="1"/>
    <col min="1279" max="1279" width="15.42578125" style="3" hidden="1"/>
    <col min="1280" max="1280" width="19.7109375" style="3" hidden="1"/>
    <col min="1281" max="1281" width="13.42578125" style="3" hidden="1"/>
    <col min="1282" max="1282" width="14.140625" style="3" hidden="1"/>
    <col min="1283" max="1283" width="16.28515625" style="3" hidden="1"/>
    <col min="1284" max="1531" width="9.140625" style="3" hidden="1"/>
    <col min="1532" max="1532" width="28.28515625" style="3" hidden="1"/>
    <col min="1533" max="1533" width="14.5703125" style="3" hidden="1"/>
    <col min="1534" max="1534" width="14.42578125" style="3" hidden="1"/>
    <col min="1535" max="1535" width="15.42578125" style="3" hidden="1"/>
    <col min="1536" max="1536" width="19.7109375" style="3" hidden="1"/>
    <col min="1537" max="1537" width="13.42578125" style="3" hidden="1"/>
    <col min="1538" max="1538" width="14.140625" style="3" hidden="1"/>
    <col min="1539" max="1539" width="16.28515625" style="3" hidden="1"/>
    <col min="1540" max="1787" width="9.140625" style="3" hidden="1"/>
    <col min="1788" max="1788" width="28.28515625" style="3" hidden="1"/>
    <col min="1789" max="1789" width="14.5703125" style="3" hidden="1"/>
    <col min="1790" max="1790" width="14.42578125" style="3" hidden="1"/>
    <col min="1791" max="1791" width="15.42578125" style="3" hidden="1"/>
    <col min="1792" max="1792" width="19.7109375" style="3" hidden="1"/>
    <col min="1793" max="1793" width="13.42578125" style="3" hidden="1"/>
    <col min="1794" max="1794" width="14.140625" style="3" hidden="1"/>
    <col min="1795" max="1795" width="16.28515625" style="3" hidden="1"/>
    <col min="1796" max="2043" width="9.140625" style="3" hidden="1"/>
    <col min="2044" max="2044" width="28.28515625" style="3" hidden="1"/>
    <col min="2045" max="2045" width="14.5703125" style="3" hidden="1"/>
    <col min="2046" max="2046" width="14.42578125" style="3" hidden="1"/>
    <col min="2047" max="2047" width="15.42578125" style="3" hidden="1"/>
    <col min="2048" max="2048" width="19.7109375" style="3" hidden="1"/>
    <col min="2049" max="2049" width="13.42578125" style="3" hidden="1"/>
    <col min="2050" max="2050" width="14.140625" style="3" hidden="1"/>
    <col min="2051" max="2051" width="16.28515625" style="3" hidden="1"/>
    <col min="2052" max="2299" width="9.140625" style="3" hidden="1"/>
    <col min="2300" max="2300" width="28.28515625" style="3" hidden="1"/>
    <col min="2301" max="2301" width="14.5703125" style="3" hidden="1"/>
    <col min="2302" max="2302" width="14.42578125" style="3" hidden="1"/>
    <col min="2303" max="2303" width="15.42578125" style="3" hidden="1"/>
    <col min="2304" max="2304" width="19.7109375" style="3" hidden="1"/>
    <col min="2305" max="2305" width="13.42578125" style="3" hidden="1"/>
    <col min="2306" max="2306" width="14.140625" style="3" hidden="1"/>
    <col min="2307" max="2307" width="16.28515625" style="3" hidden="1"/>
    <col min="2308" max="2555" width="9.140625" style="3" hidden="1"/>
    <col min="2556" max="2556" width="28.28515625" style="3" hidden="1"/>
    <col min="2557" max="2557" width="14.5703125" style="3" hidden="1"/>
    <col min="2558" max="2558" width="14.42578125" style="3" hidden="1"/>
    <col min="2559" max="2559" width="15.42578125" style="3" hidden="1"/>
    <col min="2560" max="2560" width="19.7109375" style="3" hidden="1"/>
    <col min="2561" max="2561" width="13.42578125" style="3" hidden="1"/>
    <col min="2562" max="2562" width="14.140625" style="3" hidden="1"/>
    <col min="2563" max="2563" width="16.28515625" style="3" hidden="1"/>
    <col min="2564" max="2811" width="9.140625" style="3" hidden="1"/>
    <col min="2812" max="2812" width="28.28515625" style="3" hidden="1"/>
    <col min="2813" max="2813" width="14.5703125" style="3" hidden="1"/>
    <col min="2814" max="2814" width="14.42578125" style="3" hidden="1"/>
    <col min="2815" max="2815" width="15.42578125" style="3" hidden="1"/>
    <col min="2816" max="2816" width="19.7109375" style="3" hidden="1"/>
    <col min="2817" max="2817" width="13.42578125" style="3" hidden="1"/>
    <col min="2818" max="2818" width="14.140625" style="3" hidden="1"/>
    <col min="2819" max="2819" width="16.28515625" style="3" hidden="1"/>
    <col min="2820" max="3067" width="9.140625" style="3" hidden="1"/>
    <col min="3068" max="3068" width="28.28515625" style="3" hidden="1"/>
    <col min="3069" max="3069" width="14.5703125" style="3" hidden="1"/>
    <col min="3070" max="3070" width="14.42578125" style="3" hidden="1"/>
    <col min="3071" max="3071" width="15.42578125" style="3" hidden="1"/>
    <col min="3072" max="3072" width="19.7109375" style="3" hidden="1"/>
    <col min="3073" max="3073" width="13.42578125" style="3" hidden="1"/>
    <col min="3074" max="3074" width="14.140625" style="3" hidden="1"/>
    <col min="3075" max="3075" width="16.28515625" style="3" hidden="1"/>
    <col min="3076" max="3323" width="9.140625" style="3" hidden="1"/>
    <col min="3324" max="3324" width="28.28515625" style="3" hidden="1"/>
    <col min="3325" max="3325" width="14.5703125" style="3" hidden="1"/>
    <col min="3326" max="3326" width="14.42578125" style="3" hidden="1"/>
    <col min="3327" max="3327" width="15.42578125" style="3" hidden="1"/>
    <col min="3328" max="3328" width="19.7109375" style="3" hidden="1"/>
    <col min="3329" max="3329" width="13.42578125" style="3" hidden="1"/>
    <col min="3330" max="3330" width="14.140625" style="3" hidden="1"/>
    <col min="3331" max="3331" width="16.28515625" style="3" hidden="1"/>
    <col min="3332" max="3579" width="9.140625" style="3" hidden="1"/>
    <col min="3580" max="3580" width="28.28515625" style="3" hidden="1"/>
    <col min="3581" max="3581" width="14.5703125" style="3" hidden="1"/>
    <col min="3582" max="3582" width="14.42578125" style="3" hidden="1"/>
    <col min="3583" max="3583" width="15.42578125" style="3" hidden="1"/>
    <col min="3584" max="3584" width="19.7109375" style="3" hidden="1"/>
    <col min="3585" max="3585" width="13.42578125" style="3" hidden="1"/>
    <col min="3586" max="3586" width="14.140625" style="3" hidden="1"/>
    <col min="3587" max="3587" width="16.28515625" style="3" hidden="1"/>
    <col min="3588" max="3835" width="9.140625" style="3" hidden="1"/>
    <col min="3836" max="3836" width="28.28515625" style="3" hidden="1"/>
    <col min="3837" max="3837" width="14.5703125" style="3" hidden="1"/>
    <col min="3838" max="3838" width="14.42578125" style="3" hidden="1"/>
    <col min="3839" max="3839" width="15.42578125" style="3" hidden="1"/>
    <col min="3840" max="3840" width="19.7109375" style="3" hidden="1"/>
    <col min="3841" max="3841" width="13.42578125" style="3" hidden="1"/>
    <col min="3842" max="3842" width="14.140625" style="3" hidden="1"/>
    <col min="3843" max="3843" width="16.28515625" style="3" hidden="1"/>
    <col min="3844" max="4091" width="9.140625" style="3" hidden="1"/>
    <col min="4092" max="4092" width="28.28515625" style="3" hidden="1"/>
    <col min="4093" max="4093" width="14.5703125" style="3" hidden="1"/>
    <col min="4094" max="4094" width="14.42578125" style="3" hidden="1"/>
    <col min="4095" max="4095" width="15.42578125" style="3" hidden="1"/>
    <col min="4096" max="4096" width="19.7109375" style="3" hidden="1"/>
    <col min="4097" max="4097" width="13.42578125" style="3" hidden="1"/>
    <col min="4098" max="4098" width="14.140625" style="3" hidden="1"/>
    <col min="4099" max="4099" width="16.28515625" style="3" hidden="1"/>
    <col min="4100" max="4347" width="9.140625" style="3" hidden="1"/>
    <col min="4348" max="4348" width="28.28515625" style="3" hidden="1"/>
    <col min="4349" max="4349" width="14.5703125" style="3" hidden="1"/>
    <col min="4350" max="4350" width="14.42578125" style="3" hidden="1"/>
    <col min="4351" max="4351" width="15.42578125" style="3" hidden="1"/>
    <col min="4352" max="4352" width="19.7109375" style="3" hidden="1"/>
    <col min="4353" max="4353" width="13.42578125" style="3" hidden="1"/>
    <col min="4354" max="4354" width="14.140625" style="3" hidden="1"/>
    <col min="4355" max="4355" width="16.28515625" style="3" hidden="1"/>
    <col min="4356" max="4603" width="9.140625" style="3" hidden="1"/>
    <col min="4604" max="4604" width="28.28515625" style="3" hidden="1"/>
    <col min="4605" max="4605" width="14.5703125" style="3" hidden="1"/>
    <col min="4606" max="4606" width="14.42578125" style="3" hidden="1"/>
    <col min="4607" max="4607" width="15.42578125" style="3" hidden="1"/>
    <col min="4608" max="4608" width="19.7109375" style="3" hidden="1"/>
    <col min="4609" max="4609" width="13.42578125" style="3" hidden="1"/>
    <col min="4610" max="4610" width="14.140625" style="3" hidden="1"/>
    <col min="4611" max="4611" width="16.28515625" style="3" hidden="1"/>
    <col min="4612" max="4859" width="9.140625" style="3" hidden="1"/>
    <col min="4860" max="4860" width="28.28515625" style="3" hidden="1"/>
    <col min="4861" max="4861" width="14.5703125" style="3" hidden="1"/>
    <col min="4862" max="4862" width="14.42578125" style="3" hidden="1"/>
    <col min="4863" max="4863" width="15.42578125" style="3" hidden="1"/>
    <col min="4864" max="4864" width="19.7109375" style="3" hidden="1"/>
    <col min="4865" max="4865" width="13.42578125" style="3" hidden="1"/>
    <col min="4866" max="4866" width="14.140625" style="3" hidden="1"/>
    <col min="4867" max="4867" width="16.28515625" style="3" hidden="1"/>
    <col min="4868" max="5115" width="9.140625" style="3" hidden="1"/>
    <col min="5116" max="5116" width="28.28515625" style="3" hidden="1"/>
    <col min="5117" max="5117" width="14.5703125" style="3" hidden="1"/>
    <col min="5118" max="5118" width="14.42578125" style="3" hidden="1"/>
    <col min="5119" max="5119" width="15.42578125" style="3" hidden="1"/>
    <col min="5120" max="5120" width="19.7109375" style="3" hidden="1"/>
    <col min="5121" max="5121" width="13.42578125" style="3" hidden="1"/>
    <col min="5122" max="5122" width="14.140625" style="3" hidden="1"/>
    <col min="5123" max="5123" width="16.28515625" style="3" hidden="1"/>
    <col min="5124" max="5371" width="9.140625" style="3" hidden="1"/>
    <col min="5372" max="5372" width="28.28515625" style="3" hidden="1"/>
    <col min="5373" max="5373" width="14.5703125" style="3" hidden="1"/>
    <col min="5374" max="5374" width="14.42578125" style="3" hidden="1"/>
    <col min="5375" max="5375" width="15.42578125" style="3" hidden="1"/>
    <col min="5376" max="5376" width="19.7109375" style="3" hidden="1"/>
    <col min="5377" max="5377" width="13.42578125" style="3" hidden="1"/>
    <col min="5378" max="5378" width="14.140625" style="3" hidden="1"/>
    <col min="5379" max="5379" width="16.28515625" style="3" hidden="1"/>
    <col min="5380" max="5627" width="9.140625" style="3" hidden="1"/>
    <col min="5628" max="5628" width="28.28515625" style="3" hidden="1"/>
    <col min="5629" max="5629" width="14.5703125" style="3" hidden="1"/>
    <col min="5630" max="5630" width="14.42578125" style="3" hidden="1"/>
    <col min="5631" max="5631" width="15.42578125" style="3" hidden="1"/>
    <col min="5632" max="5632" width="19.7109375" style="3" hidden="1"/>
    <col min="5633" max="5633" width="13.42578125" style="3" hidden="1"/>
    <col min="5634" max="5634" width="14.140625" style="3" hidden="1"/>
    <col min="5635" max="5635" width="16.28515625" style="3" hidden="1"/>
    <col min="5636" max="5883" width="9.140625" style="3" hidden="1"/>
    <col min="5884" max="5884" width="28.28515625" style="3" hidden="1"/>
    <col min="5885" max="5885" width="14.5703125" style="3" hidden="1"/>
    <col min="5886" max="5886" width="14.42578125" style="3" hidden="1"/>
    <col min="5887" max="5887" width="15.42578125" style="3" hidden="1"/>
    <col min="5888" max="5888" width="19.7109375" style="3" hidden="1"/>
    <col min="5889" max="5889" width="13.42578125" style="3" hidden="1"/>
    <col min="5890" max="5890" width="14.140625" style="3" hidden="1"/>
    <col min="5891" max="5891" width="16.28515625" style="3" hidden="1"/>
    <col min="5892" max="6139" width="9.140625" style="3" hidden="1"/>
    <col min="6140" max="6140" width="28.28515625" style="3" hidden="1"/>
    <col min="6141" max="6141" width="14.5703125" style="3" hidden="1"/>
    <col min="6142" max="6142" width="14.42578125" style="3" hidden="1"/>
    <col min="6143" max="6143" width="15.42578125" style="3" hidden="1"/>
    <col min="6144" max="6144" width="19.7109375" style="3" hidden="1"/>
    <col min="6145" max="6145" width="13.42578125" style="3" hidden="1"/>
    <col min="6146" max="6146" width="14.140625" style="3" hidden="1"/>
    <col min="6147" max="6147" width="16.28515625" style="3" hidden="1"/>
    <col min="6148" max="6395" width="9.140625" style="3" hidden="1"/>
    <col min="6396" max="6396" width="28.28515625" style="3" hidden="1"/>
    <col min="6397" max="6397" width="14.5703125" style="3" hidden="1"/>
    <col min="6398" max="6398" width="14.42578125" style="3" hidden="1"/>
    <col min="6399" max="6399" width="15.42578125" style="3" hidden="1"/>
    <col min="6400" max="6400" width="19.7109375" style="3" hidden="1"/>
    <col min="6401" max="6401" width="13.42578125" style="3" hidden="1"/>
    <col min="6402" max="6402" width="14.140625" style="3" hidden="1"/>
    <col min="6403" max="6403" width="16.28515625" style="3" hidden="1"/>
    <col min="6404" max="6651" width="9.140625" style="3" hidden="1"/>
    <col min="6652" max="6652" width="28.28515625" style="3" hidden="1"/>
    <col min="6653" max="6653" width="14.5703125" style="3" hidden="1"/>
    <col min="6654" max="6654" width="14.42578125" style="3" hidden="1"/>
    <col min="6655" max="6655" width="15.42578125" style="3" hidden="1"/>
    <col min="6656" max="6656" width="19.7109375" style="3" hidden="1"/>
    <col min="6657" max="6657" width="13.42578125" style="3" hidden="1"/>
    <col min="6658" max="6658" width="14.140625" style="3" hidden="1"/>
    <col min="6659" max="6659" width="16.28515625" style="3" hidden="1"/>
    <col min="6660" max="6907" width="9.140625" style="3" hidden="1"/>
    <col min="6908" max="6908" width="28.28515625" style="3" hidden="1"/>
    <col min="6909" max="6909" width="14.5703125" style="3" hidden="1"/>
    <col min="6910" max="6910" width="14.42578125" style="3" hidden="1"/>
    <col min="6911" max="6911" width="15.42578125" style="3" hidden="1"/>
    <col min="6912" max="6912" width="19.7109375" style="3" hidden="1"/>
    <col min="6913" max="6913" width="13.42578125" style="3" hidden="1"/>
    <col min="6914" max="6914" width="14.140625" style="3" hidden="1"/>
    <col min="6915" max="6915" width="16.28515625" style="3" hidden="1"/>
    <col min="6916" max="7163" width="9.140625" style="3" hidden="1"/>
    <col min="7164" max="7164" width="28.28515625" style="3" hidden="1"/>
    <col min="7165" max="7165" width="14.5703125" style="3" hidden="1"/>
    <col min="7166" max="7166" width="14.42578125" style="3" hidden="1"/>
    <col min="7167" max="7167" width="15.42578125" style="3" hidden="1"/>
    <col min="7168" max="7168" width="19.7109375" style="3" hidden="1"/>
    <col min="7169" max="7169" width="13.42578125" style="3" hidden="1"/>
    <col min="7170" max="7170" width="14.140625" style="3" hidden="1"/>
    <col min="7171" max="7171" width="16.28515625" style="3" hidden="1"/>
    <col min="7172" max="7419" width="9.140625" style="3" hidden="1"/>
    <col min="7420" max="7420" width="28.28515625" style="3" hidden="1"/>
    <col min="7421" max="7421" width="14.5703125" style="3" hidden="1"/>
    <col min="7422" max="7422" width="14.42578125" style="3" hidden="1"/>
    <col min="7423" max="7423" width="15.42578125" style="3" hidden="1"/>
    <col min="7424" max="7424" width="19.7109375" style="3" hidden="1"/>
    <col min="7425" max="7425" width="13.42578125" style="3" hidden="1"/>
    <col min="7426" max="7426" width="14.140625" style="3" hidden="1"/>
    <col min="7427" max="7427" width="16.28515625" style="3" hidden="1"/>
    <col min="7428" max="7675" width="9.140625" style="3" hidden="1"/>
    <col min="7676" max="7676" width="28.28515625" style="3" hidden="1"/>
    <col min="7677" max="7677" width="14.5703125" style="3" hidden="1"/>
    <col min="7678" max="7678" width="14.42578125" style="3" hidden="1"/>
    <col min="7679" max="7679" width="15.42578125" style="3" hidden="1"/>
    <col min="7680" max="7680" width="19.7109375" style="3" hidden="1"/>
    <col min="7681" max="7681" width="13.42578125" style="3" hidden="1"/>
    <col min="7682" max="7682" width="14.140625" style="3" hidden="1"/>
    <col min="7683" max="7683" width="16.28515625" style="3" hidden="1"/>
    <col min="7684" max="7931" width="9.140625" style="3" hidden="1"/>
    <col min="7932" max="7932" width="28.28515625" style="3" hidden="1"/>
    <col min="7933" max="7933" width="14.5703125" style="3" hidden="1"/>
    <col min="7934" max="7934" width="14.42578125" style="3" hidden="1"/>
    <col min="7935" max="7935" width="15.42578125" style="3" hidden="1"/>
    <col min="7936" max="7936" width="19.7109375" style="3" hidden="1"/>
    <col min="7937" max="7937" width="13.42578125" style="3" hidden="1"/>
    <col min="7938" max="7938" width="14.140625" style="3" hidden="1"/>
    <col min="7939" max="7939" width="16.28515625" style="3" hidden="1"/>
    <col min="7940" max="8187" width="9.140625" style="3" hidden="1"/>
    <col min="8188" max="8188" width="28.28515625" style="3" hidden="1"/>
    <col min="8189" max="8189" width="14.5703125" style="3" hidden="1"/>
    <col min="8190" max="8190" width="14.42578125" style="3" hidden="1"/>
    <col min="8191" max="8191" width="15.42578125" style="3" hidden="1"/>
    <col min="8192" max="8192" width="19.7109375" style="3" hidden="1"/>
    <col min="8193" max="8193" width="13.42578125" style="3" hidden="1"/>
    <col min="8194" max="8194" width="14.140625" style="3" hidden="1"/>
    <col min="8195" max="8195" width="16.28515625" style="3" hidden="1"/>
    <col min="8196" max="8443" width="9.140625" style="3" hidden="1"/>
    <col min="8444" max="8444" width="28.28515625" style="3" hidden="1"/>
    <col min="8445" max="8445" width="14.5703125" style="3" hidden="1"/>
    <col min="8446" max="8446" width="14.42578125" style="3" hidden="1"/>
    <col min="8447" max="8447" width="15.42578125" style="3" hidden="1"/>
    <col min="8448" max="8448" width="19.7109375" style="3" hidden="1"/>
    <col min="8449" max="8449" width="13.42578125" style="3" hidden="1"/>
    <col min="8450" max="8450" width="14.140625" style="3" hidden="1"/>
    <col min="8451" max="8451" width="16.28515625" style="3" hidden="1"/>
    <col min="8452" max="8699" width="9.140625" style="3" hidden="1"/>
    <col min="8700" max="8700" width="28.28515625" style="3" hidden="1"/>
    <col min="8701" max="8701" width="14.5703125" style="3" hidden="1"/>
    <col min="8702" max="8702" width="14.42578125" style="3" hidden="1"/>
    <col min="8703" max="8703" width="15.42578125" style="3" hidden="1"/>
    <col min="8704" max="8704" width="19.7109375" style="3" hidden="1"/>
    <col min="8705" max="8705" width="13.42578125" style="3" hidden="1"/>
    <col min="8706" max="8706" width="14.140625" style="3" hidden="1"/>
    <col min="8707" max="8707" width="16.28515625" style="3" hidden="1"/>
    <col min="8708" max="8955" width="9.140625" style="3" hidden="1"/>
    <col min="8956" max="8956" width="28.28515625" style="3" hidden="1"/>
    <col min="8957" max="8957" width="14.5703125" style="3" hidden="1"/>
    <col min="8958" max="8958" width="14.42578125" style="3" hidden="1"/>
    <col min="8959" max="8959" width="15.42578125" style="3" hidden="1"/>
    <col min="8960" max="8960" width="19.7109375" style="3" hidden="1"/>
    <col min="8961" max="8961" width="13.42578125" style="3" hidden="1"/>
    <col min="8962" max="8962" width="14.140625" style="3" hidden="1"/>
    <col min="8963" max="8963" width="16.28515625" style="3" hidden="1"/>
    <col min="8964" max="9211" width="9.140625" style="3" hidden="1"/>
    <col min="9212" max="9212" width="28.28515625" style="3" hidden="1"/>
    <col min="9213" max="9213" width="14.5703125" style="3" hidden="1"/>
    <col min="9214" max="9214" width="14.42578125" style="3" hidden="1"/>
    <col min="9215" max="9215" width="15.42578125" style="3" hidden="1"/>
    <col min="9216" max="9216" width="19.7109375" style="3" hidden="1"/>
    <col min="9217" max="9217" width="13.42578125" style="3" hidden="1"/>
    <col min="9218" max="9218" width="14.140625" style="3" hidden="1"/>
    <col min="9219" max="9219" width="16.28515625" style="3" hidden="1"/>
    <col min="9220" max="9467" width="9.140625" style="3" hidden="1"/>
    <col min="9468" max="9468" width="28.28515625" style="3" hidden="1"/>
    <col min="9469" max="9469" width="14.5703125" style="3" hidden="1"/>
    <col min="9470" max="9470" width="14.42578125" style="3" hidden="1"/>
    <col min="9471" max="9471" width="15.42578125" style="3" hidden="1"/>
    <col min="9472" max="9472" width="19.7109375" style="3" hidden="1"/>
    <col min="9473" max="9473" width="13.42578125" style="3" hidden="1"/>
    <col min="9474" max="9474" width="14.140625" style="3" hidden="1"/>
    <col min="9475" max="9475" width="16.28515625" style="3" hidden="1"/>
    <col min="9476" max="9723" width="9.140625" style="3" hidden="1"/>
    <col min="9724" max="9724" width="28.28515625" style="3" hidden="1"/>
    <col min="9725" max="9725" width="14.5703125" style="3" hidden="1"/>
    <col min="9726" max="9726" width="14.42578125" style="3" hidden="1"/>
    <col min="9727" max="9727" width="15.42578125" style="3" hidden="1"/>
    <col min="9728" max="9728" width="19.7109375" style="3" hidden="1"/>
    <col min="9729" max="9729" width="13.42578125" style="3" hidden="1"/>
    <col min="9730" max="9730" width="14.140625" style="3" hidden="1"/>
    <col min="9731" max="9731" width="16.28515625" style="3" hidden="1"/>
    <col min="9732" max="9979" width="9.140625" style="3" hidden="1"/>
    <col min="9980" max="9980" width="28.28515625" style="3" hidden="1"/>
    <col min="9981" max="9981" width="14.5703125" style="3" hidden="1"/>
    <col min="9982" max="9982" width="14.42578125" style="3" hidden="1"/>
    <col min="9983" max="9983" width="15.42578125" style="3" hidden="1"/>
    <col min="9984" max="9984" width="19.7109375" style="3" hidden="1"/>
    <col min="9985" max="9985" width="13.42578125" style="3" hidden="1"/>
    <col min="9986" max="9986" width="14.140625" style="3" hidden="1"/>
    <col min="9987" max="9987" width="16.28515625" style="3" hidden="1"/>
    <col min="9988" max="10235" width="9.140625" style="3" hidden="1"/>
    <col min="10236" max="10236" width="28.28515625" style="3" hidden="1"/>
    <col min="10237" max="10237" width="14.5703125" style="3" hidden="1"/>
    <col min="10238" max="10238" width="14.42578125" style="3" hidden="1"/>
    <col min="10239" max="10239" width="15.42578125" style="3" hidden="1"/>
    <col min="10240" max="10240" width="19.7109375" style="3" hidden="1"/>
    <col min="10241" max="10241" width="13.42578125" style="3" hidden="1"/>
    <col min="10242" max="10242" width="14.140625" style="3" hidden="1"/>
    <col min="10243" max="10243" width="16.28515625" style="3" hidden="1"/>
    <col min="10244" max="10491" width="9.140625" style="3" hidden="1"/>
    <col min="10492" max="10492" width="28.28515625" style="3" hidden="1"/>
    <col min="10493" max="10493" width="14.5703125" style="3" hidden="1"/>
    <col min="10494" max="10494" width="14.42578125" style="3" hidden="1"/>
    <col min="10495" max="10495" width="15.42578125" style="3" hidden="1"/>
    <col min="10496" max="10496" width="19.7109375" style="3" hidden="1"/>
    <col min="10497" max="10497" width="13.42578125" style="3" hidden="1"/>
    <col min="10498" max="10498" width="14.140625" style="3" hidden="1"/>
    <col min="10499" max="10499" width="16.28515625" style="3" hidden="1"/>
    <col min="10500" max="10747" width="9.140625" style="3" hidden="1"/>
    <col min="10748" max="10748" width="28.28515625" style="3" hidden="1"/>
    <col min="10749" max="10749" width="14.5703125" style="3" hidden="1"/>
    <col min="10750" max="10750" width="14.42578125" style="3" hidden="1"/>
    <col min="10751" max="10751" width="15.42578125" style="3" hidden="1"/>
    <col min="10752" max="10752" width="19.7109375" style="3" hidden="1"/>
    <col min="10753" max="10753" width="13.42578125" style="3" hidden="1"/>
    <col min="10754" max="10754" width="14.140625" style="3" hidden="1"/>
    <col min="10755" max="10755" width="16.28515625" style="3" hidden="1"/>
    <col min="10756" max="11003" width="9.140625" style="3" hidden="1"/>
    <col min="11004" max="11004" width="28.28515625" style="3" hidden="1"/>
    <col min="11005" max="11005" width="14.5703125" style="3" hidden="1"/>
    <col min="11006" max="11006" width="14.42578125" style="3" hidden="1"/>
    <col min="11007" max="11007" width="15.42578125" style="3" hidden="1"/>
    <col min="11008" max="11008" width="19.7109375" style="3" hidden="1"/>
    <col min="11009" max="11009" width="13.42578125" style="3" hidden="1"/>
    <col min="11010" max="11010" width="14.140625" style="3" hidden="1"/>
    <col min="11011" max="11011" width="16.28515625" style="3" hidden="1"/>
    <col min="11012" max="11259" width="9.140625" style="3" hidden="1"/>
    <col min="11260" max="11260" width="28.28515625" style="3" hidden="1"/>
    <col min="11261" max="11261" width="14.5703125" style="3" hidden="1"/>
    <col min="11262" max="11262" width="14.42578125" style="3" hidden="1"/>
    <col min="11263" max="11263" width="15.42578125" style="3" hidden="1"/>
    <col min="11264" max="11264" width="19.7109375" style="3" hidden="1"/>
    <col min="11265" max="11265" width="13.42578125" style="3" hidden="1"/>
    <col min="11266" max="11266" width="14.140625" style="3" hidden="1"/>
    <col min="11267" max="11267" width="16.28515625" style="3" hidden="1"/>
    <col min="11268" max="11515" width="9.140625" style="3" hidden="1"/>
    <col min="11516" max="11516" width="28.28515625" style="3" hidden="1"/>
    <col min="11517" max="11517" width="14.5703125" style="3" hidden="1"/>
    <col min="11518" max="11518" width="14.42578125" style="3" hidden="1"/>
    <col min="11519" max="11519" width="15.42578125" style="3" hidden="1"/>
    <col min="11520" max="11520" width="19.7109375" style="3" hidden="1"/>
    <col min="11521" max="11521" width="13.42578125" style="3" hidden="1"/>
    <col min="11522" max="11522" width="14.140625" style="3" hidden="1"/>
    <col min="11523" max="11523" width="16.28515625" style="3" hidden="1"/>
    <col min="11524" max="11771" width="9.140625" style="3" hidden="1"/>
    <col min="11772" max="11772" width="28.28515625" style="3" hidden="1"/>
    <col min="11773" max="11773" width="14.5703125" style="3" hidden="1"/>
    <col min="11774" max="11774" width="14.42578125" style="3" hidden="1"/>
    <col min="11775" max="11775" width="15.42578125" style="3" hidden="1"/>
    <col min="11776" max="11776" width="19.7109375" style="3" hidden="1"/>
    <col min="11777" max="11777" width="13.42578125" style="3" hidden="1"/>
    <col min="11778" max="11778" width="14.140625" style="3" hidden="1"/>
    <col min="11779" max="11779" width="16.28515625" style="3" hidden="1"/>
    <col min="11780" max="12027" width="9.140625" style="3" hidden="1"/>
    <col min="12028" max="12028" width="28.28515625" style="3" hidden="1"/>
    <col min="12029" max="12029" width="14.5703125" style="3" hidden="1"/>
    <col min="12030" max="12030" width="14.42578125" style="3" hidden="1"/>
    <col min="12031" max="12031" width="15.42578125" style="3" hidden="1"/>
    <col min="12032" max="12032" width="19.7109375" style="3" hidden="1"/>
    <col min="12033" max="12033" width="13.42578125" style="3" hidden="1"/>
    <col min="12034" max="12034" width="14.140625" style="3" hidden="1"/>
    <col min="12035" max="12035" width="16.28515625" style="3" hidden="1"/>
    <col min="12036" max="12283" width="9.140625" style="3" hidden="1"/>
    <col min="12284" max="12284" width="28.28515625" style="3" hidden="1"/>
    <col min="12285" max="12285" width="14.5703125" style="3" hidden="1"/>
    <col min="12286" max="12286" width="14.42578125" style="3" hidden="1"/>
    <col min="12287" max="12287" width="15.42578125" style="3" hidden="1"/>
    <col min="12288" max="12288" width="19.7109375" style="3" hidden="1"/>
    <col min="12289" max="12289" width="13.42578125" style="3" hidden="1"/>
    <col min="12290" max="12290" width="14.140625" style="3" hidden="1"/>
    <col min="12291" max="12291" width="16.28515625" style="3" hidden="1"/>
    <col min="12292" max="12539" width="9.140625" style="3" hidden="1"/>
    <col min="12540" max="12540" width="28.28515625" style="3" hidden="1"/>
    <col min="12541" max="12541" width="14.5703125" style="3" hidden="1"/>
    <col min="12542" max="12542" width="14.42578125" style="3" hidden="1"/>
    <col min="12543" max="12543" width="15.42578125" style="3" hidden="1"/>
    <col min="12544" max="12544" width="19.7109375" style="3" hidden="1"/>
    <col min="12545" max="12545" width="13.42578125" style="3" hidden="1"/>
    <col min="12546" max="12546" width="14.140625" style="3" hidden="1"/>
    <col min="12547" max="12547" width="16.28515625" style="3" hidden="1"/>
    <col min="12548" max="12795" width="9.140625" style="3" hidden="1"/>
    <col min="12796" max="12796" width="28.28515625" style="3" hidden="1"/>
    <col min="12797" max="12797" width="14.5703125" style="3" hidden="1"/>
    <col min="12798" max="12798" width="14.42578125" style="3" hidden="1"/>
    <col min="12799" max="12799" width="15.42578125" style="3" hidden="1"/>
    <col min="12800" max="12800" width="19.7109375" style="3" hidden="1"/>
    <col min="12801" max="12801" width="13.42578125" style="3" hidden="1"/>
    <col min="12802" max="12802" width="14.140625" style="3" hidden="1"/>
    <col min="12803" max="12803" width="16.28515625" style="3" hidden="1"/>
    <col min="12804" max="13051" width="9.140625" style="3" hidden="1"/>
    <col min="13052" max="13052" width="28.28515625" style="3" hidden="1"/>
    <col min="13053" max="13053" width="14.5703125" style="3" hidden="1"/>
    <col min="13054" max="13054" width="14.42578125" style="3" hidden="1"/>
    <col min="13055" max="13055" width="15.42578125" style="3" hidden="1"/>
    <col min="13056" max="13056" width="19.7109375" style="3" hidden="1"/>
    <col min="13057" max="13057" width="13.42578125" style="3" hidden="1"/>
    <col min="13058" max="13058" width="14.140625" style="3" hidden="1"/>
    <col min="13059" max="13059" width="16.28515625" style="3" hidden="1"/>
    <col min="13060" max="13307" width="9.140625" style="3" hidden="1"/>
    <col min="13308" max="13308" width="28.28515625" style="3" hidden="1"/>
    <col min="13309" max="13309" width="14.5703125" style="3" hidden="1"/>
    <col min="13310" max="13310" width="14.42578125" style="3" hidden="1"/>
    <col min="13311" max="13311" width="15.42578125" style="3" hidden="1"/>
    <col min="13312" max="13312" width="19.7109375" style="3" hidden="1"/>
    <col min="13313" max="13313" width="13.42578125" style="3" hidden="1"/>
    <col min="13314" max="13314" width="14.140625" style="3" hidden="1"/>
    <col min="13315" max="13315" width="16.28515625" style="3" hidden="1"/>
    <col min="13316" max="13563" width="9.140625" style="3" hidden="1"/>
    <col min="13564" max="13564" width="28.28515625" style="3" hidden="1"/>
    <col min="13565" max="13565" width="14.5703125" style="3" hidden="1"/>
    <col min="13566" max="13566" width="14.42578125" style="3" hidden="1"/>
    <col min="13567" max="13567" width="15.42578125" style="3" hidden="1"/>
    <col min="13568" max="13568" width="19.7109375" style="3" hidden="1"/>
    <col min="13569" max="13569" width="13.42578125" style="3" hidden="1"/>
    <col min="13570" max="13570" width="14.140625" style="3" hidden="1"/>
    <col min="13571" max="13571" width="16.28515625" style="3" hidden="1"/>
    <col min="13572" max="13819" width="9.140625" style="3" hidden="1"/>
    <col min="13820" max="13820" width="28.28515625" style="3" hidden="1"/>
    <col min="13821" max="13821" width="14.5703125" style="3" hidden="1"/>
    <col min="13822" max="13822" width="14.42578125" style="3" hidden="1"/>
    <col min="13823" max="13823" width="15.42578125" style="3" hidden="1"/>
    <col min="13824" max="13824" width="19.7109375" style="3" hidden="1"/>
    <col min="13825" max="13825" width="13.42578125" style="3" hidden="1"/>
    <col min="13826" max="13826" width="14.140625" style="3" hidden="1"/>
    <col min="13827" max="13827" width="16.28515625" style="3" hidden="1"/>
    <col min="13828" max="14075" width="9.140625" style="3" hidden="1"/>
    <col min="14076" max="14076" width="28.28515625" style="3" hidden="1"/>
    <col min="14077" max="14077" width="14.5703125" style="3" hidden="1"/>
    <col min="14078" max="14078" width="14.42578125" style="3" hidden="1"/>
    <col min="14079" max="14079" width="15.42578125" style="3" hidden="1"/>
    <col min="14080" max="14080" width="19.7109375" style="3" hidden="1"/>
    <col min="14081" max="14081" width="13.42578125" style="3" hidden="1"/>
    <col min="14082" max="14082" width="14.140625" style="3" hidden="1"/>
    <col min="14083" max="14083" width="16.28515625" style="3" hidden="1"/>
    <col min="14084" max="14331" width="9.140625" style="3" hidden="1"/>
    <col min="14332" max="14332" width="28.28515625" style="3" hidden="1"/>
    <col min="14333" max="14333" width="14.5703125" style="3" hidden="1"/>
    <col min="14334" max="14334" width="14.42578125" style="3" hidden="1"/>
    <col min="14335" max="14335" width="15.42578125" style="3" hidden="1"/>
    <col min="14336" max="14336" width="19.7109375" style="3" hidden="1"/>
    <col min="14337" max="14337" width="13.42578125" style="3" hidden="1"/>
    <col min="14338" max="14338" width="14.140625" style="3" hidden="1"/>
    <col min="14339" max="14339" width="16.28515625" style="3" hidden="1"/>
    <col min="14340" max="14587" width="9.140625" style="3" hidden="1"/>
    <col min="14588" max="14588" width="28.28515625" style="3" hidden="1"/>
    <col min="14589" max="14589" width="14.5703125" style="3" hidden="1"/>
    <col min="14590" max="14590" width="14.42578125" style="3" hidden="1"/>
    <col min="14591" max="14591" width="15.42578125" style="3" hidden="1"/>
    <col min="14592" max="14592" width="19.7109375" style="3" hidden="1"/>
    <col min="14593" max="14593" width="13.42578125" style="3" hidden="1"/>
    <col min="14594" max="14594" width="14.140625" style="3" hidden="1"/>
    <col min="14595" max="14595" width="16.28515625" style="3" hidden="1"/>
    <col min="14596" max="14843" width="9.140625" style="3" hidden="1"/>
    <col min="14844" max="14844" width="28.28515625" style="3" hidden="1"/>
    <col min="14845" max="14845" width="14.5703125" style="3" hidden="1"/>
    <col min="14846" max="14846" width="14.42578125" style="3" hidden="1"/>
    <col min="14847" max="14847" width="15.42578125" style="3" hidden="1"/>
    <col min="14848" max="14848" width="19.7109375" style="3" hidden="1"/>
    <col min="14849" max="14849" width="13.42578125" style="3" hidden="1"/>
    <col min="14850" max="14850" width="14.140625" style="3" hidden="1"/>
    <col min="14851" max="14851" width="16.28515625" style="3" hidden="1"/>
    <col min="14852" max="15099" width="9.140625" style="3" hidden="1"/>
    <col min="15100" max="15100" width="28.28515625" style="3" hidden="1"/>
    <col min="15101" max="15101" width="14.5703125" style="3" hidden="1"/>
    <col min="15102" max="15102" width="14.42578125" style="3" hidden="1"/>
    <col min="15103" max="15103" width="15.42578125" style="3" hidden="1"/>
    <col min="15104" max="15104" width="19.7109375" style="3" hidden="1"/>
    <col min="15105" max="15105" width="13.42578125" style="3" hidden="1"/>
    <col min="15106" max="15106" width="14.140625" style="3" hidden="1"/>
    <col min="15107" max="15107" width="16.28515625" style="3" hidden="1"/>
    <col min="15108" max="15355" width="9.140625" style="3" hidden="1"/>
    <col min="15356" max="15356" width="28.28515625" style="3" hidden="1"/>
    <col min="15357" max="15357" width="14.5703125" style="3" hidden="1"/>
    <col min="15358" max="15358" width="14.42578125" style="3" hidden="1"/>
    <col min="15359" max="15359" width="15.42578125" style="3" hidden="1"/>
    <col min="15360" max="15360" width="19.7109375" style="3" hidden="1"/>
    <col min="15361" max="15361" width="13.42578125" style="3" hidden="1"/>
    <col min="15362" max="15362" width="14.140625" style="3" hidden="1"/>
    <col min="15363" max="15363" width="16.28515625" style="3" hidden="1"/>
    <col min="15364" max="15611" width="9.140625" style="3" hidden="1"/>
    <col min="15612" max="15612" width="28.28515625" style="3" hidden="1"/>
    <col min="15613" max="15613" width="14.5703125" style="3" hidden="1"/>
    <col min="15614" max="15614" width="14.42578125" style="3" hidden="1"/>
    <col min="15615" max="15615" width="15.42578125" style="3" hidden="1"/>
    <col min="15616" max="15616" width="19.7109375" style="3" hidden="1"/>
    <col min="15617" max="15617" width="13.42578125" style="3" hidden="1"/>
    <col min="15618" max="15618" width="14.140625" style="3" hidden="1"/>
    <col min="15619" max="15619" width="16.28515625" style="3" hidden="1"/>
    <col min="15620" max="15867" width="9.140625" style="3" hidden="1"/>
    <col min="15868" max="15868" width="28.28515625" style="3" hidden="1"/>
    <col min="15869" max="15869" width="14.5703125" style="3" hidden="1"/>
    <col min="15870" max="15870" width="14.42578125" style="3" hidden="1"/>
    <col min="15871" max="15871" width="15.42578125" style="3" hidden="1"/>
    <col min="15872" max="15872" width="19.7109375" style="3" hidden="1"/>
    <col min="15873" max="15873" width="13.42578125" style="3" hidden="1"/>
    <col min="15874" max="15874" width="14.140625" style="3" hidden="1"/>
    <col min="15875" max="15875" width="16.28515625" style="3" hidden="1"/>
    <col min="15876" max="16123" width="9.140625" style="3" hidden="1"/>
    <col min="16124" max="16124" width="28.28515625" style="3" hidden="1"/>
    <col min="16125" max="16125" width="14.5703125" style="3" hidden="1"/>
    <col min="16126" max="16126" width="14.42578125" style="3" hidden="1"/>
    <col min="16127" max="16127" width="15.42578125" style="3" hidden="1"/>
    <col min="16128" max="16128" width="19.7109375" style="3" hidden="1"/>
    <col min="16129" max="16129" width="13.42578125" style="3" hidden="1"/>
    <col min="16130" max="16130" width="14.140625" style="3" hidden="1"/>
    <col min="16131" max="16133" width="16.28515625" style="3" hidden="1"/>
    <col min="16134" max="16383" width="9.140625" style="3" hidden="1"/>
    <col min="16384" max="16384" width="7.28515625" style="3" hidden="1"/>
  </cols>
  <sheetData>
    <row r="1" spans="1:7" ht="34.5" customHeight="1">
      <c r="A1" s="1037" t="s">
        <v>564</v>
      </c>
      <c r="B1" s="1037"/>
      <c r="C1" s="1037"/>
      <c r="D1" s="1037"/>
      <c r="E1" s="1037"/>
      <c r="F1" s="1037"/>
      <c r="G1" s="636"/>
    </row>
    <row r="2" spans="1:7">
      <c r="B2" s="485"/>
    </row>
    <row r="3" spans="1:7">
      <c r="B3" s="485"/>
    </row>
    <row r="4" spans="1:7" ht="77.25" customHeight="1">
      <c r="A4" s="637"/>
      <c r="B4" s="637" t="s">
        <v>99</v>
      </c>
      <c r="C4" s="637" t="s">
        <v>565</v>
      </c>
      <c r="D4" s="637" t="s">
        <v>566</v>
      </c>
      <c r="E4" s="637" t="s">
        <v>567</v>
      </c>
      <c r="F4" s="637" t="s">
        <v>67</v>
      </c>
    </row>
    <row r="5" spans="1:7" ht="18.95" customHeight="1">
      <c r="A5" s="638" t="s">
        <v>568</v>
      </c>
      <c r="B5" s="621">
        <v>3315826169.2099996</v>
      </c>
      <c r="C5" s="621">
        <v>712210959.61999989</v>
      </c>
      <c r="D5" s="621">
        <v>183110925.04999995</v>
      </c>
      <c r="E5" s="621">
        <v>1408477.35</v>
      </c>
      <c r="F5" s="621">
        <f>SUM(B5:E5)</f>
        <v>4212556531.2299991</v>
      </c>
    </row>
    <row r="6" spans="1:7" ht="18.95" customHeight="1">
      <c r="A6" s="638" t="s">
        <v>563</v>
      </c>
      <c r="B6" s="639">
        <f>B5/$F$5</f>
        <v>0.78712918025620693</v>
      </c>
      <c r="C6" s="639">
        <f>C5/$F$5</f>
        <v>0.1690685820688668</v>
      </c>
      <c r="D6" s="639">
        <f>D5/$F$5</f>
        <v>4.3467885520941482E-2</v>
      </c>
      <c r="E6" s="639">
        <f>E5/$F$5</f>
        <v>3.3435215398492166E-4</v>
      </c>
      <c r="F6" s="640">
        <f>SUM(B6:E6)</f>
        <v>1.0000000000000002</v>
      </c>
    </row>
    <row r="7" spans="1:7" hidden="1">
      <c r="B7" s="485"/>
    </row>
    <row r="8" spans="1:7" hidden="1">
      <c r="B8" s="485"/>
    </row>
    <row r="9" spans="1:7" hidden="1">
      <c r="B9" s="485"/>
    </row>
    <row r="10" spans="1:7" hidden="1">
      <c r="B10" s="485"/>
    </row>
    <row r="11" spans="1:7" hidden="1">
      <c r="B11" s="485"/>
    </row>
    <row r="12" spans="1:7" hidden="1">
      <c r="B12" s="485"/>
    </row>
    <row r="20" spans="3:7" ht="15.75" hidden="1" customHeight="1"/>
    <row r="22" spans="3:7" hidden="1">
      <c r="G22" s="301"/>
    </row>
    <row r="23" spans="3:7" hidden="1">
      <c r="G23" s="301"/>
    </row>
    <row r="24" spans="3:7" hidden="1">
      <c r="G24" s="301"/>
    </row>
    <row r="25" spans="3:7" hidden="1">
      <c r="G25" s="301"/>
    </row>
    <row r="26" spans="3:7" hidden="1">
      <c r="G26" s="301"/>
    </row>
    <row r="27" spans="3:7" hidden="1">
      <c r="D27" s="366"/>
      <c r="F27" s="366"/>
      <c r="G27" s="301"/>
    </row>
    <row r="28" spans="3:7" hidden="1">
      <c r="C28" s="310"/>
      <c r="E28" s="310"/>
      <c r="F28" s="633"/>
      <c r="G28" s="342"/>
    </row>
    <row r="29" spans="3:7" hidden="1">
      <c r="F29" s="633"/>
    </row>
    <row r="30" spans="3:7" hidden="1">
      <c r="F30" s="633"/>
    </row>
    <row r="31" spans="3:7" hidden="1">
      <c r="C31" s="295"/>
      <c r="E31" s="641"/>
    </row>
    <row r="32" spans="3:7" hidden="1">
      <c r="C32" s="326"/>
      <c r="D32" s="310"/>
    </row>
    <row r="33" spans="2:5" hidden="1">
      <c r="C33" s="310"/>
      <c r="D33" s="366"/>
      <c r="E33" s="633"/>
    </row>
    <row r="34" spans="2:5" hidden="1">
      <c r="C34" s="310"/>
      <c r="D34" s="366"/>
    </row>
    <row r="35" spans="2:5" hidden="1">
      <c r="C35" s="310"/>
      <c r="D35" s="366"/>
    </row>
    <row r="36" spans="2:5" hidden="1">
      <c r="C36" s="310"/>
      <c r="E36" s="301"/>
    </row>
    <row r="38" spans="2:5" hidden="1">
      <c r="B38" s="642"/>
    </row>
    <row r="39" spans="2:5" hidden="1">
      <c r="B39" s="642"/>
    </row>
    <row r="40" spans="2:5" hidden="1">
      <c r="B40" s="642"/>
      <c r="E40" s="310"/>
    </row>
  </sheetData>
  <mergeCells count="1">
    <mergeCell ref="A1:F1"/>
  </mergeCells>
  <pageMargins left="0.74803149606299213" right="0.74803149606299213" top="0.98425196850393704" bottom="0.98425196850393704" header="0.51181102362204722" footer="0.51181102362204722"/>
  <pageSetup paperSize="9" orientation="landscape" verticalDpi="4294967293"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WVM16"/>
  <sheetViews>
    <sheetView zoomScale="90" zoomScaleNormal="90" workbookViewId="0">
      <selection activeCell="D4" sqref="D4"/>
    </sheetView>
  </sheetViews>
  <sheetFormatPr defaultColWidth="0" defaultRowHeight="12.75" customHeight="1" zeroHeight="1"/>
  <cols>
    <col min="1" max="1" width="9.140625" style="3" customWidth="1"/>
    <col min="2" max="2" width="11.7109375" style="3" customWidth="1"/>
    <col min="3" max="5" width="18.7109375" style="3" customWidth="1"/>
    <col min="6" max="6" width="13.7109375" style="3" customWidth="1"/>
    <col min="7" max="257" width="9.140625" style="3" hidden="1"/>
    <col min="258" max="258" width="21.85546875" style="3" hidden="1"/>
    <col min="259" max="259" width="10.7109375" style="3" hidden="1"/>
    <col min="260" max="260" width="9.140625" style="3" hidden="1"/>
    <col min="261" max="261" width="12.7109375" style="3" hidden="1"/>
    <col min="262" max="513" width="9.140625" style="3" hidden="1"/>
    <col min="514" max="514" width="21.85546875" style="3" hidden="1"/>
    <col min="515" max="515" width="10.7109375" style="3" hidden="1"/>
    <col min="516" max="516" width="9.140625" style="3" hidden="1"/>
    <col min="517" max="517" width="12.7109375" style="3" hidden="1"/>
    <col min="518" max="769" width="9.140625" style="3" hidden="1"/>
    <col min="770" max="770" width="21.85546875" style="3" hidden="1"/>
    <col min="771" max="771" width="10.7109375" style="3" hidden="1"/>
    <col min="772" max="772" width="9.140625" style="3" hidden="1"/>
    <col min="773" max="773" width="12.7109375" style="3" hidden="1"/>
    <col min="774" max="1025" width="9.140625" style="3" hidden="1"/>
    <col min="1026" max="1026" width="21.85546875" style="3" hidden="1"/>
    <col min="1027" max="1027" width="10.7109375" style="3" hidden="1"/>
    <col min="1028" max="1028" width="9.140625" style="3" hidden="1"/>
    <col min="1029" max="1029" width="12.7109375" style="3" hidden="1"/>
    <col min="1030" max="1281" width="9.140625" style="3" hidden="1"/>
    <col min="1282" max="1282" width="21.85546875" style="3" hidden="1"/>
    <col min="1283" max="1283" width="10.7109375" style="3" hidden="1"/>
    <col min="1284" max="1284" width="9.140625" style="3" hidden="1"/>
    <col min="1285" max="1285" width="12.7109375" style="3" hidden="1"/>
    <col min="1286" max="1537" width="9.140625" style="3" hidden="1"/>
    <col min="1538" max="1538" width="21.85546875" style="3" hidden="1"/>
    <col min="1539" max="1539" width="10.7109375" style="3" hidden="1"/>
    <col min="1540" max="1540" width="9.140625" style="3" hidden="1"/>
    <col min="1541" max="1541" width="12.7109375" style="3" hidden="1"/>
    <col min="1542" max="1793" width="9.140625" style="3" hidden="1"/>
    <col min="1794" max="1794" width="21.85546875" style="3" hidden="1"/>
    <col min="1795" max="1795" width="10.7109375" style="3" hidden="1"/>
    <col min="1796" max="1796" width="9.140625" style="3" hidden="1"/>
    <col min="1797" max="1797" width="12.7109375" style="3" hidden="1"/>
    <col min="1798" max="2049" width="9.140625" style="3" hidden="1"/>
    <col min="2050" max="2050" width="21.85546875" style="3" hidden="1"/>
    <col min="2051" max="2051" width="10.7109375" style="3" hidden="1"/>
    <col min="2052" max="2052" width="9.140625" style="3" hidden="1"/>
    <col min="2053" max="2053" width="12.7109375" style="3" hidden="1"/>
    <col min="2054" max="2305" width="9.140625" style="3" hidden="1"/>
    <col min="2306" max="2306" width="21.85546875" style="3" hidden="1"/>
    <col min="2307" max="2307" width="10.7109375" style="3" hidden="1"/>
    <col min="2308" max="2308" width="9.140625" style="3" hidden="1"/>
    <col min="2309" max="2309" width="12.7109375" style="3" hidden="1"/>
    <col min="2310" max="2561" width="9.140625" style="3" hidden="1"/>
    <col min="2562" max="2562" width="21.85546875" style="3" hidden="1"/>
    <col min="2563" max="2563" width="10.7109375" style="3" hidden="1"/>
    <col min="2564" max="2564" width="9.140625" style="3" hidden="1"/>
    <col min="2565" max="2565" width="12.7109375" style="3" hidden="1"/>
    <col min="2566" max="2817" width="9.140625" style="3" hidden="1"/>
    <col min="2818" max="2818" width="21.85546875" style="3" hidden="1"/>
    <col min="2819" max="2819" width="10.7109375" style="3" hidden="1"/>
    <col min="2820" max="2820" width="9.140625" style="3" hidden="1"/>
    <col min="2821" max="2821" width="12.7109375" style="3" hidden="1"/>
    <col min="2822" max="3073" width="9.140625" style="3" hidden="1"/>
    <col min="3074" max="3074" width="21.85546875" style="3" hidden="1"/>
    <col min="3075" max="3075" width="10.7109375" style="3" hidden="1"/>
    <col min="3076" max="3076" width="9.140625" style="3" hidden="1"/>
    <col min="3077" max="3077" width="12.7109375" style="3" hidden="1"/>
    <col min="3078" max="3329" width="9.140625" style="3" hidden="1"/>
    <col min="3330" max="3330" width="21.85546875" style="3" hidden="1"/>
    <col min="3331" max="3331" width="10.7109375" style="3" hidden="1"/>
    <col min="3332" max="3332" width="9.140625" style="3" hidden="1"/>
    <col min="3333" max="3333" width="12.7109375" style="3" hidden="1"/>
    <col min="3334" max="3585" width="9.140625" style="3" hidden="1"/>
    <col min="3586" max="3586" width="21.85546875" style="3" hidden="1"/>
    <col min="3587" max="3587" width="10.7109375" style="3" hidden="1"/>
    <col min="3588" max="3588" width="9.140625" style="3" hidden="1"/>
    <col min="3589" max="3589" width="12.7109375" style="3" hidden="1"/>
    <col min="3590" max="3841" width="9.140625" style="3" hidden="1"/>
    <col min="3842" max="3842" width="21.85546875" style="3" hidden="1"/>
    <col min="3843" max="3843" width="10.7109375" style="3" hidden="1"/>
    <col min="3844" max="3844" width="9.140625" style="3" hidden="1"/>
    <col min="3845" max="3845" width="12.7109375" style="3" hidden="1"/>
    <col min="3846" max="4097" width="9.140625" style="3" hidden="1"/>
    <col min="4098" max="4098" width="21.85546875" style="3" hidden="1"/>
    <col min="4099" max="4099" width="10.7109375" style="3" hidden="1"/>
    <col min="4100" max="4100" width="9.140625" style="3" hidden="1"/>
    <col min="4101" max="4101" width="12.7109375" style="3" hidden="1"/>
    <col min="4102" max="4353" width="9.140625" style="3" hidden="1"/>
    <col min="4354" max="4354" width="21.85546875" style="3" hidden="1"/>
    <col min="4355" max="4355" width="10.7109375" style="3" hidden="1"/>
    <col min="4356" max="4356" width="9.140625" style="3" hidden="1"/>
    <col min="4357" max="4357" width="12.7109375" style="3" hidden="1"/>
    <col min="4358" max="4609" width="9.140625" style="3" hidden="1"/>
    <col min="4610" max="4610" width="21.85546875" style="3" hidden="1"/>
    <col min="4611" max="4611" width="10.7109375" style="3" hidden="1"/>
    <col min="4612" max="4612" width="9.140625" style="3" hidden="1"/>
    <col min="4613" max="4613" width="12.7109375" style="3" hidden="1"/>
    <col min="4614" max="4865" width="9.140625" style="3" hidden="1"/>
    <col min="4866" max="4866" width="21.85546875" style="3" hidden="1"/>
    <col min="4867" max="4867" width="10.7109375" style="3" hidden="1"/>
    <col min="4868" max="4868" width="9.140625" style="3" hidden="1"/>
    <col min="4869" max="4869" width="12.7109375" style="3" hidden="1"/>
    <col min="4870" max="5121" width="9.140625" style="3" hidden="1"/>
    <col min="5122" max="5122" width="21.85546875" style="3" hidden="1"/>
    <col min="5123" max="5123" width="10.7109375" style="3" hidden="1"/>
    <col min="5124" max="5124" width="9.140625" style="3" hidden="1"/>
    <col min="5125" max="5125" width="12.7109375" style="3" hidden="1"/>
    <col min="5126" max="5377" width="9.140625" style="3" hidden="1"/>
    <col min="5378" max="5378" width="21.85546875" style="3" hidden="1"/>
    <col min="5379" max="5379" width="10.7109375" style="3" hidden="1"/>
    <col min="5380" max="5380" width="9.140625" style="3" hidden="1"/>
    <col min="5381" max="5381" width="12.7109375" style="3" hidden="1"/>
    <col min="5382" max="5633" width="9.140625" style="3" hidden="1"/>
    <col min="5634" max="5634" width="21.85546875" style="3" hidden="1"/>
    <col min="5635" max="5635" width="10.7109375" style="3" hidden="1"/>
    <col min="5636" max="5636" width="9.140625" style="3" hidden="1"/>
    <col min="5637" max="5637" width="12.7109375" style="3" hidden="1"/>
    <col min="5638" max="5889" width="9.140625" style="3" hidden="1"/>
    <col min="5890" max="5890" width="21.85546875" style="3" hidden="1"/>
    <col min="5891" max="5891" width="10.7109375" style="3" hidden="1"/>
    <col min="5892" max="5892" width="9.140625" style="3" hidden="1"/>
    <col min="5893" max="5893" width="12.7109375" style="3" hidden="1"/>
    <col min="5894" max="6145" width="9.140625" style="3" hidden="1"/>
    <col min="6146" max="6146" width="21.85546875" style="3" hidden="1"/>
    <col min="6147" max="6147" width="10.7109375" style="3" hidden="1"/>
    <col min="6148" max="6148" width="9.140625" style="3" hidden="1"/>
    <col min="6149" max="6149" width="12.7109375" style="3" hidden="1"/>
    <col min="6150" max="6401" width="9.140625" style="3" hidden="1"/>
    <col min="6402" max="6402" width="21.85546875" style="3" hidden="1"/>
    <col min="6403" max="6403" width="10.7109375" style="3" hidden="1"/>
    <col min="6404" max="6404" width="9.140625" style="3" hidden="1"/>
    <col min="6405" max="6405" width="12.7109375" style="3" hidden="1"/>
    <col min="6406" max="6657" width="9.140625" style="3" hidden="1"/>
    <col min="6658" max="6658" width="21.85546875" style="3" hidden="1"/>
    <col min="6659" max="6659" width="10.7109375" style="3" hidden="1"/>
    <col min="6660" max="6660" width="9.140625" style="3" hidden="1"/>
    <col min="6661" max="6661" width="12.7109375" style="3" hidden="1"/>
    <col min="6662" max="6913" width="9.140625" style="3" hidden="1"/>
    <col min="6914" max="6914" width="21.85546875" style="3" hidden="1"/>
    <col min="6915" max="6915" width="10.7109375" style="3" hidden="1"/>
    <col min="6916" max="6916" width="9.140625" style="3" hidden="1"/>
    <col min="6917" max="6917" width="12.7109375" style="3" hidden="1"/>
    <col min="6918" max="7169" width="9.140625" style="3" hidden="1"/>
    <col min="7170" max="7170" width="21.85546875" style="3" hidden="1"/>
    <col min="7171" max="7171" width="10.7109375" style="3" hidden="1"/>
    <col min="7172" max="7172" width="9.140625" style="3" hidden="1"/>
    <col min="7173" max="7173" width="12.7109375" style="3" hidden="1"/>
    <col min="7174" max="7425" width="9.140625" style="3" hidden="1"/>
    <col min="7426" max="7426" width="21.85546875" style="3" hidden="1"/>
    <col min="7427" max="7427" width="10.7109375" style="3" hidden="1"/>
    <col min="7428" max="7428" width="9.140625" style="3" hidden="1"/>
    <col min="7429" max="7429" width="12.7109375" style="3" hidden="1"/>
    <col min="7430" max="7681" width="9.140625" style="3" hidden="1"/>
    <col min="7682" max="7682" width="21.85546875" style="3" hidden="1"/>
    <col min="7683" max="7683" width="10.7109375" style="3" hidden="1"/>
    <col min="7684" max="7684" width="9.140625" style="3" hidden="1"/>
    <col min="7685" max="7685" width="12.7109375" style="3" hidden="1"/>
    <col min="7686" max="7937" width="9.140625" style="3" hidden="1"/>
    <col min="7938" max="7938" width="21.85546875" style="3" hidden="1"/>
    <col min="7939" max="7939" width="10.7109375" style="3" hidden="1"/>
    <col min="7940" max="7940" width="9.140625" style="3" hidden="1"/>
    <col min="7941" max="7941" width="12.7109375" style="3" hidden="1"/>
    <col min="7942" max="8193" width="9.140625" style="3" hidden="1"/>
    <col min="8194" max="8194" width="21.85546875" style="3" hidden="1"/>
    <col min="8195" max="8195" width="10.7109375" style="3" hidden="1"/>
    <col min="8196" max="8196" width="9.140625" style="3" hidden="1"/>
    <col min="8197" max="8197" width="12.7109375" style="3" hidden="1"/>
    <col min="8198" max="8449" width="9.140625" style="3" hidden="1"/>
    <col min="8450" max="8450" width="21.85546875" style="3" hidden="1"/>
    <col min="8451" max="8451" width="10.7109375" style="3" hidden="1"/>
    <col min="8452" max="8452" width="9.140625" style="3" hidden="1"/>
    <col min="8453" max="8453" width="12.7109375" style="3" hidden="1"/>
    <col min="8454" max="8705" width="9.140625" style="3" hidden="1"/>
    <col min="8706" max="8706" width="21.85546875" style="3" hidden="1"/>
    <col min="8707" max="8707" width="10.7109375" style="3" hidden="1"/>
    <col min="8708" max="8708" width="9.140625" style="3" hidden="1"/>
    <col min="8709" max="8709" width="12.7109375" style="3" hidden="1"/>
    <col min="8710" max="8961" width="9.140625" style="3" hidden="1"/>
    <col min="8962" max="8962" width="21.85546875" style="3" hidden="1"/>
    <col min="8963" max="8963" width="10.7109375" style="3" hidden="1"/>
    <col min="8964" max="8964" width="9.140625" style="3" hidden="1"/>
    <col min="8965" max="8965" width="12.7109375" style="3" hidden="1"/>
    <col min="8966" max="9217" width="9.140625" style="3" hidden="1"/>
    <col min="9218" max="9218" width="21.85546875" style="3" hidden="1"/>
    <col min="9219" max="9219" width="10.7109375" style="3" hidden="1"/>
    <col min="9220" max="9220" width="9.140625" style="3" hidden="1"/>
    <col min="9221" max="9221" width="12.7109375" style="3" hidden="1"/>
    <col min="9222" max="9473" width="9.140625" style="3" hidden="1"/>
    <col min="9474" max="9474" width="21.85546875" style="3" hidden="1"/>
    <col min="9475" max="9475" width="10.7109375" style="3" hidden="1"/>
    <col min="9476" max="9476" width="9.140625" style="3" hidden="1"/>
    <col min="9477" max="9477" width="12.7109375" style="3" hidden="1"/>
    <col min="9478" max="9729" width="9.140625" style="3" hidden="1"/>
    <col min="9730" max="9730" width="21.85546875" style="3" hidden="1"/>
    <col min="9731" max="9731" width="10.7109375" style="3" hidden="1"/>
    <col min="9732" max="9732" width="9.140625" style="3" hidden="1"/>
    <col min="9733" max="9733" width="12.7109375" style="3" hidden="1"/>
    <col min="9734" max="9985" width="9.140625" style="3" hidden="1"/>
    <col min="9986" max="9986" width="21.85546875" style="3" hidden="1"/>
    <col min="9987" max="9987" width="10.7109375" style="3" hidden="1"/>
    <col min="9988" max="9988" width="9.140625" style="3" hidden="1"/>
    <col min="9989" max="9989" width="12.7109375" style="3" hidden="1"/>
    <col min="9990" max="10241" width="9.140625" style="3" hidden="1"/>
    <col min="10242" max="10242" width="21.85546875" style="3" hidden="1"/>
    <col min="10243" max="10243" width="10.7109375" style="3" hidden="1"/>
    <col min="10244" max="10244" width="9.140625" style="3" hidden="1"/>
    <col min="10245" max="10245" width="12.7109375" style="3" hidden="1"/>
    <col min="10246" max="10497" width="9.140625" style="3" hidden="1"/>
    <col min="10498" max="10498" width="21.85546875" style="3" hidden="1"/>
    <col min="10499" max="10499" width="10.7109375" style="3" hidden="1"/>
    <col min="10500" max="10500" width="9.140625" style="3" hidden="1"/>
    <col min="10501" max="10501" width="12.7109375" style="3" hidden="1"/>
    <col min="10502" max="10753" width="9.140625" style="3" hidden="1"/>
    <col min="10754" max="10754" width="21.85546875" style="3" hidden="1"/>
    <col min="10755" max="10755" width="10.7109375" style="3" hidden="1"/>
    <col min="10756" max="10756" width="9.140625" style="3" hidden="1"/>
    <col min="10757" max="10757" width="12.7109375" style="3" hidden="1"/>
    <col min="10758" max="11009" width="9.140625" style="3" hidden="1"/>
    <col min="11010" max="11010" width="21.85546875" style="3" hidden="1"/>
    <col min="11011" max="11011" width="10.7109375" style="3" hidden="1"/>
    <col min="11012" max="11012" width="9.140625" style="3" hidden="1"/>
    <col min="11013" max="11013" width="12.7109375" style="3" hidden="1"/>
    <col min="11014" max="11265" width="9.140625" style="3" hidden="1"/>
    <col min="11266" max="11266" width="21.85546875" style="3" hidden="1"/>
    <col min="11267" max="11267" width="10.7109375" style="3" hidden="1"/>
    <col min="11268" max="11268" width="9.140625" style="3" hidden="1"/>
    <col min="11269" max="11269" width="12.7109375" style="3" hidden="1"/>
    <col min="11270" max="11521" width="9.140625" style="3" hidden="1"/>
    <col min="11522" max="11522" width="21.85546875" style="3" hidden="1"/>
    <col min="11523" max="11523" width="10.7109375" style="3" hidden="1"/>
    <col min="11524" max="11524" width="9.140625" style="3" hidden="1"/>
    <col min="11525" max="11525" width="12.7109375" style="3" hidden="1"/>
    <col min="11526" max="11777" width="9.140625" style="3" hidden="1"/>
    <col min="11778" max="11778" width="21.85546875" style="3" hidden="1"/>
    <col min="11779" max="11779" width="10.7109375" style="3" hidden="1"/>
    <col min="11780" max="11780" width="9.140625" style="3" hidden="1"/>
    <col min="11781" max="11781" width="12.7109375" style="3" hidden="1"/>
    <col min="11782" max="12033" width="9.140625" style="3" hidden="1"/>
    <col min="12034" max="12034" width="21.85546875" style="3" hidden="1"/>
    <col min="12035" max="12035" width="10.7109375" style="3" hidden="1"/>
    <col min="12036" max="12036" width="9.140625" style="3" hidden="1"/>
    <col min="12037" max="12037" width="12.7109375" style="3" hidden="1"/>
    <col min="12038" max="12289" width="9.140625" style="3" hidden="1"/>
    <col min="12290" max="12290" width="21.85546875" style="3" hidden="1"/>
    <col min="12291" max="12291" width="10.7109375" style="3" hidden="1"/>
    <col min="12292" max="12292" width="9.140625" style="3" hidden="1"/>
    <col min="12293" max="12293" width="12.7109375" style="3" hidden="1"/>
    <col min="12294" max="12545" width="9.140625" style="3" hidden="1"/>
    <col min="12546" max="12546" width="21.85546875" style="3" hidden="1"/>
    <col min="12547" max="12547" width="10.7109375" style="3" hidden="1"/>
    <col min="12548" max="12548" width="9.140625" style="3" hidden="1"/>
    <col min="12549" max="12549" width="12.7109375" style="3" hidden="1"/>
    <col min="12550" max="12801" width="9.140625" style="3" hidden="1"/>
    <col min="12802" max="12802" width="21.85546875" style="3" hidden="1"/>
    <col min="12803" max="12803" width="10.7109375" style="3" hidden="1"/>
    <col min="12804" max="12804" width="9.140625" style="3" hidden="1"/>
    <col min="12805" max="12805" width="12.7109375" style="3" hidden="1"/>
    <col min="12806" max="13057" width="9.140625" style="3" hidden="1"/>
    <col min="13058" max="13058" width="21.85546875" style="3" hidden="1"/>
    <col min="13059" max="13059" width="10.7109375" style="3" hidden="1"/>
    <col min="13060" max="13060" width="9.140625" style="3" hidden="1"/>
    <col min="13061" max="13061" width="12.7109375" style="3" hidden="1"/>
    <col min="13062" max="13313" width="9.140625" style="3" hidden="1"/>
    <col min="13314" max="13314" width="21.85546875" style="3" hidden="1"/>
    <col min="13315" max="13315" width="10.7109375" style="3" hidden="1"/>
    <col min="13316" max="13316" width="9.140625" style="3" hidden="1"/>
    <col min="13317" max="13317" width="12.7109375" style="3" hidden="1"/>
    <col min="13318" max="13569" width="9.140625" style="3" hidden="1"/>
    <col min="13570" max="13570" width="21.85546875" style="3" hidden="1"/>
    <col min="13571" max="13571" width="10.7109375" style="3" hidden="1"/>
    <col min="13572" max="13572" width="9.140625" style="3" hidden="1"/>
    <col min="13573" max="13573" width="12.7109375" style="3" hidden="1"/>
    <col min="13574" max="13825" width="9.140625" style="3" hidden="1"/>
    <col min="13826" max="13826" width="21.85546875" style="3" hidden="1"/>
    <col min="13827" max="13827" width="10.7109375" style="3" hidden="1"/>
    <col min="13828" max="13828" width="9.140625" style="3" hidden="1"/>
    <col min="13829" max="13829" width="12.7109375" style="3" hidden="1"/>
    <col min="13830" max="14081" width="9.140625" style="3" hidden="1"/>
    <col min="14082" max="14082" width="21.85546875" style="3" hidden="1"/>
    <col min="14083" max="14083" width="10.7109375" style="3" hidden="1"/>
    <col min="14084" max="14084" width="9.140625" style="3" hidden="1"/>
    <col min="14085" max="14085" width="12.7109375" style="3" hidden="1"/>
    <col min="14086" max="14337" width="9.140625" style="3" hidden="1"/>
    <col min="14338" max="14338" width="21.85546875" style="3" hidden="1"/>
    <col min="14339" max="14339" width="10.7109375" style="3" hidden="1"/>
    <col min="14340" max="14340" width="9.140625" style="3" hidden="1"/>
    <col min="14341" max="14341" width="12.7109375" style="3" hidden="1"/>
    <col min="14342" max="14593" width="9.140625" style="3" hidden="1"/>
    <col min="14594" max="14594" width="21.85546875" style="3" hidden="1"/>
    <col min="14595" max="14595" width="10.7109375" style="3" hidden="1"/>
    <col min="14596" max="14596" width="9.140625" style="3" hidden="1"/>
    <col min="14597" max="14597" width="12.7109375" style="3" hidden="1"/>
    <col min="14598" max="14849" width="9.140625" style="3" hidden="1"/>
    <col min="14850" max="14850" width="21.85546875" style="3" hidden="1"/>
    <col min="14851" max="14851" width="10.7109375" style="3" hidden="1"/>
    <col min="14852" max="14852" width="9.140625" style="3" hidden="1"/>
    <col min="14853" max="14853" width="12.7109375" style="3" hidden="1"/>
    <col min="14854" max="15105" width="9.140625" style="3" hidden="1"/>
    <col min="15106" max="15106" width="21.85546875" style="3" hidden="1"/>
    <col min="15107" max="15107" width="10.7109375" style="3" hidden="1"/>
    <col min="15108" max="15108" width="9.140625" style="3" hidden="1"/>
    <col min="15109" max="15109" width="12.7109375" style="3" hidden="1"/>
    <col min="15110" max="15361" width="9.140625" style="3" hidden="1"/>
    <col min="15362" max="15362" width="21.85546875" style="3" hidden="1"/>
    <col min="15363" max="15363" width="10.7109375" style="3" hidden="1"/>
    <col min="15364" max="15364" width="9.140625" style="3" hidden="1"/>
    <col min="15365" max="15365" width="12.7109375" style="3" hidden="1"/>
    <col min="15366" max="15617" width="9.140625" style="3" hidden="1"/>
    <col min="15618" max="15618" width="21.85546875" style="3" hidden="1"/>
    <col min="15619" max="15619" width="10.7109375" style="3" hidden="1"/>
    <col min="15620" max="15620" width="9.140625" style="3" hidden="1"/>
    <col min="15621" max="15621" width="12.7109375" style="3" hidden="1"/>
    <col min="15622" max="15873" width="9.140625" style="3" hidden="1"/>
    <col min="15874" max="15874" width="21.85546875" style="3" hidden="1"/>
    <col min="15875" max="15875" width="10.7109375" style="3" hidden="1"/>
    <col min="15876" max="15876" width="9.140625" style="3" hidden="1"/>
    <col min="15877" max="15877" width="12.7109375" style="3" hidden="1"/>
    <col min="15878" max="16129" width="9.140625" style="3" hidden="1"/>
    <col min="16130" max="16130" width="21.85546875" style="3" hidden="1"/>
    <col min="16131" max="16131" width="10.7109375" style="3" hidden="1"/>
    <col min="16132" max="16132" width="9.140625" style="3" hidden="1"/>
    <col min="16133" max="16133" width="12.7109375" style="3" hidden="1"/>
    <col min="16134" max="16384" width="9.140625" style="3" hidden="1"/>
  </cols>
  <sheetData>
    <row r="1" spans="1:8" ht="34.5" customHeight="1">
      <c r="A1" s="1037" t="s">
        <v>569</v>
      </c>
      <c r="B1" s="1037"/>
      <c r="C1" s="1037"/>
      <c r="D1" s="1037"/>
      <c r="E1" s="1037"/>
      <c r="F1" s="1037"/>
      <c r="G1" s="636"/>
      <c r="H1" s="636"/>
    </row>
    <row r="2" spans="1:8"/>
    <row r="3" spans="1:8"/>
    <row r="4" spans="1:8" ht="45" customHeight="1">
      <c r="B4" s="631"/>
      <c r="C4" s="613" t="s">
        <v>155</v>
      </c>
      <c r="D4" s="613" t="s">
        <v>226</v>
      </c>
      <c r="E4" s="613" t="s">
        <v>67</v>
      </c>
    </row>
    <row r="5" spans="1:8" ht="18.95" customHeight="1">
      <c r="B5" s="630" t="s">
        <v>568</v>
      </c>
      <c r="C5" s="621">
        <v>53165990</v>
      </c>
      <c r="D5" s="621">
        <v>6162682</v>
      </c>
      <c r="E5" s="621">
        <f>SUM(C5:D5)</f>
        <v>59328672</v>
      </c>
    </row>
    <row r="6" spans="1:8" ht="18.95" customHeight="1">
      <c r="B6" s="630" t="s">
        <v>563</v>
      </c>
      <c r="C6" s="643">
        <f>C5/E5</f>
        <v>0.89612641253793779</v>
      </c>
      <c r="D6" s="644">
        <f>D5/E5</f>
        <v>0.10387358746206218</v>
      </c>
      <c r="E6" s="645">
        <f>SUM(C6:D6)</f>
        <v>1</v>
      </c>
      <c r="H6" s="366"/>
    </row>
    <row r="7" spans="1:8"/>
    <row r="8" spans="1:8" hidden="1"/>
    <row r="9" spans="1:8" hidden="1"/>
    <row r="10" spans="1:8" hidden="1">
      <c r="D10" s="366"/>
      <c r="H10" s="307"/>
    </row>
    <row r="11" spans="1:8" hidden="1">
      <c r="D11" s="366"/>
      <c r="E11" s="646"/>
      <c r="F11" s="301"/>
    </row>
    <row r="12" spans="1:8" hidden="1">
      <c r="C12" s="647"/>
      <c r="D12" s="648"/>
      <c r="E12" s="646"/>
      <c r="F12" s="301"/>
    </row>
    <row r="13" spans="1:8" hidden="1">
      <c r="D13" s="366"/>
      <c r="E13" s="646"/>
      <c r="F13" s="310"/>
    </row>
    <row r="14" spans="1:8" hidden="1">
      <c r="F14" s="310"/>
    </row>
    <row r="15" spans="1:8" hidden="1">
      <c r="F15" s="310"/>
    </row>
    <row r="16" spans="1:8" hidden="1">
      <c r="F16" s="310"/>
    </row>
  </sheetData>
  <mergeCells count="1">
    <mergeCell ref="A1:F1"/>
  </mergeCells>
  <printOptions horizontalCentered="1"/>
  <pageMargins left="0.78740157480314965" right="0.78740157480314965" top="0.98425196850393704" bottom="0.98425196850393704" header="0.51181102362204722" footer="0.51181102362204722"/>
  <pageSetup paperSize="9" orientation="landscape" vertic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37"/>
  <sheetViews>
    <sheetView showGridLines="0" zoomScale="90" zoomScaleNormal="90" workbookViewId="0">
      <selection sqref="A1:I1"/>
    </sheetView>
  </sheetViews>
  <sheetFormatPr defaultColWidth="0" defaultRowHeight="12.75" zeroHeight="1"/>
  <cols>
    <col min="1" max="1" width="41.140625" style="3" customWidth="1"/>
    <col min="2" max="9" width="11.85546875" style="3" customWidth="1"/>
    <col min="10" max="252" width="9.140625" style="3" hidden="1"/>
    <col min="253" max="253" width="32.42578125" style="3" hidden="1"/>
    <col min="254" max="254" width="15.85546875" style="3" hidden="1"/>
    <col min="255" max="255" width="14.42578125" style="3" hidden="1"/>
    <col min="256" max="256" width="13.140625" style="3" hidden="1"/>
    <col min="257" max="257" width="14.140625" style="3" hidden="1"/>
    <col min="258" max="258" width="14.5703125" style="3" hidden="1"/>
    <col min="259" max="259" width="0.42578125" style="3" hidden="1"/>
    <col min="260" max="260" width="13" style="3" hidden="1"/>
    <col min="261" max="261" width="13.42578125" style="3" hidden="1"/>
    <col min="262" max="262" width="13.5703125" style="3" hidden="1"/>
    <col min="263" max="263" width="12.140625" style="3" hidden="1"/>
    <col min="264" max="508" width="9.140625" style="3" hidden="1"/>
    <col min="509" max="509" width="32.42578125" style="3" hidden="1"/>
    <col min="510" max="510" width="15.85546875" style="3" hidden="1"/>
    <col min="511" max="511" width="14.42578125" style="3" hidden="1"/>
    <col min="512" max="512" width="13.140625" style="3" hidden="1"/>
    <col min="513" max="513" width="14.140625" style="3" hidden="1"/>
    <col min="514" max="514" width="14.5703125" style="3" hidden="1"/>
    <col min="515" max="515" width="0.42578125" style="3" hidden="1"/>
    <col min="516" max="516" width="13" style="3" hidden="1"/>
    <col min="517" max="517" width="13.42578125" style="3" hidden="1"/>
    <col min="518" max="518" width="13.5703125" style="3" hidden="1"/>
    <col min="519" max="519" width="12.140625" style="3" hidden="1"/>
    <col min="520" max="764" width="9.140625" style="3" hidden="1"/>
    <col min="765" max="765" width="32.42578125" style="3" hidden="1"/>
    <col min="766" max="766" width="15.85546875" style="3" hidden="1"/>
    <col min="767" max="767" width="14.42578125" style="3" hidden="1"/>
    <col min="768" max="768" width="13.140625" style="3" hidden="1"/>
    <col min="769" max="769" width="14.140625" style="3" hidden="1"/>
    <col min="770" max="770" width="14.5703125" style="3" hidden="1"/>
    <col min="771" max="771" width="0.42578125" style="3" hidden="1"/>
    <col min="772" max="772" width="13" style="3" hidden="1"/>
    <col min="773" max="773" width="13.42578125" style="3" hidden="1"/>
    <col min="774" max="774" width="13.5703125" style="3" hidden="1"/>
    <col min="775" max="775" width="12.140625" style="3" hidden="1"/>
    <col min="776" max="1020" width="9.140625" style="3" hidden="1"/>
    <col min="1021" max="1021" width="32.42578125" style="3" hidden="1"/>
    <col min="1022" max="1022" width="15.85546875" style="3" hidden="1"/>
    <col min="1023" max="1023" width="14.42578125" style="3" hidden="1"/>
    <col min="1024" max="1024" width="13.140625" style="3" hidden="1"/>
    <col min="1025" max="1025" width="14.140625" style="3" hidden="1"/>
    <col min="1026" max="1026" width="14.5703125" style="3" hidden="1"/>
    <col min="1027" max="1027" width="0.42578125" style="3" hidden="1"/>
    <col min="1028" max="1028" width="13" style="3" hidden="1"/>
    <col min="1029" max="1029" width="13.42578125" style="3" hidden="1"/>
    <col min="1030" max="1030" width="13.5703125" style="3" hidden="1"/>
    <col min="1031" max="1031" width="12.140625" style="3" hidden="1"/>
    <col min="1032" max="1276" width="9.140625" style="3" hidden="1"/>
    <col min="1277" max="1277" width="32.42578125" style="3" hidden="1"/>
    <col min="1278" max="1278" width="15.85546875" style="3" hidden="1"/>
    <col min="1279" max="1279" width="14.42578125" style="3" hidden="1"/>
    <col min="1280" max="1280" width="13.140625" style="3" hidden="1"/>
    <col min="1281" max="1281" width="14.140625" style="3" hidden="1"/>
    <col min="1282" max="1282" width="14.5703125" style="3" hidden="1"/>
    <col min="1283" max="1283" width="0.42578125" style="3" hidden="1"/>
    <col min="1284" max="1284" width="13" style="3" hidden="1"/>
    <col min="1285" max="1285" width="13.42578125" style="3" hidden="1"/>
    <col min="1286" max="1286" width="13.5703125" style="3" hidden="1"/>
    <col min="1287" max="1287" width="12.140625" style="3" hidden="1"/>
    <col min="1288" max="1532" width="9.140625" style="3" hidden="1"/>
    <col min="1533" max="1533" width="32.42578125" style="3" hidden="1"/>
    <col min="1534" max="1534" width="15.85546875" style="3" hidden="1"/>
    <col min="1535" max="1535" width="14.42578125" style="3" hidden="1"/>
    <col min="1536" max="1536" width="13.140625" style="3" hidden="1"/>
    <col min="1537" max="1537" width="14.140625" style="3" hidden="1"/>
    <col min="1538" max="1538" width="14.5703125" style="3" hidden="1"/>
    <col min="1539" max="1539" width="0.42578125" style="3" hidden="1"/>
    <col min="1540" max="1540" width="13" style="3" hidden="1"/>
    <col min="1541" max="1541" width="13.42578125" style="3" hidden="1"/>
    <col min="1542" max="1542" width="13.5703125" style="3" hidden="1"/>
    <col min="1543" max="1543" width="12.140625" style="3" hidden="1"/>
    <col min="1544" max="1788" width="9.140625" style="3" hidden="1"/>
    <col min="1789" max="1789" width="32.42578125" style="3" hidden="1"/>
    <col min="1790" max="1790" width="15.85546875" style="3" hidden="1"/>
    <col min="1791" max="1791" width="14.42578125" style="3" hidden="1"/>
    <col min="1792" max="1792" width="13.140625" style="3" hidden="1"/>
    <col min="1793" max="1793" width="14.140625" style="3" hidden="1"/>
    <col min="1794" max="1794" width="14.5703125" style="3" hidden="1"/>
    <col min="1795" max="1795" width="0.42578125" style="3" hidden="1"/>
    <col min="1796" max="1796" width="13" style="3" hidden="1"/>
    <col min="1797" max="1797" width="13.42578125" style="3" hidden="1"/>
    <col min="1798" max="1798" width="13.5703125" style="3" hidden="1"/>
    <col min="1799" max="1799" width="12.140625" style="3" hidden="1"/>
    <col min="1800" max="2044" width="9.140625" style="3" hidden="1"/>
    <col min="2045" max="2045" width="32.42578125" style="3" hidden="1"/>
    <col min="2046" max="2046" width="15.85546875" style="3" hidden="1"/>
    <col min="2047" max="2047" width="14.42578125" style="3" hidden="1"/>
    <col min="2048" max="2048" width="13.140625" style="3" hidden="1"/>
    <col min="2049" max="2049" width="14.140625" style="3" hidden="1"/>
    <col min="2050" max="2050" width="14.5703125" style="3" hidden="1"/>
    <col min="2051" max="2051" width="0.42578125" style="3" hidden="1"/>
    <col min="2052" max="2052" width="13" style="3" hidden="1"/>
    <col min="2053" max="2053" width="13.42578125" style="3" hidden="1"/>
    <col min="2054" max="2054" width="13.5703125" style="3" hidden="1"/>
    <col min="2055" max="2055" width="12.140625" style="3" hidden="1"/>
    <col min="2056" max="2300" width="9.140625" style="3" hidden="1"/>
    <col min="2301" max="2301" width="32.42578125" style="3" hidden="1"/>
    <col min="2302" max="2302" width="15.85546875" style="3" hidden="1"/>
    <col min="2303" max="2303" width="14.42578125" style="3" hidden="1"/>
    <col min="2304" max="2304" width="13.140625" style="3" hidden="1"/>
    <col min="2305" max="2305" width="14.140625" style="3" hidden="1"/>
    <col min="2306" max="2306" width="14.5703125" style="3" hidden="1"/>
    <col min="2307" max="2307" width="0.42578125" style="3" hidden="1"/>
    <col min="2308" max="2308" width="13" style="3" hidden="1"/>
    <col min="2309" max="2309" width="13.42578125" style="3" hidden="1"/>
    <col min="2310" max="2310" width="13.5703125" style="3" hidden="1"/>
    <col min="2311" max="2311" width="12.140625" style="3" hidden="1"/>
    <col min="2312" max="2556" width="9.140625" style="3" hidden="1"/>
    <col min="2557" max="2557" width="32.42578125" style="3" hidden="1"/>
    <col min="2558" max="2558" width="15.85546875" style="3" hidden="1"/>
    <col min="2559" max="2559" width="14.42578125" style="3" hidden="1"/>
    <col min="2560" max="2560" width="13.140625" style="3" hidden="1"/>
    <col min="2561" max="2561" width="14.140625" style="3" hidden="1"/>
    <col min="2562" max="2562" width="14.5703125" style="3" hidden="1"/>
    <col min="2563" max="2563" width="0.42578125" style="3" hidden="1"/>
    <col min="2564" max="2564" width="13" style="3" hidden="1"/>
    <col min="2565" max="2565" width="13.42578125" style="3" hidden="1"/>
    <col min="2566" max="2566" width="13.5703125" style="3" hidden="1"/>
    <col min="2567" max="2567" width="12.140625" style="3" hidden="1"/>
    <col min="2568" max="2812" width="9.140625" style="3" hidden="1"/>
    <col min="2813" max="2813" width="32.42578125" style="3" hidden="1"/>
    <col min="2814" max="2814" width="15.85546875" style="3" hidden="1"/>
    <col min="2815" max="2815" width="14.42578125" style="3" hidden="1"/>
    <col min="2816" max="2816" width="13.140625" style="3" hidden="1"/>
    <col min="2817" max="2817" width="14.140625" style="3" hidden="1"/>
    <col min="2818" max="2818" width="14.5703125" style="3" hidden="1"/>
    <col min="2819" max="2819" width="0.42578125" style="3" hidden="1"/>
    <col min="2820" max="2820" width="13" style="3" hidden="1"/>
    <col min="2821" max="2821" width="13.42578125" style="3" hidden="1"/>
    <col min="2822" max="2822" width="13.5703125" style="3" hidden="1"/>
    <col min="2823" max="2823" width="12.140625" style="3" hidden="1"/>
    <col min="2824" max="3068" width="9.140625" style="3" hidden="1"/>
    <col min="3069" max="3069" width="32.42578125" style="3" hidden="1"/>
    <col min="3070" max="3070" width="15.85546875" style="3" hidden="1"/>
    <col min="3071" max="3071" width="14.42578125" style="3" hidden="1"/>
    <col min="3072" max="3072" width="13.140625" style="3" hidden="1"/>
    <col min="3073" max="3073" width="14.140625" style="3" hidden="1"/>
    <col min="3074" max="3074" width="14.5703125" style="3" hidden="1"/>
    <col min="3075" max="3075" width="0.42578125" style="3" hidden="1"/>
    <col min="3076" max="3076" width="13" style="3" hidden="1"/>
    <col min="3077" max="3077" width="13.42578125" style="3" hidden="1"/>
    <col min="3078" max="3078" width="13.5703125" style="3" hidden="1"/>
    <col min="3079" max="3079" width="12.140625" style="3" hidden="1"/>
    <col min="3080" max="3324" width="9.140625" style="3" hidden="1"/>
    <col min="3325" max="3325" width="32.42578125" style="3" hidden="1"/>
    <col min="3326" max="3326" width="15.85546875" style="3" hidden="1"/>
    <col min="3327" max="3327" width="14.42578125" style="3" hidden="1"/>
    <col min="3328" max="3328" width="13.140625" style="3" hidden="1"/>
    <col min="3329" max="3329" width="14.140625" style="3" hidden="1"/>
    <col min="3330" max="3330" width="14.5703125" style="3" hidden="1"/>
    <col min="3331" max="3331" width="0.42578125" style="3" hidden="1"/>
    <col min="3332" max="3332" width="13" style="3" hidden="1"/>
    <col min="3333" max="3333" width="13.42578125" style="3" hidden="1"/>
    <col min="3334" max="3334" width="13.5703125" style="3" hidden="1"/>
    <col min="3335" max="3335" width="12.140625" style="3" hidden="1"/>
    <col min="3336" max="3580" width="9.140625" style="3" hidden="1"/>
    <col min="3581" max="3581" width="32.42578125" style="3" hidden="1"/>
    <col min="3582" max="3582" width="15.85546875" style="3" hidden="1"/>
    <col min="3583" max="3583" width="14.42578125" style="3" hidden="1"/>
    <col min="3584" max="3584" width="13.140625" style="3" hidden="1"/>
    <col min="3585" max="3585" width="14.140625" style="3" hidden="1"/>
    <col min="3586" max="3586" width="14.5703125" style="3" hidden="1"/>
    <col min="3587" max="3587" width="0.42578125" style="3" hidden="1"/>
    <col min="3588" max="3588" width="13" style="3" hidden="1"/>
    <col min="3589" max="3589" width="13.42578125" style="3" hidden="1"/>
    <col min="3590" max="3590" width="13.5703125" style="3" hidden="1"/>
    <col min="3591" max="3591" width="12.140625" style="3" hidden="1"/>
    <col min="3592" max="3836" width="9.140625" style="3" hidden="1"/>
    <col min="3837" max="3837" width="32.42578125" style="3" hidden="1"/>
    <col min="3838" max="3838" width="15.85546875" style="3" hidden="1"/>
    <col min="3839" max="3839" width="14.42578125" style="3" hidden="1"/>
    <col min="3840" max="3840" width="13.140625" style="3" hidden="1"/>
    <col min="3841" max="3841" width="14.140625" style="3" hidden="1"/>
    <col min="3842" max="3842" width="14.5703125" style="3" hidden="1"/>
    <col min="3843" max="3843" width="0.42578125" style="3" hidden="1"/>
    <col min="3844" max="3844" width="13" style="3" hidden="1"/>
    <col min="3845" max="3845" width="13.42578125" style="3" hidden="1"/>
    <col min="3846" max="3846" width="13.5703125" style="3" hidden="1"/>
    <col min="3847" max="3847" width="12.140625" style="3" hidden="1"/>
    <col min="3848" max="4092" width="9.140625" style="3" hidden="1"/>
    <col min="4093" max="4093" width="32.42578125" style="3" hidden="1"/>
    <col min="4094" max="4094" width="15.85546875" style="3" hidden="1"/>
    <col min="4095" max="4095" width="14.42578125" style="3" hidden="1"/>
    <col min="4096" max="4096" width="13.140625" style="3" hidden="1"/>
    <col min="4097" max="4097" width="14.140625" style="3" hidden="1"/>
    <col min="4098" max="4098" width="14.5703125" style="3" hidden="1"/>
    <col min="4099" max="4099" width="0.42578125" style="3" hidden="1"/>
    <col min="4100" max="4100" width="13" style="3" hidden="1"/>
    <col min="4101" max="4101" width="13.42578125" style="3" hidden="1"/>
    <col min="4102" max="4102" width="13.5703125" style="3" hidden="1"/>
    <col min="4103" max="4103" width="12.140625" style="3" hidden="1"/>
    <col min="4104" max="4348" width="9.140625" style="3" hidden="1"/>
    <col min="4349" max="4349" width="32.42578125" style="3" hidden="1"/>
    <col min="4350" max="4350" width="15.85546875" style="3" hidden="1"/>
    <col min="4351" max="4351" width="14.42578125" style="3" hidden="1"/>
    <col min="4352" max="4352" width="13.140625" style="3" hidden="1"/>
    <col min="4353" max="4353" width="14.140625" style="3" hidden="1"/>
    <col min="4354" max="4354" width="14.5703125" style="3" hidden="1"/>
    <col min="4355" max="4355" width="0.42578125" style="3" hidden="1"/>
    <col min="4356" max="4356" width="13" style="3" hidden="1"/>
    <col min="4357" max="4357" width="13.42578125" style="3" hidden="1"/>
    <col min="4358" max="4358" width="13.5703125" style="3" hidden="1"/>
    <col min="4359" max="4359" width="12.140625" style="3" hidden="1"/>
    <col min="4360" max="4604" width="9.140625" style="3" hidden="1"/>
    <col min="4605" max="4605" width="32.42578125" style="3" hidden="1"/>
    <col min="4606" max="4606" width="15.85546875" style="3" hidden="1"/>
    <col min="4607" max="4607" width="14.42578125" style="3" hidden="1"/>
    <col min="4608" max="4608" width="13.140625" style="3" hidden="1"/>
    <col min="4609" max="4609" width="14.140625" style="3" hidden="1"/>
    <col min="4610" max="4610" width="14.5703125" style="3" hidden="1"/>
    <col min="4611" max="4611" width="0.42578125" style="3" hidden="1"/>
    <col min="4612" max="4612" width="13" style="3" hidden="1"/>
    <col min="4613" max="4613" width="13.42578125" style="3" hidden="1"/>
    <col min="4614" max="4614" width="13.5703125" style="3" hidden="1"/>
    <col min="4615" max="4615" width="12.140625" style="3" hidden="1"/>
    <col min="4616" max="4860" width="9.140625" style="3" hidden="1"/>
    <col min="4861" max="4861" width="32.42578125" style="3" hidden="1"/>
    <col min="4862" max="4862" width="15.85546875" style="3" hidden="1"/>
    <col min="4863" max="4863" width="14.42578125" style="3" hidden="1"/>
    <col min="4864" max="4864" width="13.140625" style="3" hidden="1"/>
    <col min="4865" max="4865" width="14.140625" style="3" hidden="1"/>
    <col min="4866" max="4866" width="14.5703125" style="3" hidden="1"/>
    <col min="4867" max="4867" width="0.42578125" style="3" hidden="1"/>
    <col min="4868" max="4868" width="13" style="3" hidden="1"/>
    <col min="4869" max="4869" width="13.42578125" style="3" hidden="1"/>
    <col min="4870" max="4870" width="13.5703125" style="3" hidden="1"/>
    <col min="4871" max="4871" width="12.140625" style="3" hidden="1"/>
    <col min="4872" max="5116" width="9.140625" style="3" hidden="1"/>
    <col min="5117" max="5117" width="32.42578125" style="3" hidden="1"/>
    <col min="5118" max="5118" width="15.85546875" style="3" hidden="1"/>
    <col min="5119" max="5119" width="14.42578125" style="3" hidden="1"/>
    <col min="5120" max="5120" width="13.140625" style="3" hidden="1"/>
    <col min="5121" max="5121" width="14.140625" style="3" hidden="1"/>
    <col min="5122" max="5122" width="14.5703125" style="3" hidden="1"/>
    <col min="5123" max="5123" width="0.42578125" style="3" hidden="1"/>
    <col min="5124" max="5124" width="13" style="3" hidden="1"/>
    <col min="5125" max="5125" width="13.42578125" style="3" hidden="1"/>
    <col min="5126" max="5126" width="13.5703125" style="3" hidden="1"/>
    <col min="5127" max="5127" width="12.140625" style="3" hidden="1"/>
    <col min="5128" max="5372" width="9.140625" style="3" hidden="1"/>
    <col min="5373" max="5373" width="32.42578125" style="3" hidden="1"/>
    <col min="5374" max="5374" width="15.85546875" style="3" hidden="1"/>
    <col min="5375" max="5375" width="14.42578125" style="3" hidden="1"/>
    <col min="5376" max="5376" width="13.140625" style="3" hidden="1"/>
    <col min="5377" max="5377" width="14.140625" style="3" hidden="1"/>
    <col min="5378" max="5378" width="14.5703125" style="3" hidden="1"/>
    <col min="5379" max="5379" width="0.42578125" style="3" hidden="1"/>
    <col min="5380" max="5380" width="13" style="3" hidden="1"/>
    <col min="5381" max="5381" width="13.42578125" style="3" hidden="1"/>
    <col min="5382" max="5382" width="13.5703125" style="3" hidden="1"/>
    <col min="5383" max="5383" width="12.140625" style="3" hidden="1"/>
    <col min="5384" max="5628" width="9.140625" style="3" hidden="1"/>
    <col min="5629" max="5629" width="32.42578125" style="3" hidden="1"/>
    <col min="5630" max="5630" width="15.85546875" style="3" hidden="1"/>
    <col min="5631" max="5631" width="14.42578125" style="3" hidden="1"/>
    <col min="5632" max="5632" width="13.140625" style="3" hidden="1"/>
    <col min="5633" max="5633" width="14.140625" style="3" hidden="1"/>
    <col min="5634" max="5634" width="14.5703125" style="3" hidden="1"/>
    <col min="5635" max="5635" width="0.42578125" style="3" hidden="1"/>
    <col min="5636" max="5636" width="13" style="3" hidden="1"/>
    <col min="5637" max="5637" width="13.42578125" style="3" hidden="1"/>
    <col min="5638" max="5638" width="13.5703125" style="3" hidden="1"/>
    <col min="5639" max="5639" width="12.140625" style="3" hidden="1"/>
    <col min="5640" max="5884" width="9.140625" style="3" hidden="1"/>
    <col min="5885" max="5885" width="32.42578125" style="3" hidden="1"/>
    <col min="5886" max="5886" width="15.85546875" style="3" hidden="1"/>
    <col min="5887" max="5887" width="14.42578125" style="3" hidden="1"/>
    <col min="5888" max="5888" width="13.140625" style="3" hidden="1"/>
    <col min="5889" max="5889" width="14.140625" style="3" hidden="1"/>
    <col min="5890" max="5890" width="14.5703125" style="3" hidden="1"/>
    <col min="5891" max="5891" width="0.42578125" style="3" hidden="1"/>
    <col min="5892" max="5892" width="13" style="3" hidden="1"/>
    <col min="5893" max="5893" width="13.42578125" style="3" hidden="1"/>
    <col min="5894" max="5894" width="13.5703125" style="3" hidden="1"/>
    <col min="5895" max="5895" width="12.140625" style="3" hidden="1"/>
    <col min="5896" max="6140" width="9.140625" style="3" hidden="1"/>
    <col min="6141" max="6141" width="32.42578125" style="3" hidden="1"/>
    <col min="6142" max="6142" width="15.85546875" style="3" hidden="1"/>
    <col min="6143" max="6143" width="14.42578125" style="3" hidden="1"/>
    <col min="6144" max="6144" width="13.140625" style="3" hidden="1"/>
    <col min="6145" max="6145" width="14.140625" style="3" hidden="1"/>
    <col min="6146" max="6146" width="14.5703125" style="3" hidden="1"/>
    <col min="6147" max="6147" width="0.42578125" style="3" hidden="1"/>
    <col min="6148" max="6148" width="13" style="3" hidden="1"/>
    <col min="6149" max="6149" width="13.42578125" style="3" hidden="1"/>
    <col min="6150" max="6150" width="13.5703125" style="3" hidden="1"/>
    <col min="6151" max="6151" width="12.140625" style="3" hidden="1"/>
    <col min="6152" max="6396" width="9.140625" style="3" hidden="1"/>
    <col min="6397" max="6397" width="32.42578125" style="3" hidden="1"/>
    <col min="6398" max="6398" width="15.85546875" style="3" hidden="1"/>
    <col min="6399" max="6399" width="14.42578125" style="3" hidden="1"/>
    <col min="6400" max="6400" width="13.140625" style="3" hidden="1"/>
    <col min="6401" max="6401" width="14.140625" style="3" hidden="1"/>
    <col min="6402" max="6402" width="14.5703125" style="3" hidden="1"/>
    <col min="6403" max="6403" width="0.42578125" style="3" hidden="1"/>
    <col min="6404" max="6404" width="13" style="3" hidden="1"/>
    <col min="6405" max="6405" width="13.42578125" style="3" hidden="1"/>
    <col min="6406" max="6406" width="13.5703125" style="3" hidden="1"/>
    <col min="6407" max="6407" width="12.140625" style="3" hidden="1"/>
    <col min="6408" max="6652" width="9.140625" style="3" hidden="1"/>
    <col min="6653" max="6653" width="32.42578125" style="3" hidden="1"/>
    <col min="6654" max="6654" width="15.85546875" style="3" hidden="1"/>
    <col min="6655" max="6655" width="14.42578125" style="3" hidden="1"/>
    <col min="6656" max="6656" width="13.140625" style="3" hidden="1"/>
    <col min="6657" max="6657" width="14.140625" style="3" hidden="1"/>
    <col min="6658" max="6658" width="14.5703125" style="3" hidden="1"/>
    <col min="6659" max="6659" width="0.42578125" style="3" hidden="1"/>
    <col min="6660" max="6660" width="13" style="3" hidden="1"/>
    <col min="6661" max="6661" width="13.42578125" style="3" hidden="1"/>
    <col min="6662" max="6662" width="13.5703125" style="3" hidden="1"/>
    <col min="6663" max="6663" width="12.140625" style="3" hidden="1"/>
    <col min="6664" max="6908" width="9.140625" style="3" hidden="1"/>
    <col min="6909" max="6909" width="32.42578125" style="3" hidden="1"/>
    <col min="6910" max="6910" width="15.85546875" style="3" hidden="1"/>
    <col min="6911" max="6911" width="14.42578125" style="3" hidden="1"/>
    <col min="6912" max="6912" width="13.140625" style="3" hidden="1"/>
    <col min="6913" max="6913" width="14.140625" style="3" hidden="1"/>
    <col min="6914" max="6914" width="14.5703125" style="3" hidden="1"/>
    <col min="6915" max="6915" width="0.42578125" style="3" hidden="1"/>
    <col min="6916" max="6916" width="13" style="3" hidden="1"/>
    <col min="6917" max="6917" width="13.42578125" style="3" hidden="1"/>
    <col min="6918" max="6918" width="13.5703125" style="3" hidden="1"/>
    <col min="6919" max="6919" width="12.140625" style="3" hidden="1"/>
    <col min="6920" max="7164" width="9.140625" style="3" hidden="1"/>
    <col min="7165" max="7165" width="32.42578125" style="3" hidden="1"/>
    <col min="7166" max="7166" width="15.85546875" style="3" hidden="1"/>
    <col min="7167" max="7167" width="14.42578125" style="3" hidden="1"/>
    <col min="7168" max="7168" width="13.140625" style="3" hidden="1"/>
    <col min="7169" max="7169" width="14.140625" style="3" hidden="1"/>
    <col min="7170" max="7170" width="14.5703125" style="3" hidden="1"/>
    <col min="7171" max="7171" width="0.42578125" style="3" hidden="1"/>
    <col min="7172" max="7172" width="13" style="3" hidden="1"/>
    <col min="7173" max="7173" width="13.42578125" style="3" hidden="1"/>
    <col min="7174" max="7174" width="13.5703125" style="3" hidden="1"/>
    <col min="7175" max="7175" width="12.140625" style="3" hidden="1"/>
    <col min="7176" max="7420" width="9.140625" style="3" hidden="1"/>
    <col min="7421" max="7421" width="32.42578125" style="3" hidden="1"/>
    <col min="7422" max="7422" width="15.85546875" style="3" hidden="1"/>
    <col min="7423" max="7423" width="14.42578125" style="3" hidden="1"/>
    <col min="7424" max="7424" width="13.140625" style="3" hidden="1"/>
    <col min="7425" max="7425" width="14.140625" style="3" hidden="1"/>
    <col min="7426" max="7426" width="14.5703125" style="3" hidden="1"/>
    <col min="7427" max="7427" width="0.42578125" style="3" hidden="1"/>
    <col min="7428" max="7428" width="13" style="3" hidden="1"/>
    <col min="7429" max="7429" width="13.42578125" style="3" hidden="1"/>
    <col min="7430" max="7430" width="13.5703125" style="3" hidden="1"/>
    <col min="7431" max="7431" width="12.140625" style="3" hidden="1"/>
    <col min="7432" max="7676" width="9.140625" style="3" hidden="1"/>
    <col min="7677" max="7677" width="32.42578125" style="3" hidden="1"/>
    <col min="7678" max="7678" width="15.85546875" style="3" hidden="1"/>
    <col min="7679" max="7679" width="14.42578125" style="3" hidden="1"/>
    <col min="7680" max="7680" width="13.140625" style="3" hidden="1"/>
    <col min="7681" max="7681" width="14.140625" style="3" hidden="1"/>
    <col min="7682" max="7682" width="14.5703125" style="3" hidden="1"/>
    <col min="7683" max="7683" width="0.42578125" style="3" hidden="1"/>
    <col min="7684" max="7684" width="13" style="3" hidden="1"/>
    <col min="7685" max="7685" width="13.42578125" style="3" hidden="1"/>
    <col min="7686" max="7686" width="13.5703125" style="3" hidden="1"/>
    <col min="7687" max="7687" width="12.140625" style="3" hidden="1"/>
    <col min="7688" max="7932" width="9.140625" style="3" hidden="1"/>
    <col min="7933" max="7933" width="32.42578125" style="3" hidden="1"/>
    <col min="7934" max="7934" width="15.85546875" style="3" hidden="1"/>
    <col min="7935" max="7935" width="14.42578125" style="3" hidden="1"/>
    <col min="7936" max="7936" width="13.140625" style="3" hidden="1"/>
    <col min="7937" max="7937" width="14.140625" style="3" hidden="1"/>
    <col min="7938" max="7938" width="14.5703125" style="3" hidden="1"/>
    <col min="7939" max="7939" width="0.42578125" style="3" hidden="1"/>
    <col min="7940" max="7940" width="13" style="3" hidden="1"/>
    <col min="7941" max="7941" width="13.42578125" style="3" hidden="1"/>
    <col min="7942" max="7942" width="13.5703125" style="3" hidden="1"/>
    <col min="7943" max="7943" width="12.140625" style="3" hidden="1"/>
    <col min="7944" max="8188" width="9.140625" style="3" hidden="1"/>
    <col min="8189" max="8189" width="32.42578125" style="3" hidden="1"/>
    <col min="8190" max="8190" width="15.85546875" style="3" hidden="1"/>
    <col min="8191" max="8191" width="14.42578125" style="3" hidden="1"/>
    <col min="8192" max="8192" width="13.140625" style="3" hidden="1"/>
    <col min="8193" max="8193" width="14.140625" style="3" hidden="1"/>
    <col min="8194" max="8194" width="14.5703125" style="3" hidden="1"/>
    <col min="8195" max="8195" width="0.42578125" style="3" hidden="1"/>
    <col min="8196" max="8196" width="13" style="3" hidden="1"/>
    <col min="8197" max="8197" width="13.42578125" style="3" hidden="1"/>
    <col min="8198" max="8198" width="13.5703125" style="3" hidden="1"/>
    <col min="8199" max="8199" width="12.140625" style="3" hidden="1"/>
    <col min="8200" max="8444" width="9.140625" style="3" hidden="1"/>
    <col min="8445" max="8445" width="32.42578125" style="3" hidden="1"/>
    <col min="8446" max="8446" width="15.85546875" style="3" hidden="1"/>
    <col min="8447" max="8447" width="14.42578125" style="3" hidden="1"/>
    <col min="8448" max="8448" width="13.140625" style="3" hidden="1"/>
    <col min="8449" max="8449" width="14.140625" style="3" hidden="1"/>
    <col min="8450" max="8450" width="14.5703125" style="3" hidden="1"/>
    <col min="8451" max="8451" width="0.42578125" style="3" hidden="1"/>
    <col min="8452" max="8452" width="13" style="3" hidden="1"/>
    <col min="8453" max="8453" width="13.42578125" style="3" hidden="1"/>
    <col min="8454" max="8454" width="13.5703125" style="3" hidden="1"/>
    <col min="8455" max="8455" width="12.140625" style="3" hidden="1"/>
    <col min="8456" max="8700" width="9.140625" style="3" hidden="1"/>
    <col min="8701" max="8701" width="32.42578125" style="3" hidden="1"/>
    <col min="8702" max="8702" width="15.85546875" style="3" hidden="1"/>
    <col min="8703" max="8703" width="14.42578125" style="3" hidden="1"/>
    <col min="8704" max="8704" width="13.140625" style="3" hidden="1"/>
    <col min="8705" max="8705" width="14.140625" style="3" hidden="1"/>
    <col min="8706" max="8706" width="14.5703125" style="3" hidden="1"/>
    <col min="8707" max="8707" width="0.42578125" style="3" hidden="1"/>
    <col min="8708" max="8708" width="13" style="3" hidden="1"/>
    <col min="8709" max="8709" width="13.42578125" style="3" hidden="1"/>
    <col min="8710" max="8710" width="13.5703125" style="3" hidden="1"/>
    <col min="8711" max="8711" width="12.140625" style="3" hidden="1"/>
    <col min="8712" max="8956" width="9.140625" style="3" hidden="1"/>
    <col min="8957" max="8957" width="32.42578125" style="3" hidden="1"/>
    <col min="8958" max="8958" width="15.85546875" style="3" hidden="1"/>
    <col min="8959" max="8959" width="14.42578125" style="3" hidden="1"/>
    <col min="8960" max="8960" width="13.140625" style="3" hidden="1"/>
    <col min="8961" max="8961" width="14.140625" style="3" hidden="1"/>
    <col min="8962" max="8962" width="14.5703125" style="3" hidden="1"/>
    <col min="8963" max="8963" width="0.42578125" style="3" hidden="1"/>
    <col min="8964" max="8964" width="13" style="3" hidden="1"/>
    <col min="8965" max="8965" width="13.42578125" style="3" hidden="1"/>
    <col min="8966" max="8966" width="13.5703125" style="3" hidden="1"/>
    <col min="8967" max="8967" width="12.140625" style="3" hidden="1"/>
    <col min="8968" max="9212" width="9.140625" style="3" hidden="1"/>
    <col min="9213" max="9213" width="32.42578125" style="3" hidden="1"/>
    <col min="9214" max="9214" width="15.85546875" style="3" hidden="1"/>
    <col min="9215" max="9215" width="14.42578125" style="3" hidden="1"/>
    <col min="9216" max="9216" width="13.140625" style="3" hidden="1"/>
    <col min="9217" max="9217" width="14.140625" style="3" hidden="1"/>
    <col min="9218" max="9218" width="14.5703125" style="3" hidden="1"/>
    <col min="9219" max="9219" width="0.42578125" style="3" hidden="1"/>
    <col min="9220" max="9220" width="13" style="3" hidden="1"/>
    <col min="9221" max="9221" width="13.42578125" style="3" hidden="1"/>
    <col min="9222" max="9222" width="13.5703125" style="3" hidden="1"/>
    <col min="9223" max="9223" width="12.140625" style="3" hidden="1"/>
    <col min="9224" max="9468" width="9.140625" style="3" hidden="1"/>
    <col min="9469" max="9469" width="32.42578125" style="3" hidden="1"/>
    <col min="9470" max="9470" width="15.85546875" style="3" hidden="1"/>
    <col min="9471" max="9471" width="14.42578125" style="3" hidden="1"/>
    <col min="9472" max="9472" width="13.140625" style="3" hidden="1"/>
    <col min="9473" max="9473" width="14.140625" style="3" hidden="1"/>
    <col min="9474" max="9474" width="14.5703125" style="3" hidden="1"/>
    <col min="9475" max="9475" width="0.42578125" style="3" hidden="1"/>
    <col min="9476" max="9476" width="13" style="3" hidden="1"/>
    <col min="9477" max="9477" width="13.42578125" style="3" hidden="1"/>
    <col min="9478" max="9478" width="13.5703125" style="3" hidden="1"/>
    <col min="9479" max="9479" width="12.140625" style="3" hidden="1"/>
    <col min="9480" max="9724" width="9.140625" style="3" hidden="1"/>
    <col min="9725" max="9725" width="32.42578125" style="3" hidden="1"/>
    <col min="9726" max="9726" width="15.85546875" style="3" hidden="1"/>
    <col min="9727" max="9727" width="14.42578125" style="3" hidden="1"/>
    <col min="9728" max="9728" width="13.140625" style="3" hidden="1"/>
    <col min="9729" max="9729" width="14.140625" style="3" hidden="1"/>
    <col min="9730" max="9730" width="14.5703125" style="3" hidden="1"/>
    <col min="9731" max="9731" width="0.42578125" style="3" hidden="1"/>
    <col min="9732" max="9732" width="13" style="3" hidden="1"/>
    <col min="9733" max="9733" width="13.42578125" style="3" hidden="1"/>
    <col min="9734" max="9734" width="13.5703125" style="3" hidden="1"/>
    <col min="9735" max="9735" width="12.140625" style="3" hidden="1"/>
    <col min="9736" max="9980" width="9.140625" style="3" hidden="1"/>
    <col min="9981" max="9981" width="32.42578125" style="3" hidden="1"/>
    <col min="9982" max="9982" width="15.85546875" style="3" hidden="1"/>
    <col min="9983" max="9983" width="14.42578125" style="3" hidden="1"/>
    <col min="9984" max="9984" width="13.140625" style="3" hidden="1"/>
    <col min="9985" max="9985" width="14.140625" style="3" hidden="1"/>
    <col min="9986" max="9986" width="14.5703125" style="3" hidden="1"/>
    <col min="9987" max="9987" width="0.42578125" style="3" hidden="1"/>
    <col min="9988" max="9988" width="13" style="3" hidden="1"/>
    <col min="9989" max="9989" width="13.42578125" style="3" hidden="1"/>
    <col min="9990" max="9990" width="13.5703125" style="3" hidden="1"/>
    <col min="9991" max="9991" width="12.140625" style="3" hidden="1"/>
    <col min="9992" max="10236" width="9.140625" style="3" hidden="1"/>
    <col min="10237" max="10237" width="32.42578125" style="3" hidden="1"/>
    <col min="10238" max="10238" width="15.85546875" style="3" hidden="1"/>
    <col min="10239" max="10239" width="14.42578125" style="3" hidden="1"/>
    <col min="10240" max="10240" width="13.140625" style="3" hidden="1"/>
    <col min="10241" max="10241" width="14.140625" style="3" hidden="1"/>
    <col min="10242" max="10242" width="14.5703125" style="3" hidden="1"/>
    <col min="10243" max="10243" width="0.42578125" style="3" hidden="1"/>
    <col min="10244" max="10244" width="13" style="3" hidden="1"/>
    <col min="10245" max="10245" width="13.42578125" style="3" hidden="1"/>
    <col min="10246" max="10246" width="13.5703125" style="3" hidden="1"/>
    <col min="10247" max="10247" width="12.140625" style="3" hidden="1"/>
    <col min="10248" max="10492" width="9.140625" style="3" hidden="1"/>
    <col min="10493" max="10493" width="32.42578125" style="3" hidden="1"/>
    <col min="10494" max="10494" width="15.85546875" style="3" hidden="1"/>
    <col min="10495" max="10495" width="14.42578125" style="3" hidden="1"/>
    <col min="10496" max="10496" width="13.140625" style="3" hidden="1"/>
    <col min="10497" max="10497" width="14.140625" style="3" hidden="1"/>
    <col min="10498" max="10498" width="14.5703125" style="3" hidden="1"/>
    <col min="10499" max="10499" width="0.42578125" style="3" hidden="1"/>
    <col min="10500" max="10500" width="13" style="3" hidden="1"/>
    <col min="10501" max="10501" width="13.42578125" style="3" hidden="1"/>
    <col min="10502" max="10502" width="13.5703125" style="3" hidden="1"/>
    <col min="10503" max="10503" width="12.140625" style="3" hidden="1"/>
    <col min="10504" max="10748" width="9.140625" style="3" hidden="1"/>
    <col min="10749" max="10749" width="32.42578125" style="3" hidden="1"/>
    <col min="10750" max="10750" width="15.85546875" style="3" hidden="1"/>
    <col min="10751" max="10751" width="14.42578125" style="3" hidden="1"/>
    <col min="10752" max="10752" width="13.140625" style="3" hidden="1"/>
    <col min="10753" max="10753" width="14.140625" style="3" hidden="1"/>
    <col min="10754" max="10754" width="14.5703125" style="3" hidden="1"/>
    <col min="10755" max="10755" width="0.42578125" style="3" hidden="1"/>
    <col min="10756" max="10756" width="13" style="3" hidden="1"/>
    <col min="10757" max="10757" width="13.42578125" style="3" hidden="1"/>
    <col min="10758" max="10758" width="13.5703125" style="3" hidden="1"/>
    <col min="10759" max="10759" width="12.140625" style="3" hidden="1"/>
    <col min="10760" max="11004" width="9.140625" style="3" hidden="1"/>
    <col min="11005" max="11005" width="32.42578125" style="3" hidden="1"/>
    <col min="11006" max="11006" width="15.85546875" style="3" hidden="1"/>
    <col min="11007" max="11007" width="14.42578125" style="3" hidden="1"/>
    <col min="11008" max="11008" width="13.140625" style="3" hidden="1"/>
    <col min="11009" max="11009" width="14.140625" style="3" hidden="1"/>
    <col min="11010" max="11010" width="14.5703125" style="3" hidden="1"/>
    <col min="11011" max="11011" width="0.42578125" style="3" hidden="1"/>
    <col min="11012" max="11012" width="13" style="3" hidden="1"/>
    <col min="11013" max="11013" width="13.42578125" style="3" hidden="1"/>
    <col min="11014" max="11014" width="13.5703125" style="3" hidden="1"/>
    <col min="11015" max="11015" width="12.140625" style="3" hidden="1"/>
    <col min="11016" max="11260" width="9.140625" style="3" hidden="1"/>
    <col min="11261" max="11261" width="32.42578125" style="3" hidden="1"/>
    <col min="11262" max="11262" width="15.85546875" style="3" hidden="1"/>
    <col min="11263" max="11263" width="14.42578125" style="3" hidden="1"/>
    <col min="11264" max="11264" width="13.140625" style="3" hidden="1"/>
    <col min="11265" max="11265" width="14.140625" style="3" hidden="1"/>
    <col min="11266" max="11266" width="14.5703125" style="3" hidden="1"/>
    <col min="11267" max="11267" width="0.42578125" style="3" hidden="1"/>
    <col min="11268" max="11268" width="13" style="3" hidden="1"/>
    <col min="11269" max="11269" width="13.42578125" style="3" hidden="1"/>
    <col min="11270" max="11270" width="13.5703125" style="3" hidden="1"/>
    <col min="11271" max="11271" width="12.140625" style="3" hidden="1"/>
    <col min="11272" max="11516" width="9.140625" style="3" hidden="1"/>
    <col min="11517" max="11517" width="32.42578125" style="3" hidden="1"/>
    <col min="11518" max="11518" width="15.85546875" style="3" hidden="1"/>
    <col min="11519" max="11519" width="14.42578125" style="3" hidden="1"/>
    <col min="11520" max="11520" width="13.140625" style="3" hidden="1"/>
    <col min="11521" max="11521" width="14.140625" style="3" hidden="1"/>
    <col min="11522" max="11522" width="14.5703125" style="3" hidden="1"/>
    <col min="11523" max="11523" width="0.42578125" style="3" hidden="1"/>
    <col min="11524" max="11524" width="13" style="3" hidden="1"/>
    <col min="11525" max="11525" width="13.42578125" style="3" hidden="1"/>
    <col min="11526" max="11526" width="13.5703125" style="3" hidden="1"/>
    <col min="11527" max="11527" width="12.140625" style="3" hidden="1"/>
    <col min="11528" max="11772" width="9.140625" style="3" hidden="1"/>
    <col min="11773" max="11773" width="32.42578125" style="3" hidden="1"/>
    <col min="11774" max="11774" width="15.85546875" style="3" hidden="1"/>
    <col min="11775" max="11775" width="14.42578125" style="3" hidden="1"/>
    <col min="11776" max="11776" width="13.140625" style="3" hidden="1"/>
    <col min="11777" max="11777" width="14.140625" style="3" hidden="1"/>
    <col min="11778" max="11778" width="14.5703125" style="3" hidden="1"/>
    <col min="11779" max="11779" width="0.42578125" style="3" hidden="1"/>
    <col min="11780" max="11780" width="13" style="3" hidden="1"/>
    <col min="11781" max="11781" width="13.42578125" style="3" hidden="1"/>
    <col min="11782" max="11782" width="13.5703125" style="3" hidden="1"/>
    <col min="11783" max="11783" width="12.140625" style="3" hidden="1"/>
    <col min="11784" max="12028" width="9.140625" style="3" hidden="1"/>
    <col min="12029" max="12029" width="32.42578125" style="3" hidden="1"/>
    <col min="12030" max="12030" width="15.85546875" style="3" hidden="1"/>
    <col min="12031" max="12031" width="14.42578125" style="3" hidden="1"/>
    <col min="12032" max="12032" width="13.140625" style="3" hidden="1"/>
    <col min="12033" max="12033" width="14.140625" style="3" hidden="1"/>
    <col min="12034" max="12034" width="14.5703125" style="3" hidden="1"/>
    <col min="12035" max="12035" width="0.42578125" style="3" hidden="1"/>
    <col min="12036" max="12036" width="13" style="3" hidden="1"/>
    <col min="12037" max="12037" width="13.42578125" style="3" hidden="1"/>
    <col min="12038" max="12038" width="13.5703125" style="3" hidden="1"/>
    <col min="12039" max="12039" width="12.140625" style="3" hidden="1"/>
    <col min="12040" max="12284" width="9.140625" style="3" hidden="1"/>
    <col min="12285" max="12285" width="32.42578125" style="3" hidden="1"/>
    <col min="12286" max="12286" width="15.85546875" style="3" hidden="1"/>
    <col min="12287" max="12287" width="14.42578125" style="3" hidden="1"/>
    <col min="12288" max="12288" width="13.140625" style="3" hidden="1"/>
    <col min="12289" max="12289" width="14.140625" style="3" hidden="1"/>
    <col min="12290" max="12290" width="14.5703125" style="3" hidden="1"/>
    <col min="12291" max="12291" width="0.42578125" style="3" hidden="1"/>
    <col min="12292" max="12292" width="13" style="3" hidden="1"/>
    <col min="12293" max="12293" width="13.42578125" style="3" hidden="1"/>
    <col min="12294" max="12294" width="13.5703125" style="3" hidden="1"/>
    <col min="12295" max="12295" width="12.140625" style="3" hidden="1"/>
    <col min="12296" max="12540" width="9.140625" style="3" hidden="1"/>
    <col min="12541" max="12541" width="32.42578125" style="3" hidden="1"/>
    <col min="12542" max="12542" width="15.85546875" style="3" hidden="1"/>
    <col min="12543" max="12543" width="14.42578125" style="3" hidden="1"/>
    <col min="12544" max="12544" width="13.140625" style="3" hidden="1"/>
    <col min="12545" max="12545" width="14.140625" style="3" hidden="1"/>
    <col min="12546" max="12546" width="14.5703125" style="3" hidden="1"/>
    <col min="12547" max="12547" width="0.42578125" style="3" hidden="1"/>
    <col min="12548" max="12548" width="13" style="3" hidden="1"/>
    <col min="12549" max="12549" width="13.42578125" style="3" hidden="1"/>
    <col min="12550" max="12550" width="13.5703125" style="3" hidden="1"/>
    <col min="12551" max="12551" width="12.140625" style="3" hidden="1"/>
    <col min="12552" max="12796" width="9.140625" style="3" hidden="1"/>
    <col min="12797" max="12797" width="32.42578125" style="3" hidden="1"/>
    <col min="12798" max="12798" width="15.85546875" style="3" hidden="1"/>
    <col min="12799" max="12799" width="14.42578125" style="3" hidden="1"/>
    <col min="12800" max="12800" width="13.140625" style="3" hidden="1"/>
    <col min="12801" max="12801" width="14.140625" style="3" hidden="1"/>
    <col min="12802" max="12802" width="14.5703125" style="3" hidden="1"/>
    <col min="12803" max="12803" width="0.42578125" style="3" hidden="1"/>
    <col min="12804" max="12804" width="13" style="3" hidden="1"/>
    <col min="12805" max="12805" width="13.42578125" style="3" hidden="1"/>
    <col min="12806" max="12806" width="13.5703125" style="3" hidden="1"/>
    <col min="12807" max="12807" width="12.140625" style="3" hidden="1"/>
    <col min="12808" max="13052" width="9.140625" style="3" hidden="1"/>
    <col min="13053" max="13053" width="32.42578125" style="3" hidden="1"/>
    <col min="13054" max="13054" width="15.85546875" style="3" hidden="1"/>
    <col min="13055" max="13055" width="14.42578125" style="3" hidden="1"/>
    <col min="13056" max="13056" width="13.140625" style="3" hidden="1"/>
    <col min="13057" max="13057" width="14.140625" style="3" hidden="1"/>
    <col min="13058" max="13058" width="14.5703125" style="3" hidden="1"/>
    <col min="13059" max="13059" width="0.42578125" style="3" hidden="1"/>
    <col min="13060" max="13060" width="13" style="3" hidden="1"/>
    <col min="13061" max="13061" width="13.42578125" style="3" hidden="1"/>
    <col min="13062" max="13062" width="13.5703125" style="3" hidden="1"/>
    <col min="13063" max="13063" width="12.140625" style="3" hidden="1"/>
    <col min="13064" max="13308" width="9.140625" style="3" hidden="1"/>
    <col min="13309" max="13309" width="32.42578125" style="3" hidden="1"/>
    <col min="13310" max="13310" width="15.85546875" style="3" hidden="1"/>
    <col min="13311" max="13311" width="14.42578125" style="3" hidden="1"/>
    <col min="13312" max="13312" width="13.140625" style="3" hidden="1"/>
    <col min="13313" max="13313" width="14.140625" style="3" hidden="1"/>
    <col min="13314" max="13314" width="14.5703125" style="3" hidden="1"/>
    <col min="13315" max="13315" width="0.42578125" style="3" hidden="1"/>
    <col min="13316" max="13316" width="13" style="3" hidden="1"/>
    <col min="13317" max="13317" width="13.42578125" style="3" hidden="1"/>
    <col min="13318" max="13318" width="13.5703125" style="3" hidden="1"/>
    <col min="13319" max="13319" width="12.140625" style="3" hidden="1"/>
    <col min="13320" max="13564" width="9.140625" style="3" hidden="1"/>
    <col min="13565" max="13565" width="32.42578125" style="3" hidden="1"/>
    <col min="13566" max="13566" width="15.85546875" style="3" hidden="1"/>
    <col min="13567" max="13567" width="14.42578125" style="3" hidden="1"/>
    <col min="13568" max="13568" width="13.140625" style="3" hidden="1"/>
    <col min="13569" max="13569" width="14.140625" style="3" hidden="1"/>
    <col min="13570" max="13570" width="14.5703125" style="3" hidden="1"/>
    <col min="13571" max="13571" width="0.42578125" style="3" hidden="1"/>
    <col min="13572" max="13572" width="13" style="3" hidden="1"/>
    <col min="13573" max="13573" width="13.42578125" style="3" hidden="1"/>
    <col min="13574" max="13574" width="13.5703125" style="3" hidden="1"/>
    <col min="13575" max="13575" width="12.140625" style="3" hidden="1"/>
    <col min="13576" max="13820" width="9.140625" style="3" hidden="1"/>
    <col min="13821" max="13821" width="32.42578125" style="3" hidden="1"/>
    <col min="13822" max="13822" width="15.85546875" style="3" hidden="1"/>
    <col min="13823" max="13823" width="14.42578125" style="3" hidden="1"/>
    <col min="13824" max="13824" width="13.140625" style="3" hidden="1"/>
    <col min="13825" max="13825" width="14.140625" style="3" hidden="1"/>
    <col min="13826" max="13826" width="14.5703125" style="3" hidden="1"/>
    <col min="13827" max="13827" width="0.42578125" style="3" hidden="1"/>
    <col min="13828" max="13828" width="13" style="3" hidden="1"/>
    <col min="13829" max="13829" width="13.42578125" style="3" hidden="1"/>
    <col min="13830" max="13830" width="13.5703125" style="3" hidden="1"/>
    <col min="13831" max="13831" width="12.140625" style="3" hidden="1"/>
    <col min="13832" max="14076" width="9.140625" style="3" hidden="1"/>
    <col min="14077" max="14077" width="32.42578125" style="3" hidden="1"/>
    <col min="14078" max="14078" width="15.85546875" style="3" hidden="1"/>
    <col min="14079" max="14079" width="14.42578125" style="3" hidden="1"/>
    <col min="14080" max="14080" width="13.140625" style="3" hidden="1"/>
    <col min="14081" max="14081" width="14.140625" style="3" hidden="1"/>
    <col min="14082" max="14082" width="14.5703125" style="3" hidden="1"/>
    <col min="14083" max="14083" width="0.42578125" style="3" hidden="1"/>
    <col min="14084" max="14084" width="13" style="3" hidden="1"/>
    <col min="14085" max="14085" width="13.42578125" style="3" hidden="1"/>
    <col min="14086" max="14086" width="13.5703125" style="3" hidden="1"/>
    <col min="14087" max="14087" width="12.140625" style="3" hidden="1"/>
    <col min="14088" max="14332" width="9.140625" style="3" hidden="1"/>
    <col min="14333" max="14333" width="32.42578125" style="3" hidden="1"/>
    <col min="14334" max="14334" width="15.85546875" style="3" hidden="1"/>
    <col min="14335" max="14335" width="14.42578125" style="3" hidden="1"/>
    <col min="14336" max="14336" width="13.140625" style="3" hidden="1"/>
    <col min="14337" max="14337" width="14.140625" style="3" hidden="1"/>
    <col min="14338" max="14338" width="14.5703125" style="3" hidden="1"/>
    <col min="14339" max="14339" width="0.42578125" style="3" hidden="1"/>
    <col min="14340" max="14340" width="13" style="3" hidden="1"/>
    <col min="14341" max="14341" width="13.42578125" style="3" hidden="1"/>
    <col min="14342" max="14342" width="13.5703125" style="3" hidden="1"/>
    <col min="14343" max="14343" width="12.140625" style="3" hidden="1"/>
    <col min="14344" max="14588" width="9.140625" style="3" hidden="1"/>
    <col min="14589" max="14589" width="32.42578125" style="3" hidden="1"/>
    <col min="14590" max="14590" width="15.85546875" style="3" hidden="1"/>
    <col min="14591" max="14591" width="14.42578125" style="3" hidden="1"/>
    <col min="14592" max="14592" width="13.140625" style="3" hidden="1"/>
    <col min="14593" max="14593" width="14.140625" style="3" hidden="1"/>
    <col min="14594" max="14594" width="14.5703125" style="3" hidden="1"/>
    <col min="14595" max="14595" width="0.42578125" style="3" hidden="1"/>
    <col min="14596" max="14596" width="13" style="3" hidden="1"/>
    <col min="14597" max="14597" width="13.42578125" style="3" hidden="1"/>
    <col min="14598" max="14598" width="13.5703125" style="3" hidden="1"/>
    <col min="14599" max="14599" width="12.140625" style="3" hidden="1"/>
    <col min="14600" max="14844" width="9.140625" style="3" hidden="1"/>
    <col min="14845" max="14845" width="32.42578125" style="3" hidden="1"/>
    <col min="14846" max="14846" width="15.85546875" style="3" hidden="1"/>
    <col min="14847" max="14847" width="14.42578125" style="3" hidden="1"/>
    <col min="14848" max="14848" width="13.140625" style="3" hidden="1"/>
    <col min="14849" max="14849" width="14.140625" style="3" hidden="1"/>
    <col min="14850" max="14850" width="14.5703125" style="3" hidden="1"/>
    <col min="14851" max="14851" width="0.42578125" style="3" hidden="1"/>
    <col min="14852" max="14852" width="13" style="3" hidden="1"/>
    <col min="14853" max="14853" width="13.42578125" style="3" hidden="1"/>
    <col min="14854" max="14854" width="13.5703125" style="3" hidden="1"/>
    <col min="14855" max="14855" width="12.140625" style="3" hidden="1"/>
    <col min="14856" max="15100" width="9.140625" style="3" hidden="1"/>
    <col min="15101" max="15101" width="32.42578125" style="3" hidden="1"/>
    <col min="15102" max="15102" width="15.85546875" style="3" hidden="1"/>
    <col min="15103" max="15103" width="14.42578125" style="3" hidden="1"/>
    <col min="15104" max="15104" width="13.140625" style="3" hidden="1"/>
    <col min="15105" max="15105" width="14.140625" style="3" hidden="1"/>
    <col min="15106" max="15106" width="14.5703125" style="3" hidden="1"/>
    <col min="15107" max="15107" width="0.42578125" style="3" hidden="1"/>
    <col min="15108" max="15108" width="13" style="3" hidden="1"/>
    <col min="15109" max="15109" width="13.42578125" style="3" hidden="1"/>
    <col min="15110" max="15110" width="13.5703125" style="3" hidden="1"/>
    <col min="15111" max="15111" width="12.140625" style="3" hidden="1"/>
    <col min="15112" max="15356" width="9.140625" style="3" hidden="1"/>
    <col min="15357" max="15357" width="32.42578125" style="3" hidden="1"/>
    <col min="15358" max="15358" width="15.85546875" style="3" hidden="1"/>
    <col min="15359" max="15359" width="14.42578125" style="3" hidden="1"/>
    <col min="15360" max="15360" width="13.140625" style="3" hidden="1"/>
    <col min="15361" max="15361" width="14.140625" style="3" hidden="1"/>
    <col min="15362" max="15362" width="14.5703125" style="3" hidden="1"/>
    <col min="15363" max="15363" width="0.42578125" style="3" hidden="1"/>
    <col min="15364" max="15364" width="13" style="3" hidden="1"/>
    <col min="15365" max="15365" width="13.42578125" style="3" hidden="1"/>
    <col min="15366" max="15366" width="13.5703125" style="3" hidden="1"/>
    <col min="15367" max="15367" width="12.140625" style="3" hidden="1"/>
    <col min="15368" max="15612" width="9.140625" style="3" hidden="1"/>
    <col min="15613" max="15613" width="32.42578125" style="3" hidden="1"/>
    <col min="15614" max="15614" width="15.85546875" style="3" hidden="1"/>
    <col min="15615" max="15615" width="14.42578125" style="3" hidden="1"/>
    <col min="15616" max="15616" width="13.140625" style="3" hidden="1"/>
    <col min="15617" max="15617" width="14.140625" style="3" hidden="1"/>
    <col min="15618" max="15618" width="14.5703125" style="3" hidden="1"/>
    <col min="15619" max="15619" width="0.42578125" style="3" hidden="1"/>
    <col min="15620" max="15620" width="13" style="3" hidden="1"/>
    <col min="15621" max="15621" width="13.42578125" style="3" hidden="1"/>
    <col min="15622" max="15622" width="13.5703125" style="3" hidden="1"/>
    <col min="15623" max="15623" width="12.140625" style="3" hidden="1"/>
    <col min="15624" max="15868" width="9.140625" style="3" hidden="1"/>
    <col min="15869" max="15869" width="32.42578125" style="3" hidden="1"/>
    <col min="15870" max="15870" width="15.85546875" style="3" hidden="1"/>
    <col min="15871" max="15871" width="14.42578125" style="3" hidden="1"/>
    <col min="15872" max="15872" width="13.140625" style="3" hidden="1"/>
    <col min="15873" max="15873" width="14.140625" style="3" hidden="1"/>
    <col min="15874" max="15874" width="14.5703125" style="3" hidden="1"/>
    <col min="15875" max="15875" width="0.42578125" style="3" hidden="1"/>
    <col min="15876" max="15876" width="13" style="3" hidden="1"/>
    <col min="15877" max="15877" width="13.42578125" style="3" hidden="1"/>
    <col min="15878" max="15878" width="13.5703125" style="3" hidden="1"/>
    <col min="15879" max="15879" width="12.140625" style="3" hidden="1"/>
    <col min="15880" max="16124" width="9.140625" style="3" hidden="1"/>
    <col min="16125" max="16125" width="32.42578125" style="3" hidden="1"/>
    <col min="16126" max="16126" width="15.85546875" style="3" hidden="1"/>
    <col min="16127" max="16127" width="14.42578125" style="3" hidden="1"/>
    <col min="16128" max="16128" width="13.140625" style="3" hidden="1"/>
    <col min="16129" max="16129" width="14.140625" style="3" hidden="1"/>
    <col min="16130" max="16130" width="14.5703125" style="3" hidden="1"/>
    <col min="16131" max="16131" width="0.42578125" style="3" hidden="1"/>
    <col min="16132" max="16132" width="13" style="3" hidden="1"/>
    <col min="16133" max="16133" width="13.42578125" style="3" hidden="1"/>
    <col min="16134" max="16134" width="13.5703125" style="3" hidden="1"/>
    <col min="16135" max="16135" width="12.140625" style="3" hidden="1"/>
    <col min="16136" max="16383" width="9.140625" style="3" hidden="1"/>
    <col min="16384" max="16384" width="0.28515625" style="3" customWidth="1"/>
  </cols>
  <sheetData>
    <row r="1" spans="1:11" ht="23.25" customHeight="1">
      <c r="A1" s="759" t="s">
        <v>284</v>
      </c>
      <c r="B1" s="759"/>
      <c r="C1" s="759"/>
      <c r="D1" s="759"/>
      <c r="E1" s="759"/>
      <c r="F1" s="759"/>
      <c r="G1" s="759"/>
      <c r="H1" s="759"/>
      <c r="I1" s="759"/>
    </row>
    <row r="2" spans="1:11" ht="15">
      <c r="D2" s="296"/>
      <c r="E2" s="296"/>
      <c r="F2" s="297"/>
      <c r="G2" s="297"/>
      <c r="I2" s="298"/>
    </row>
    <row r="3" spans="1:11" ht="26.25" customHeight="1">
      <c r="A3" s="760" t="s">
        <v>348</v>
      </c>
      <c r="B3" s="760"/>
      <c r="C3" s="760"/>
      <c r="D3" s="761"/>
      <c r="E3" s="761"/>
      <c r="F3" s="761"/>
      <c r="G3" s="761"/>
      <c r="H3" s="761"/>
      <c r="I3" s="761"/>
    </row>
    <row r="4" spans="1:11" ht="13.5" customHeight="1">
      <c r="A4" s="299"/>
      <c r="B4" s="299"/>
      <c r="C4" s="299"/>
      <c r="D4" s="300"/>
      <c r="E4" s="300"/>
      <c r="F4" s="300"/>
      <c r="G4" s="300"/>
      <c r="H4" s="300"/>
      <c r="I4" s="300"/>
    </row>
    <row r="5" spans="1:11" ht="20.25" customHeight="1">
      <c r="A5" s="762" t="s">
        <v>38</v>
      </c>
      <c r="B5" s="765" t="s">
        <v>162</v>
      </c>
      <c r="C5" s="766"/>
      <c r="D5" s="765" t="s">
        <v>163</v>
      </c>
      <c r="E5" s="767"/>
      <c r="F5" s="767"/>
      <c r="G5" s="767"/>
      <c r="H5" s="767"/>
      <c r="I5" s="766"/>
    </row>
    <row r="6" spans="1:11" ht="20.25" customHeight="1">
      <c r="A6" s="763"/>
      <c r="B6" s="768" t="s">
        <v>285</v>
      </c>
      <c r="C6" s="768" t="s">
        <v>286</v>
      </c>
      <c r="D6" s="768" t="s">
        <v>39</v>
      </c>
      <c r="E6" s="768" t="s">
        <v>285</v>
      </c>
      <c r="F6" s="768" t="s">
        <v>286</v>
      </c>
      <c r="G6" s="765" t="s">
        <v>171</v>
      </c>
      <c r="H6" s="767"/>
      <c r="I6" s="766"/>
    </row>
    <row r="7" spans="1:11" ht="63" customHeight="1">
      <c r="A7" s="764"/>
      <c r="B7" s="768"/>
      <c r="C7" s="768"/>
      <c r="D7" s="768"/>
      <c r="E7" s="768"/>
      <c r="F7" s="768"/>
      <c r="G7" s="292" t="s">
        <v>416</v>
      </c>
      <c r="H7" s="292" t="s">
        <v>417</v>
      </c>
      <c r="I7" s="140" t="s">
        <v>418</v>
      </c>
    </row>
    <row r="8" spans="1:11" ht="21" customHeight="1">
      <c r="A8" s="769" t="s">
        <v>89</v>
      </c>
      <c r="B8" s="770"/>
      <c r="C8" s="770"/>
      <c r="D8" s="770"/>
      <c r="E8" s="770"/>
      <c r="F8" s="770"/>
      <c r="G8" s="770"/>
      <c r="H8" s="770"/>
      <c r="I8" s="771"/>
    </row>
    <row r="9" spans="1:11" ht="24.75" customHeight="1">
      <c r="A9" s="302" t="s">
        <v>349</v>
      </c>
      <c r="B9" s="303">
        <f t="shared" ref="B9:C9" si="0">B13+B20</f>
        <v>1124515</v>
      </c>
      <c r="C9" s="303">
        <f t="shared" si="0"/>
        <v>1129128</v>
      </c>
      <c r="D9" s="303">
        <f>D13+D20</f>
        <v>1095384</v>
      </c>
      <c r="E9" s="303">
        <f t="shared" ref="E9:F9" si="1">E13+E20</f>
        <v>1088247</v>
      </c>
      <c r="F9" s="303">
        <f t="shared" si="1"/>
        <v>1091816</v>
      </c>
      <c r="G9" s="439">
        <f>E9/D9-1</f>
        <v>-6.515523323327721E-3</v>
      </c>
      <c r="H9" s="305">
        <f>E9/B9-1</f>
        <v>-3.2252126472301357E-2</v>
      </c>
      <c r="I9" s="306">
        <f>F9/C9-1</f>
        <v>-3.3044969215181963E-2</v>
      </c>
      <c r="J9" s="307"/>
      <c r="K9" s="307"/>
    </row>
    <row r="10" spans="1:11" ht="24.75" customHeight="1">
      <c r="A10" s="308" t="s">
        <v>350</v>
      </c>
      <c r="B10" s="309">
        <f t="shared" ref="B10:C10" si="2">B13</f>
        <v>886750</v>
      </c>
      <c r="C10" s="309">
        <f t="shared" si="2"/>
        <v>890791</v>
      </c>
      <c r="D10" s="309">
        <f>D13</f>
        <v>864644</v>
      </c>
      <c r="E10" s="309">
        <f t="shared" ref="E10:F10" si="3">E13</f>
        <v>856949</v>
      </c>
      <c r="F10" s="309">
        <f t="shared" si="3"/>
        <v>860797</v>
      </c>
      <c r="G10" s="440">
        <f t="shared" ref="G10:G11" si="4">E10/D10-1</f>
        <v>-8.8996164895610574E-3</v>
      </c>
      <c r="H10" s="318">
        <f t="shared" ref="H10:I25" si="5">E10/B10-1</f>
        <v>-3.3606991824076671E-2</v>
      </c>
      <c r="I10" s="319">
        <f t="shared" si="5"/>
        <v>-3.3671197845510314E-2</v>
      </c>
      <c r="J10" s="307"/>
      <c r="K10" s="307"/>
    </row>
    <row r="11" spans="1:11" ht="24.75" customHeight="1">
      <c r="A11" s="308" t="s">
        <v>351</v>
      </c>
      <c r="B11" s="309">
        <f t="shared" ref="B11:C11" si="6">B20</f>
        <v>237765</v>
      </c>
      <c r="C11" s="309">
        <f t="shared" si="6"/>
        <v>238337</v>
      </c>
      <c r="D11" s="309">
        <f>D20</f>
        <v>230740</v>
      </c>
      <c r="E11" s="309">
        <f t="shared" ref="E11:F11" si="7">E20</f>
        <v>231298</v>
      </c>
      <c r="F11" s="309">
        <f t="shared" si="7"/>
        <v>231019</v>
      </c>
      <c r="G11" s="440">
        <f t="shared" si="4"/>
        <v>2.4183063188003562E-3</v>
      </c>
      <c r="H11" s="318">
        <f t="shared" si="5"/>
        <v>-2.719912518663381E-2</v>
      </c>
      <c r="I11" s="319">
        <f t="shared" si="5"/>
        <v>-3.0704422729160852E-2</v>
      </c>
      <c r="J11" s="307"/>
      <c r="K11" s="307"/>
    </row>
    <row r="12" spans="1:11" ht="26.25" customHeight="1">
      <c r="A12" s="769" t="s">
        <v>352</v>
      </c>
      <c r="B12" s="770"/>
      <c r="C12" s="770"/>
      <c r="D12" s="770"/>
      <c r="E12" s="770"/>
      <c r="F12" s="770"/>
      <c r="G12" s="770"/>
      <c r="H12" s="770"/>
      <c r="I12" s="771"/>
      <c r="J12" s="307"/>
      <c r="K12" s="307"/>
    </row>
    <row r="13" spans="1:11" s="314" customFormat="1" ht="24" customHeight="1">
      <c r="A13" s="311" t="s">
        <v>353</v>
      </c>
      <c r="B13" s="312">
        <v>886750</v>
      </c>
      <c r="C13" s="312">
        <v>890791</v>
      </c>
      <c r="D13" s="313">
        <v>864644</v>
      </c>
      <c r="E13" s="313">
        <v>856949</v>
      </c>
      <c r="F13" s="313">
        <v>860797</v>
      </c>
      <c r="G13" s="439">
        <f>E13/D13-1</f>
        <v>-8.8996164895610574E-3</v>
      </c>
      <c r="H13" s="305">
        <f>E13/B13-1</f>
        <v>-3.3606991824076671E-2</v>
      </c>
      <c r="I13" s="306">
        <f t="shared" si="5"/>
        <v>-3.3671197845510314E-2</v>
      </c>
      <c r="J13" s="307"/>
      <c r="K13" s="307"/>
    </row>
    <row r="14" spans="1:11" ht="24" customHeight="1">
      <c r="A14" s="320" t="s">
        <v>421</v>
      </c>
      <c r="B14" s="316">
        <v>54973</v>
      </c>
      <c r="C14" s="316">
        <v>57271</v>
      </c>
      <c r="D14" s="309">
        <v>42795</v>
      </c>
      <c r="E14" s="309">
        <v>38350</v>
      </c>
      <c r="F14" s="309">
        <v>40573</v>
      </c>
      <c r="G14" s="440">
        <f t="shared" ref="G14:G18" si="8">E14/D14-1</f>
        <v>-0.10386727421427733</v>
      </c>
      <c r="H14" s="318">
        <f t="shared" ref="H14:I32" si="9">E14/B14-1</f>
        <v>-0.30238480708711546</v>
      </c>
      <c r="I14" s="319">
        <f t="shared" si="5"/>
        <v>-0.29156117406715443</v>
      </c>
      <c r="J14" s="307"/>
      <c r="K14" s="307"/>
    </row>
    <row r="15" spans="1:11" ht="24" customHeight="1">
      <c r="A15" s="308" t="s">
        <v>354</v>
      </c>
      <c r="B15" s="316">
        <v>737925</v>
      </c>
      <c r="C15" s="316">
        <v>739057</v>
      </c>
      <c r="D15" s="309">
        <v>730711</v>
      </c>
      <c r="E15" s="321">
        <v>728010</v>
      </c>
      <c r="F15" s="309">
        <v>729361</v>
      </c>
      <c r="G15" s="440">
        <f t="shared" si="8"/>
        <v>-3.6963998078584082E-3</v>
      </c>
      <c r="H15" s="318">
        <f t="shared" si="9"/>
        <v>-1.3436324829759094E-2</v>
      </c>
      <c r="I15" s="319">
        <f t="shared" si="5"/>
        <v>-1.3119421100131645E-2</v>
      </c>
      <c r="J15" s="307"/>
      <c r="K15" s="307"/>
    </row>
    <row r="16" spans="1:11" ht="33" customHeight="1">
      <c r="A16" s="437" t="s">
        <v>382</v>
      </c>
      <c r="B16" s="316">
        <v>24239</v>
      </c>
      <c r="C16" s="316">
        <v>24746</v>
      </c>
      <c r="D16" s="309">
        <v>21744</v>
      </c>
      <c r="E16" s="309">
        <v>20933</v>
      </c>
      <c r="F16" s="322">
        <v>21338</v>
      </c>
      <c r="G16" s="440">
        <f t="shared" si="8"/>
        <v>-3.7297645327446616E-2</v>
      </c>
      <c r="H16" s="318">
        <f t="shared" si="9"/>
        <v>-0.13639176533685382</v>
      </c>
      <c r="I16" s="319">
        <f t="shared" si="5"/>
        <v>-0.13771922734987474</v>
      </c>
      <c r="J16" s="307"/>
      <c r="K16" s="307"/>
    </row>
    <row r="17" spans="1:11" ht="33" customHeight="1">
      <c r="A17" s="437" t="s">
        <v>383</v>
      </c>
      <c r="B17" s="316">
        <v>121447</v>
      </c>
      <c r="C17" s="316">
        <v>123830</v>
      </c>
      <c r="D17" s="309">
        <v>109198</v>
      </c>
      <c r="E17" s="309">
        <v>105042</v>
      </c>
      <c r="F17" s="309">
        <v>107120</v>
      </c>
      <c r="G17" s="440">
        <f t="shared" si="8"/>
        <v>-3.8059305115478281E-2</v>
      </c>
      <c r="H17" s="318">
        <f t="shared" si="9"/>
        <v>-0.13507949969945743</v>
      </c>
      <c r="I17" s="319">
        <f t="shared" si="5"/>
        <v>-0.13494306710813209</v>
      </c>
      <c r="J17" s="307"/>
      <c r="K17" s="307"/>
    </row>
    <row r="18" spans="1:11" ht="33" customHeight="1">
      <c r="A18" s="438" t="s">
        <v>394</v>
      </c>
      <c r="B18" s="324">
        <v>3139</v>
      </c>
      <c r="C18" s="324">
        <v>3159</v>
      </c>
      <c r="D18" s="325">
        <v>2991</v>
      </c>
      <c r="E18" s="325">
        <v>2964</v>
      </c>
      <c r="F18" s="325">
        <v>2978</v>
      </c>
      <c r="G18" s="440">
        <f t="shared" si="8"/>
        <v>-9.0270812437311942E-3</v>
      </c>
      <c r="H18" s="318">
        <f t="shared" si="9"/>
        <v>-5.5750238929595408E-2</v>
      </c>
      <c r="I18" s="319">
        <f t="shared" si="5"/>
        <v>-5.729661285216836E-2</v>
      </c>
      <c r="J18" s="307"/>
      <c r="K18" s="307"/>
    </row>
    <row r="19" spans="1:11" ht="27.75" customHeight="1">
      <c r="A19" s="769" t="s">
        <v>355</v>
      </c>
      <c r="B19" s="770"/>
      <c r="C19" s="770"/>
      <c r="D19" s="770"/>
      <c r="E19" s="770"/>
      <c r="F19" s="770"/>
      <c r="G19" s="770"/>
      <c r="H19" s="770"/>
      <c r="I19" s="771"/>
      <c r="J19" s="307"/>
      <c r="K19" s="307"/>
    </row>
    <row r="20" spans="1:11" ht="24.75" customHeight="1">
      <c r="A20" s="311" t="s">
        <v>356</v>
      </c>
      <c r="B20" s="303">
        <f>B21+B27</f>
        <v>237765</v>
      </c>
      <c r="C20" s="303">
        <f>C21+C27</f>
        <v>238337</v>
      </c>
      <c r="D20" s="303">
        <f>D21+D27</f>
        <v>230740</v>
      </c>
      <c r="E20" s="303">
        <f>E21+E27</f>
        <v>231298</v>
      </c>
      <c r="F20" s="303">
        <f>F21+F27</f>
        <v>231019</v>
      </c>
      <c r="G20" s="439">
        <f>E20/D20-1</f>
        <v>2.4183063188003562E-3</v>
      </c>
      <c r="H20" s="305">
        <f t="shared" si="9"/>
        <v>-2.719912518663381E-2</v>
      </c>
      <c r="I20" s="306">
        <f t="shared" si="5"/>
        <v>-3.0704422729160852E-2</v>
      </c>
      <c r="J20" s="307"/>
      <c r="K20" s="307"/>
    </row>
    <row r="21" spans="1:11" ht="33" customHeight="1">
      <c r="A21" s="327" t="s">
        <v>357</v>
      </c>
      <c r="B21" s="328">
        <v>194690</v>
      </c>
      <c r="C21" s="328">
        <v>195307</v>
      </c>
      <c r="D21" s="328">
        <v>188275</v>
      </c>
      <c r="E21" s="303">
        <v>188749</v>
      </c>
      <c r="F21" s="303">
        <v>188512</v>
      </c>
      <c r="G21" s="439">
        <f t="shared" ref="G21:G32" si="10">E21/D21-1</f>
        <v>2.5175939450272633E-3</v>
      </c>
      <c r="H21" s="305">
        <f t="shared" si="9"/>
        <v>-3.0515177975242724E-2</v>
      </c>
      <c r="I21" s="306">
        <f t="shared" si="5"/>
        <v>-3.4791379725253035E-2</v>
      </c>
      <c r="J21" s="307"/>
      <c r="K21" s="307"/>
    </row>
    <row r="22" spans="1:11" ht="33.75" customHeight="1">
      <c r="A22" s="320" t="s">
        <v>422</v>
      </c>
      <c r="B22" s="316">
        <v>12749</v>
      </c>
      <c r="C22" s="316">
        <v>12760</v>
      </c>
      <c r="D22" s="309">
        <v>12496</v>
      </c>
      <c r="E22" s="309">
        <v>12520</v>
      </c>
      <c r="F22" s="309">
        <v>12508</v>
      </c>
      <c r="G22" s="440">
        <f t="shared" si="10"/>
        <v>1.9206145966710331E-3</v>
      </c>
      <c r="H22" s="318">
        <f t="shared" si="9"/>
        <v>-1.7962193113185365E-2</v>
      </c>
      <c r="I22" s="319">
        <f t="shared" si="5"/>
        <v>-1.9749216300940398E-2</v>
      </c>
      <c r="J22" s="307"/>
      <c r="K22" s="307"/>
    </row>
    <row r="23" spans="1:11" ht="30" customHeight="1">
      <c r="A23" s="320" t="s">
        <v>415</v>
      </c>
      <c r="B23" s="316">
        <v>191511</v>
      </c>
      <c r="C23" s="316">
        <v>192080</v>
      </c>
      <c r="D23" s="309">
        <v>185328</v>
      </c>
      <c r="E23" s="309">
        <v>185911</v>
      </c>
      <c r="F23" s="309">
        <v>185620</v>
      </c>
      <c r="G23" s="440">
        <f t="shared" si="10"/>
        <v>3.1457739791072026E-3</v>
      </c>
      <c r="H23" s="318">
        <f t="shared" si="9"/>
        <v>-2.9241140195602311E-2</v>
      </c>
      <c r="I23" s="319">
        <f t="shared" si="5"/>
        <v>-3.3631820074968788E-2</v>
      </c>
      <c r="J23" s="307"/>
      <c r="K23" s="307"/>
    </row>
    <row r="24" spans="1:11" ht="33" customHeight="1">
      <c r="A24" s="320" t="s">
        <v>396</v>
      </c>
      <c r="B24" s="316">
        <v>275</v>
      </c>
      <c r="C24" s="316">
        <v>282</v>
      </c>
      <c r="D24" s="309">
        <v>243</v>
      </c>
      <c r="E24" s="309">
        <v>234</v>
      </c>
      <c r="F24" s="309">
        <v>238</v>
      </c>
      <c r="G24" s="440">
        <f t="shared" si="10"/>
        <v>-3.703703703703709E-2</v>
      </c>
      <c r="H24" s="318">
        <f t="shared" si="9"/>
        <v>-0.14909090909090905</v>
      </c>
      <c r="I24" s="319">
        <f t="shared" si="5"/>
        <v>-0.15602836879432624</v>
      </c>
      <c r="J24" s="307"/>
      <c r="K24" s="307"/>
    </row>
    <row r="25" spans="1:11" ht="33" customHeight="1">
      <c r="A25" s="320" t="s">
        <v>397</v>
      </c>
      <c r="B25" s="316">
        <v>730</v>
      </c>
      <c r="C25" s="316">
        <v>746</v>
      </c>
      <c r="D25" s="309">
        <v>669</v>
      </c>
      <c r="E25" s="309">
        <v>645</v>
      </c>
      <c r="F25" s="309">
        <v>657</v>
      </c>
      <c r="G25" s="440">
        <f t="shared" si="10"/>
        <v>-3.5874439461883401E-2</v>
      </c>
      <c r="H25" s="318">
        <f t="shared" si="9"/>
        <v>-0.11643835616438358</v>
      </c>
      <c r="I25" s="319">
        <f t="shared" si="5"/>
        <v>-0.11930294906166217</v>
      </c>
      <c r="J25" s="307"/>
      <c r="K25" s="307"/>
    </row>
    <row r="26" spans="1:11" ht="33" customHeight="1">
      <c r="A26" s="320" t="s">
        <v>398</v>
      </c>
      <c r="B26" s="316">
        <v>2173</v>
      </c>
      <c r="C26" s="316">
        <v>2200</v>
      </c>
      <c r="D26" s="309">
        <v>2035</v>
      </c>
      <c r="E26" s="309">
        <v>1959</v>
      </c>
      <c r="F26" s="309">
        <v>1997</v>
      </c>
      <c r="G26" s="440">
        <f t="shared" si="10"/>
        <v>-3.7346437346437389E-2</v>
      </c>
      <c r="H26" s="318">
        <f t="shared" si="9"/>
        <v>-9.8481362172112341E-2</v>
      </c>
      <c r="I26" s="319">
        <f t="shared" si="9"/>
        <v>-9.2272727272727284E-2</v>
      </c>
      <c r="J26" s="307"/>
      <c r="K26" s="307"/>
    </row>
    <row r="27" spans="1:11" ht="24.75" customHeight="1">
      <c r="A27" s="327" t="s">
        <v>359</v>
      </c>
      <c r="B27" s="328">
        <v>43075</v>
      </c>
      <c r="C27" s="328">
        <v>43030</v>
      </c>
      <c r="D27" s="303">
        <v>42465</v>
      </c>
      <c r="E27" s="303">
        <v>42549</v>
      </c>
      <c r="F27" s="303">
        <v>42507</v>
      </c>
      <c r="G27" s="439">
        <f t="shared" si="10"/>
        <v>1.9780996114446836E-3</v>
      </c>
      <c r="H27" s="305">
        <f t="shared" si="9"/>
        <v>-1.2211259431224586E-2</v>
      </c>
      <c r="I27" s="306">
        <f t="shared" si="9"/>
        <v>-1.2154310945851732E-2</v>
      </c>
      <c r="J27" s="307"/>
      <c r="K27" s="307"/>
    </row>
    <row r="28" spans="1:11" ht="24" customHeight="1">
      <c r="A28" s="320" t="s">
        <v>423</v>
      </c>
      <c r="B28" s="316">
        <v>977</v>
      </c>
      <c r="C28" s="316">
        <v>974</v>
      </c>
      <c r="D28" s="309">
        <v>935</v>
      </c>
      <c r="E28" s="309">
        <v>925</v>
      </c>
      <c r="F28" s="309">
        <v>930</v>
      </c>
      <c r="G28" s="440">
        <f t="shared" si="10"/>
        <v>-1.0695187165775444E-2</v>
      </c>
      <c r="H28" s="318">
        <f t="shared" si="9"/>
        <v>-5.3224155578300958E-2</v>
      </c>
      <c r="I28" s="319">
        <f t="shared" si="9"/>
        <v>-4.5174537987679675E-2</v>
      </c>
      <c r="J28" s="307"/>
      <c r="K28" s="307"/>
    </row>
    <row r="29" spans="1:11" ht="24" customHeight="1">
      <c r="A29" s="320" t="s">
        <v>360</v>
      </c>
      <c r="B29" s="316">
        <v>41377</v>
      </c>
      <c r="C29" s="316">
        <v>41321</v>
      </c>
      <c r="D29" s="309">
        <v>40825</v>
      </c>
      <c r="E29" s="309">
        <v>40927</v>
      </c>
      <c r="F29" s="309">
        <v>40876</v>
      </c>
      <c r="G29" s="440">
        <f t="shared" si="10"/>
        <v>2.4984690753215855E-3</v>
      </c>
      <c r="H29" s="318">
        <f t="shared" si="9"/>
        <v>-1.0875607221403238E-2</v>
      </c>
      <c r="I29" s="319">
        <f t="shared" si="9"/>
        <v>-1.0769342465090426E-2</v>
      </c>
      <c r="J29" s="307"/>
      <c r="K29" s="307"/>
    </row>
    <row r="30" spans="1:11" ht="33.75" customHeight="1">
      <c r="A30" s="320" t="s">
        <v>361</v>
      </c>
      <c r="B30" s="316">
        <v>391</v>
      </c>
      <c r="C30" s="316">
        <v>394</v>
      </c>
      <c r="D30" s="309">
        <v>376</v>
      </c>
      <c r="E30" s="309">
        <v>372</v>
      </c>
      <c r="F30" s="309">
        <v>374</v>
      </c>
      <c r="G30" s="440">
        <f t="shared" si="10"/>
        <v>-1.0638297872340385E-2</v>
      </c>
      <c r="H30" s="318">
        <f t="shared" si="9"/>
        <v>-4.8593350383631662E-2</v>
      </c>
      <c r="I30" s="319">
        <f t="shared" si="9"/>
        <v>-5.0761421319796995E-2</v>
      </c>
      <c r="J30" s="307"/>
      <c r="K30" s="307"/>
    </row>
    <row r="31" spans="1:11" ht="33.75" customHeight="1">
      <c r="A31" s="320" t="s">
        <v>362</v>
      </c>
      <c r="B31" s="316">
        <v>924</v>
      </c>
      <c r="C31" s="316">
        <v>929</v>
      </c>
      <c r="D31" s="309">
        <v>895</v>
      </c>
      <c r="E31" s="309">
        <v>884</v>
      </c>
      <c r="F31" s="309">
        <v>890</v>
      </c>
      <c r="G31" s="440">
        <f t="shared" si="10"/>
        <v>-1.2290502793296132E-2</v>
      </c>
      <c r="H31" s="318">
        <f t="shared" si="9"/>
        <v>-4.3290043290043267E-2</v>
      </c>
      <c r="I31" s="319">
        <f t="shared" si="9"/>
        <v>-4.1980624327233595E-2</v>
      </c>
      <c r="J31" s="307"/>
      <c r="K31" s="307"/>
    </row>
    <row r="32" spans="1:11" ht="33.75" customHeight="1">
      <c r="A32" s="323" t="s">
        <v>399</v>
      </c>
      <c r="B32" s="324">
        <v>382</v>
      </c>
      <c r="C32" s="324">
        <v>386</v>
      </c>
      <c r="D32" s="325">
        <v>369</v>
      </c>
      <c r="E32" s="325">
        <v>366</v>
      </c>
      <c r="F32" s="325">
        <v>367</v>
      </c>
      <c r="G32" s="441">
        <f t="shared" si="10"/>
        <v>-8.1300813008130524E-3</v>
      </c>
      <c r="H32" s="330">
        <f t="shared" si="9"/>
        <v>-4.1884816753926746E-2</v>
      </c>
      <c r="I32" s="330">
        <f t="shared" si="9"/>
        <v>-4.9222797927461093E-2</v>
      </c>
      <c r="J32" s="307"/>
      <c r="K32" s="307"/>
    </row>
    <row r="33" spans="1:9" ht="39" customHeight="1">
      <c r="A33" s="772" t="s">
        <v>364</v>
      </c>
      <c r="B33" s="772"/>
      <c r="C33" s="772"/>
      <c r="D33" s="772"/>
      <c r="E33" s="772"/>
      <c r="F33" s="772"/>
      <c r="G33" s="772"/>
      <c r="H33" s="772"/>
      <c r="I33" s="772"/>
    </row>
    <row r="34" spans="1:9" ht="14.25" hidden="1" customHeight="1">
      <c r="A34" s="332"/>
      <c r="B34" s="332"/>
      <c r="C34" s="332"/>
      <c r="D34" s="333"/>
      <c r="E34" s="333"/>
      <c r="F34" s="333"/>
      <c r="G34" s="333"/>
      <c r="H34" s="333"/>
      <c r="I34" s="333"/>
    </row>
    <row r="35" spans="1:9" hidden="1">
      <c r="A35" s="758"/>
      <c r="B35" s="758"/>
      <c r="C35" s="758"/>
      <c r="D35" s="758"/>
      <c r="E35" s="758"/>
      <c r="F35" s="758"/>
      <c r="G35" s="758"/>
      <c r="H35" s="758"/>
      <c r="I35" s="758"/>
    </row>
    <row r="37" spans="1:9"/>
  </sheetData>
  <mergeCells count="16">
    <mergeCell ref="A35:I35"/>
    <mergeCell ref="A1:I1"/>
    <mergeCell ref="A3:I3"/>
    <mergeCell ref="A5:A7"/>
    <mergeCell ref="B5:C5"/>
    <mergeCell ref="D5:I5"/>
    <mergeCell ref="B6:B7"/>
    <mergeCell ref="C6:C7"/>
    <mergeCell ref="D6:D7"/>
    <mergeCell ref="E6:E7"/>
    <mergeCell ref="F6:F7"/>
    <mergeCell ref="G6:I6"/>
    <mergeCell ref="A8:I8"/>
    <mergeCell ref="A12:I12"/>
    <mergeCell ref="A19:I19"/>
    <mergeCell ref="A33:I33"/>
  </mergeCells>
  <printOptions horizontalCentered="1"/>
  <pageMargins left="0.39370078740157483" right="0.39370078740157483" top="0.47244094488188981" bottom="0.39370078740157483" header="0.23622047244094491" footer="0.35433070866141736"/>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5"/>
  <sheetViews>
    <sheetView showGridLines="0" workbookViewId="0">
      <selection sqref="A1:H1"/>
    </sheetView>
  </sheetViews>
  <sheetFormatPr defaultRowHeight="12.75"/>
  <cols>
    <col min="1" max="1" width="31.42578125" style="3" customWidth="1"/>
    <col min="2" max="8" width="12.7109375" style="3" customWidth="1"/>
    <col min="9" max="10" width="9.140625" style="3"/>
    <col min="11" max="11" width="11.7109375" style="3" customWidth="1"/>
    <col min="12" max="246" width="9.140625" style="3"/>
    <col min="247" max="247" width="20.28515625" style="3" customWidth="1"/>
    <col min="248" max="254" width="10.28515625" style="3" customWidth="1"/>
    <col min="255" max="266" width="9.140625" style="3"/>
    <col min="267" max="267" width="11.7109375" style="3" customWidth="1"/>
    <col min="268" max="502" width="9.140625" style="3"/>
    <col min="503" max="503" width="20.28515625" style="3" customWidth="1"/>
    <col min="504" max="510" width="10.28515625" style="3" customWidth="1"/>
    <col min="511" max="522" width="9.140625" style="3"/>
    <col min="523" max="523" width="11.7109375" style="3" customWidth="1"/>
    <col min="524" max="758" width="9.140625" style="3"/>
    <col min="759" max="759" width="20.28515625" style="3" customWidth="1"/>
    <col min="760" max="766" width="10.28515625" style="3" customWidth="1"/>
    <col min="767" max="778" width="9.140625" style="3"/>
    <col min="779" max="779" width="11.7109375" style="3" customWidth="1"/>
    <col min="780" max="1014" width="9.140625" style="3"/>
    <col min="1015" max="1015" width="20.28515625" style="3" customWidth="1"/>
    <col min="1016" max="1022" width="10.28515625" style="3" customWidth="1"/>
    <col min="1023" max="1034" width="9.140625" style="3"/>
    <col min="1035" max="1035" width="11.7109375" style="3" customWidth="1"/>
    <col min="1036" max="1270" width="9.140625" style="3"/>
    <col min="1271" max="1271" width="20.28515625" style="3" customWidth="1"/>
    <col min="1272" max="1278" width="10.28515625" style="3" customWidth="1"/>
    <col min="1279" max="1290" width="9.140625" style="3"/>
    <col min="1291" max="1291" width="11.7109375" style="3" customWidth="1"/>
    <col min="1292" max="1526" width="9.140625" style="3"/>
    <col min="1527" max="1527" width="20.28515625" style="3" customWidth="1"/>
    <col min="1528" max="1534" width="10.28515625" style="3" customWidth="1"/>
    <col min="1535" max="1546" width="9.140625" style="3"/>
    <col min="1547" max="1547" width="11.7109375" style="3" customWidth="1"/>
    <col min="1548" max="1782" width="9.140625" style="3"/>
    <col min="1783" max="1783" width="20.28515625" style="3" customWidth="1"/>
    <col min="1784" max="1790" width="10.28515625" style="3" customWidth="1"/>
    <col min="1791" max="1802" width="9.140625" style="3"/>
    <col min="1803" max="1803" width="11.7109375" style="3" customWidth="1"/>
    <col min="1804" max="2038" width="9.140625" style="3"/>
    <col min="2039" max="2039" width="20.28515625" style="3" customWidth="1"/>
    <col min="2040" max="2046" width="10.28515625" style="3" customWidth="1"/>
    <col min="2047" max="2058" width="9.140625" style="3"/>
    <col min="2059" max="2059" width="11.7109375" style="3" customWidth="1"/>
    <col min="2060" max="2294" width="9.140625" style="3"/>
    <col min="2295" max="2295" width="20.28515625" style="3" customWidth="1"/>
    <col min="2296" max="2302" width="10.28515625" style="3" customWidth="1"/>
    <col min="2303" max="2314" width="9.140625" style="3"/>
    <col min="2315" max="2315" width="11.7109375" style="3" customWidth="1"/>
    <col min="2316" max="2550" width="9.140625" style="3"/>
    <col min="2551" max="2551" width="20.28515625" style="3" customWidth="1"/>
    <col min="2552" max="2558" width="10.28515625" style="3" customWidth="1"/>
    <col min="2559" max="2570" width="9.140625" style="3"/>
    <col min="2571" max="2571" width="11.7109375" style="3" customWidth="1"/>
    <col min="2572" max="2806" width="9.140625" style="3"/>
    <col min="2807" max="2807" width="20.28515625" style="3" customWidth="1"/>
    <col min="2808" max="2814" width="10.28515625" style="3" customWidth="1"/>
    <col min="2815" max="2826" width="9.140625" style="3"/>
    <col min="2827" max="2827" width="11.7109375" style="3" customWidth="1"/>
    <col min="2828" max="3062" width="9.140625" style="3"/>
    <col min="3063" max="3063" width="20.28515625" style="3" customWidth="1"/>
    <col min="3064" max="3070" width="10.28515625" style="3" customWidth="1"/>
    <col min="3071" max="3082" width="9.140625" style="3"/>
    <col min="3083" max="3083" width="11.7109375" style="3" customWidth="1"/>
    <col min="3084" max="3318" width="9.140625" style="3"/>
    <col min="3319" max="3319" width="20.28515625" style="3" customWidth="1"/>
    <col min="3320" max="3326" width="10.28515625" style="3" customWidth="1"/>
    <col min="3327" max="3338" width="9.140625" style="3"/>
    <col min="3339" max="3339" width="11.7109375" style="3" customWidth="1"/>
    <col min="3340" max="3574" width="9.140625" style="3"/>
    <col min="3575" max="3575" width="20.28515625" style="3" customWidth="1"/>
    <col min="3576" max="3582" width="10.28515625" style="3" customWidth="1"/>
    <col min="3583" max="3594" width="9.140625" style="3"/>
    <col min="3595" max="3595" width="11.7109375" style="3" customWidth="1"/>
    <col min="3596" max="3830" width="9.140625" style="3"/>
    <col min="3831" max="3831" width="20.28515625" style="3" customWidth="1"/>
    <col min="3832" max="3838" width="10.28515625" style="3" customWidth="1"/>
    <col min="3839" max="3850" width="9.140625" style="3"/>
    <col min="3851" max="3851" width="11.7109375" style="3" customWidth="1"/>
    <col min="3852" max="4086" width="9.140625" style="3"/>
    <col min="4087" max="4087" width="20.28515625" style="3" customWidth="1"/>
    <col min="4088" max="4094" width="10.28515625" style="3" customWidth="1"/>
    <col min="4095" max="4106" width="9.140625" style="3"/>
    <col min="4107" max="4107" width="11.7109375" style="3" customWidth="1"/>
    <col min="4108" max="4342" width="9.140625" style="3"/>
    <col min="4343" max="4343" width="20.28515625" style="3" customWidth="1"/>
    <col min="4344" max="4350" width="10.28515625" style="3" customWidth="1"/>
    <col min="4351" max="4362" width="9.140625" style="3"/>
    <col min="4363" max="4363" width="11.7109375" style="3" customWidth="1"/>
    <col min="4364" max="4598" width="9.140625" style="3"/>
    <col min="4599" max="4599" width="20.28515625" style="3" customWidth="1"/>
    <col min="4600" max="4606" width="10.28515625" style="3" customWidth="1"/>
    <col min="4607" max="4618" width="9.140625" style="3"/>
    <col min="4619" max="4619" width="11.7109375" style="3" customWidth="1"/>
    <col min="4620" max="4854" width="9.140625" style="3"/>
    <col min="4855" max="4855" width="20.28515625" style="3" customWidth="1"/>
    <col min="4856" max="4862" width="10.28515625" style="3" customWidth="1"/>
    <col min="4863" max="4874" width="9.140625" style="3"/>
    <col min="4875" max="4875" width="11.7109375" style="3" customWidth="1"/>
    <col min="4876" max="5110" width="9.140625" style="3"/>
    <col min="5111" max="5111" width="20.28515625" style="3" customWidth="1"/>
    <col min="5112" max="5118" width="10.28515625" style="3" customWidth="1"/>
    <col min="5119" max="5130" width="9.140625" style="3"/>
    <col min="5131" max="5131" width="11.7109375" style="3" customWidth="1"/>
    <col min="5132" max="5366" width="9.140625" style="3"/>
    <col min="5367" max="5367" width="20.28515625" style="3" customWidth="1"/>
    <col min="5368" max="5374" width="10.28515625" style="3" customWidth="1"/>
    <col min="5375" max="5386" width="9.140625" style="3"/>
    <col min="5387" max="5387" width="11.7109375" style="3" customWidth="1"/>
    <col min="5388" max="5622" width="9.140625" style="3"/>
    <col min="5623" max="5623" width="20.28515625" style="3" customWidth="1"/>
    <col min="5624" max="5630" width="10.28515625" style="3" customWidth="1"/>
    <col min="5631" max="5642" width="9.140625" style="3"/>
    <col min="5643" max="5643" width="11.7109375" style="3" customWidth="1"/>
    <col min="5644" max="5878" width="9.140625" style="3"/>
    <col min="5879" max="5879" width="20.28515625" style="3" customWidth="1"/>
    <col min="5880" max="5886" width="10.28515625" style="3" customWidth="1"/>
    <col min="5887" max="5898" width="9.140625" style="3"/>
    <col min="5899" max="5899" width="11.7109375" style="3" customWidth="1"/>
    <col min="5900" max="6134" width="9.140625" style="3"/>
    <col min="6135" max="6135" width="20.28515625" style="3" customWidth="1"/>
    <col min="6136" max="6142" width="10.28515625" style="3" customWidth="1"/>
    <col min="6143" max="6154" width="9.140625" style="3"/>
    <col min="6155" max="6155" width="11.7109375" style="3" customWidth="1"/>
    <col min="6156" max="6390" width="9.140625" style="3"/>
    <col min="6391" max="6391" width="20.28515625" style="3" customWidth="1"/>
    <col min="6392" max="6398" width="10.28515625" style="3" customWidth="1"/>
    <col min="6399" max="6410" width="9.140625" style="3"/>
    <col min="6411" max="6411" width="11.7109375" style="3" customWidth="1"/>
    <col min="6412" max="6646" width="9.140625" style="3"/>
    <col min="6647" max="6647" width="20.28515625" style="3" customWidth="1"/>
    <col min="6648" max="6654" width="10.28515625" style="3" customWidth="1"/>
    <col min="6655" max="6666" width="9.140625" style="3"/>
    <col min="6667" max="6667" width="11.7109375" style="3" customWidth="1"/>
    <col min="6668" max="6902" width="9.140625" style="3"/>
    <col min="6903" max="6903" width="20.28515625" style="3" customWidth="1"/>
    <col min="6904" max="6910" width="10.28515625" style="3" customWidth="1"/>
    <col min="6911" max="6922" width="9.140625" style="3"/>
    <col min="6923" max="6923" width="11.7109375" style="3" customWidth="1"/>
    <col min="6924" max="7158" width="9.140625" style="3"/>
    <col min="7159" max="7159" width="20.28515625" style="3" customWidth="1"/>
    <col min="7160" max="7166" width="10.28515625" style="3" customWidth="1"/>
    <col min="7167" max="7178" width="9.140625" style="3"/>
    <col min="7179" max="7179" width="11.7109375" style="3" customWidth="1"/>
    <col min="7180" max="7414" width="9.140625" style="3"/>
    <col min="7415" max="7415" width="20.28515625" style="3" customWidth="1"/>
    <col min="7416" max="7422" width="10.28515625" style="3" customWidth="1"/>
    <col min="7423" max="7434" width="9.140625" style="3"/>
    <col min="7435" max="7435" width="11.7109375" style="3" customWidth="1"/>
    <col min="7436" max="7670" width="9.140625" style="3"/>
    <col min="7671" max="7671" width="20.28515625" style="3" customWidth="1"/>
    <col min="7672" max="7678" width="10.28515625" style="3" customWidth="1"/>
    <col min="7679" max="7690" width="9.140625" style="3"/>
    <col min="7691" max="7691" width="11.7109375" style="3" customWidth="1"/>
    <col min="7692" max="7926" width="9.140625" style="3"/>
    <col min="7927" max="7927" width="20.28515625" style="3" customWidth="1"/>
    <col min="7928" max="7934" width="10.28515625" style="3" customWidth="1"/>
    <col min="7935" max="7946" width="9.140625" style="3"/>
    <col min="7947" max="7947" width="11.7109375" style="3" customWidth="1"/>
    <col min="7948" max="8182" width="9.140625" style="3"/>
    <col min="8183" max="8183" width="20.28515625" style="3" customWidth="1"/>
    <col min="8184" max="8190" width="10.28515625" style="3" customWidth="1"/>
    <col min="8191" max="8202" width="9.140625" style="3"/>
    <col min="8203" max="8203" width="11.7109375" style="3" customWidth="1"/>
    <col min="8204" max="8438" width="9.140625" style="3"/>
    <col min="8439" max="8439" width="20.28515625" style="3" customWidth="1"/>
    <col min="8440" max="8446" width="10.28515625" style="3" customWidth="1"/>
    <col min="8447" max="8458" width="9.140625" style="3"/>
    <col min="8459" max="8459" width="11.7109375" style="3" customWidth="1"/>
    <col min="8460" max="8694" width="9.140625" style="3"/>
    <col min="8695" max="8695" width="20.28515625" style="3" customWidth="1"/>
    <col min="8696" max="8702" width="10.28515625" style="3" customWidth="1"/>
    <col min="8703" max="8714" width="9.140625" style="3"/>
    <col min="8715" max="8715" width="11.7109375" style="3" customWidth="1"/>
    <col min="8716" max="8950" width="9.140625" style="3"/>
    <col min="8951" max="8951" width="20.28515625" style="3" customWidth="1"/>
    <col min="8952" max="8958" width="10.28515625" style="3" customWidth="1"/>
    <col min="8959" max="8970" width="9.140625" style="3"/>
    <col min="8971" max="8971" width="11.7109375" style="3" customWidth="1"/>
    <col min="8972" max="9206" width="9.140625" style="3"/>
    <col min="9207" max="9207" width="20.28515625" style="3" customWidth="1"/>
    <col min="9208" max="9214" width="10.28515625" style="3" customWidth="1"/>
    <col min="9215" max="9226" width="9.140625" style="3"/>
    <col min="9227" max="9227" width="11.7109375" style="3" customWidth="1"/>
    <col min="9228" max="9462" width="9.140625" style="3"/>
    <col min="9463" max="9463" width="20.28515625" style="3" customWidth="1"/>
    <col min="9464" max="9470" width="10.28515625" style="3" customWidth="1"/>
    <col min="9471" max="9482" width="9.140625" style="3"/>
    <col min="9483" max="9483" width="11.7109375" style="3" customWidth="1"/>
    <col min="9484" max="9718" width="9.140625" style="3"/>
    <col min="9719" max="9719" width="20.28515625" style="3" customWidth="1"/>
    <col min="9720" max="9726" width="10.28515625" style="3" customWidth="1"/>
    <col min="9727" max="9738" width="9.140625" style="3"/>
    <col min="9739" max="9739" width="11.7109375" style="3" customWidth="1"/>
    <col min="9740" max="9974" width="9.140625" style="3"/>
    <col min="9975" max="9975" width="20.28515625" style="3" customWidth="1"/>
    <col min="9976" max="9982" width="10.28515625" style="3" customWidth="1"/>
    <col min="9983" max="9994" width="9.140625" style="3"/>
    <col min="9995" max="9995" width="11.7109375" style="3" customWidth="1"/>
    <col min="9996" max="10230" width="9.140625" style="3"/>
    <col min="10231" max="10231" width="20.28515625" style="3" customWidth="1"/>
    <col min="10232" max="10238" width="10.28515625" style="3" customWidth="1"/>
    <col min="10239" max="10250" width="9.140625" style="3"/>
    <col min="10251" max="10251" width="11.7109375" style="3" customWidth="1"/>
    <col min="10252" max="10486" width="9.140625" style="3"/>
    <col min="10487" max="10487" width="20.28515625" style="3" customWidth="1"/>
    <col min="10488" max="10494" width="10.28515625" style="3" customWidth="1"/>
    <col min="10495" max="10506" width="9.140625" style="3"/>
    <col min="10507" max="10507" width="11.7109375" style="3" customWidth="1"/>
    <col min="10508" max="10742" width="9.140625" style="3"/>
    <col min="10743" max="10743" width="20.28515625" style="3" customWidth="1"/>
    <col min="10744" max="10750" width="10.28515625" style="3" customWidth="1"/>
    <col min="10751" max="10762" width="9.140625" style="3"/>
    <col min="10763" max="10763" width="11.7109375" style="3" customWidth="1"/>
    <col min="10764" max="10998" width="9.140625" style="3"/>
    <col min="10999" max="10999" width="20.28515625" style="3" customWidth="1"/>
    <col min="11000" max="11006" width="10.28515625" style="3" customWidth="1"/>
    <col min="11007" max="11018" width="9.140625" style="3"/>
    <col min="11019" max="11019" width="11.7109375" style="3" customWidth="1"/>
    <col min="11020" max="11254" width="9.140625" style="3"/>
    <col min="11255" max="11255" width="20.28515625" style="3" customWidth="1"/>
    <col min="11256" max="11262" width="10.28515625" style="3" customWidth="1"/>
    <col min="11263" max="11274" width="9.140625" style="3"/>
    <col min="11275" max="11275" width="11.7109375" style="3" customWidth="1"/>
    <col min="11276" max="11510" width="9.140625" style="3"/>
    <col min="11511" max="11511" width="20.28515625" style="3" customWidth="1"/>
    <col min="11512" max="11518" width="10.28515625" style="3" customWidth="1"/>
    <col min="11519" max="11530" width="9.140625" style="3"/>
    <col min="11531" max="11531" width="11.7109375" style="3" customWidth="1"/>
    <col min="11532" max="11766" width="9.140625" style="3"/>
    <col min="11767" max="11767" width="20.28515625" style="3" customWidth="1"/>
    <col min="11768" max="11774" width="10.28515625" style="3" customWidth="1"/>
    <col min="11775" max="11786" width="9.140625" style="3"/>
    <col min="11787" max="11787" width="11.7109375" style="3" customWidth="1"/>
    <col min="11788" max="12022" width="9.140625" style="3"/>
    <col min="12023" max="12023" width="20.28515625" style="3" customWidth="1"/>
    <col min="12024" max="12030" width="10.28515625" style="3" customWidth="1"/>
    <col min="12031" max="12042" width="9.140625" style="3"/>
    <col min="12043" max="12043" width="11.7109375" style="3" customWidth="1"/>
    <col min="12044" max="12278" width="9.140625" style="3"/>
    <col min="12279" max="12279" width="20.28515625" style="3" customWidth="1"/>
    <col min="12280" max="12286" width="10.28515625" style="3" customWidth="1"/>
    <col min="12287" max="12298" width="9.140625" style="3"/>
    <col min="12299" max="12299" width="11.7109375" style="3" customWidth="1"/>
    <col min="12300" max="12534" width="9.140625" style="3"/>
    <col min="12535" max="12535" width="20.28515625" style="3" customWidth="1"/>
    <col min="12536" max="12542" width="10.28515625" style="3" customWidth="1"/>
    <col min="12543" max="12554" width="9.140625" style="3"/>
    <col min="12555" max="12555" width="11.7109375" style="3" customWidth="1"/>
    <col min="12556" max="12790" width="9.140625" style="3"/>
    <col min="12791" max="12791" width="20.28515625" style="3" customWidth="1"/>
    <col min="12792" max="12798" width="10.28515625" style="3" customWidth="1"/>
    <col min="12799" max="12810" width="9.140625" style="3"/>
    <col min="12811" max="12811" width="11.7109375" style="3" customWidth="1"/>
    <col min="12812" max="13046" width="9.140625" style="3"/>
    <col min="13047" max="13047" width="20.28515625" style="3" customWidth="1"/>
    <col min="13048" max="13054" width="10.28515625" style="3" customWidth="1"/>
    <col min="13055" max="13066" width="9.140625" style="3"/>
    <col min="13067" max="13067" width="11.7109375" style="3" customWidth="1"/>
    <col min="13068" max="13302" width="9.140625" style="3"/>
    <col min="13303" max="13303" width="20.28515625" style="3" customWidth="1"/>
    <col min="13304" max="13310" width="10.28515625" style="3" customWidth="1"/>
    <col min="13311" max="13322" width="9.140625" style="3"/>
    <col min="13323" max="13323" width="11.7109375" style="3" customWidth="1"/>
    <col min="13324" max="13558" width="9.140625" style="3"/>
    <col min="13559" max="13559" width="20.28515625" style="3" customWidth="1"/>
    <col min="13560" max="13566" width="10.28515625" style="3" customWidth="1"/>
    <col min="13567" max="13578" width="9.140625" style="3"/>
    <col min="13579" max="13579" width="11.7109375" style="3" customWidth="1"/>
    <col min="13580" max="13814" width="9.140625" style="3"/>
    <col min="13815" max="13815" width="20.28515625" style="3" customWidth="1"/>
    <col min="13816" max="13822" width="10.28515625" style="3" customWidth="1"/>
    <col min="13823" max="13834" width="9.140625" style="3"/>
    <col min="13835" max="13835" width="11.7109375" style="3" customWidth="1"/>
    <col min="13836" max="14070" width="9.140625" style="3"/>
    <col min="14071" max="14071" width="20.28515625" style="3" customWidth="1"/>
    <col min="14072" max="14078" width="10.28515625" style="3" customWidth="1"/>
    <col min="14079" max="14090" width="9.140625" style="3"/>
    <col min="14091" max="14091" width="11.7109375" style="3" customWidth="1"/>
    <col min="14092" max="14326" width="9.140625" style="3"/>
    <col min="14327" max="14327" width="20.28515625" style="3" customWidth="1"/>
    <col min="14328" max="14334" width="10.28515625" style="3" customWidth="1"/>
    <col min="14335" max="14346" width="9.140625" style="3"/>
    <col min="14347" max="14347" width="11.7109375" style="3" customWidth="1"/>
    <col min="14348" max="14582" width="9.140625" style="3"/>
    <col min="14583" max="14583" width="20.28515625" style="3" customWidth="1"/>
    <col min="14584" max="14590" width="10.28515625" style="3" customWidth="1"/>
    <col min="14591" max="14602" width="9.140625" style="3"/>
    <col min="14603" max="14603" width="11.7109375" style="3" customWidth="1"/>
    <col min="14604" max="14838" width="9.140625" style="3"/>
    <col min="14839" max="14839" width="20.28515625" style="3" customWidth="1"/>
    <col min="14840" max="14846" width="10.28515625" style="3" customWidth="1"/>
    <col min="14847" max="14858" width="9.140625" style="3"/>
    <col min="14859" max="14859" width="11.7109375" style="3" customWidth="1"/>
    <col min="14860" max="15094" width="9.140625" style="3"/>
    <col min="15095" max="15095" width="20.28515625" style="3" customWidth="1"/>
    <col min="15096" max="15102" width="10.28515625" style="3" customWidth="1"/>
    <col min="15103" max="15114" width="9.140625" style="3"/>
    <col min="15115" max="15115" width="11.7109375" style="3" customWidth="1"/>
    <col min="15116" max="15350" width="9.140625" style="3"/>
    <col min="15351" max="15351" width="20.28515625" style="3" customWidth="1"/>
    <col min="15352" max="15358" width="10.28515625" style="3" customWidth="1"/>
    <col min="15359" max="15370" width="9.140625" style="3"/>
    <col min="15371" max="15371" width="11.7109375" style="3" customWidth="1"/>
    <col min="15372" max="15606" width="9.140625" style="3"/>
    <col min="15607" max="15607" width="20.28515625" style="3" customWidth="1"/>
    <col min="15608" max="15614" width="10.28515625" style="3" customWidth="1"/>
    <col min="15615" max="15626" width="9.140625" style="3"/>
    <col min="15627" max="15627" width="11.7109375" style="3" customWidth="1"/>
    <col min="15628" max="15862" width="9.140625" style="3"/>
    <col min="15863" max="15863" width="20.28515625" style="3" customWidth="1"/>
    <col min="15864" max="15870" width="10.28515625" style="3" customWidth="1"/>
    <col min="15871" max="15882" width="9.140625" style="3"/>
    <col min="15883" max="15883" width="11.7109375" style="3" customWidth="1"/>
    <col min="15884" max="16118" width="9.140625" style="3"/>
    <col min="16119" max="16119" width="20.28515625" style="3" customWidth="1"/>
    <col min="16120" max="16126" width="10.28515625" style="3" customWidth="1"/>
    <col min="16127" max="16138" width="9.140625" style="3"/>
    <col min="16139" max="16139" width="11.7109375" style="3" customWidth="1"/>
    <col min="16140" max="16384" width="9.140625" style="3"/>
  </cols>
  <sheetData>
    <row r="1" spans="1:12" ht="23.25" customHeight="1">
      <c r="A1" s="759" t="str">
        <f>Tabl.1.!A1</f>
        <v>I. FUNDUSZ EMERYTALNO-RENTOWY - II KWARTAŁ 2020 R.</v>
      </c>
      <c r="B1" s="759"/>
      <c r="C1" s="759"/>
      <c r="D1" s="759"/>
      <c r="E1" s="759"/>
      <c r="F1" s="759"/>
      <c r="G1" s="780"/>
      <c r="H1" s="780"/>
    </row>
    <row r="2" spans="1:12" ht="15">
      <c r="A2" s="334"/>
      <c r="B2" s="334"/>
      <c r="C2" s="334"/>
      <c r="D2" s="334"/>
      <c r="E2" s="334"/>
      <c r="F2" s="334"/>
      <c r="G2" s="334"/>
      <c r="H2" s="335"/>
    </row>
    <row r="3" spans="1:12" ht="48" customHeight="1">
      <c r="A3" s="781" t="s">
        <v>420</v>
      </c>
      <c r="B3" s="781"/>
      <c r="C3" s="781"/>
      <c r="D3" s="781"/>
      <c r="E3" s="781"/>
      <c r="F3" s="781"/>
      <c r="G3" s="781"/>
      <c r="H3" s="781"/>
    </row>
    <row r="4" spans="1:12" ht="14.25">
      <c r="A4" s="335"/>
      <c r="B4" s="335"/>
      <c r="C4" s="335"/>
      <c r="D4" s="335"/>
      <c r="E4" s="335"/>
      <c r="F4" s="335"/>
      <c r="G4" s="335"/>
      <c r="H4" s="335"/>
    </row>
    <row r="5" spans="1:12" ht="18" customHeight="1">
      <c r="A5" s="773" t="s">
        <v>38</v>
      </c>
      <c r="B5" s="775" t="s">
        <v>207</v>
      </c>
      <c r="C5" s="783" t="s">
        <v>68</v>
      </c>
      <c r="D5" s="784"/>
      <c r="E5" s="784"/>
      <c r="F5" s="784"/>
      <c r="G5" s="784"/>
      <c r="H5" s="785"/>
    </row>
    <row r="6" spans="1:12">
      <c r="A6" s="773"/>
      <c r="B6" s="782"/>
      <c r="C6" s="775" t="s">
        <v>365</v>
      </c>
      <c r="D6" s="775" t="s">
        <v>366</v>
      </c>
      <c r="E6" s="786" t="s">
        <v>68</v>
      </c>
      <c r="F6" s="787"/>
      <c r="G6" s="787"/>
      <c r="H6" s="788"/>
    </row>
    <row r="7" spans="1:12" ht="29.25" customHeight="1">
      <c r="A7" s="773"/>
      <c r="B7" s="782"/>
      <c r="C7" s="782"/>
      <c r="D7" s="782"/>
      <c r="E7" s="789" t="s">
        <v>367</v>
      </c>
      <c r="F7" s="790"/>
      <c r="G7" s="773" t="s">
        <v>368</v>
      </c>
      <c r="H7" s="773"/>
    </row>
    <row r="8" spans="1:12">
      <c r="A8" s="773"/>
      <c r="B8" s="782"/>
      <c r="C8" s="782"/>
      <c r="D8" s="782"/>
      <c r="E8" s="773" t="s">
        <v>41</v>
      </c>
      <c r="F8" s="774" t="s">
        <v>369</v>
      </c>
      <c r="G8" s="775" t="s">
        <v>370</v>
      </c>
      <c r="H8" s="774" t="s">
        <v>369</v>
      </c>
    </row>
    <row r="9" spans="1:12" ht="26.25" customHeight="1">
      <c r="A9" s="773"/>
      <c r="B9" s="776"/>
      <c r="C9" s="776"/>
      <c r="D9" s="776"/>
      <c r="E9" s="773"/>
      <c r="F9" s="774"/>
      <c r="G9" s="776"/>
      <c r="H9" s="774"/>
    </row>
    <row r="10" spans="1:12" s="314" customFormat="1" ht="32.25" customHeight="1">
      <c r="A10" s="336" t="s">
        <v>371</v>
      </c>
      <c r="B10" s="337">
        <f>SUM(B11:B27)</f>
        <v>1091816</v>
      </c>
      <c r="C10" s="338">
        <f>SUM(C11:C27)</f>
        <v>860797</v>
      </c>
      <c r="D10" s="339">
        <f>SUM(D11:D26)</f>
        <v>231019</v>
      </c>
      <c r="E10" s="340">
        <f>SUM(E11:E26)</f>
        <v>188512</v>
      </c>
      <c r="F10" s="340">
        <f>SUM(F11:F26)</f>
        <v>12508</v>
      </c>
      <c r="G10" s="340">
        <f t="shared" ref="G10:H10" si="0">SUM(G11:G26)</f>
        <v>42507</v>
      </c>
      <c r="H10" s="341">
        <f t="shared" si="0"/>
        <v>930</v>
      </c>
      <c r="I10" s="342"/>
      <c r="J10" s="342"/>
    </row>
    <row r="11" spans="1:12" ht="21" customHeight="1">
      <c r="A11" s="343" t="s">
        <v>42</v>
      </c>
      <c r="B11" s="344">
        <f>SUM(C11:D11)</f>
        <v>41270</v>
      </c>
      <c r="C11" s="345">
        <v>32357</v>
      </c>
      <c r="D11" s="346">
        <f t="shared" ref="D11:D26" si="1">E11+G11</f>
        <v>8913</v>
      </c>
      <c r="E11" s="347">
        <v>7313</v>
      </c>
      <c r="F11" s="347">
        <v>509</v>
      </c>
      <c r="G11" s="347">
        <v>1600</v>
      </c>
      <c r="H11" s="348">
        <v>24</v>
      </c>
      <c r="I11" s="295"/>
      <c r="J11" s="342"/>
      <c r="K11" s="295"/>
      <c r="L11" s="295"/>
    </row>
    <row r="12" spans="1:12" ht="21" customHeight="1">
      <c r="A12" s="343" t="s">
        <v>43</v>
      </c>
      <c r="B12" s="344">
        <f t="shared" ref="B12:B26" si="2">SUM(C12:D12)</f>
        <v>72907</v>
      </c>
      <c r="C12" s="345">
        <v>57112</v>
      </c>
      <c r="D12" s="346">
        <f t="shared" si="1"/>
        <v>15795</v>
      </c>
      <c r="E12" s="347">
        <v>13334</v>
      </c>
      <c r="F12" s="347">
        <v>1067</v>
      </c>
      <c r="G12" s="347">
        <v>2461</v>
      </c>
      <c r="H12" s="348">
        <v>67</v>
      </c>
      <c r="I12" s="295"/>
      <c r="J12" s="342"/>
      <c r="K12" s="295"/>
      <c r="L12" s="295"/>
    </row>
    <row r="13" spans="1:12" ht="21" customHeight="1">
      <c r="A13" s="343" t="s">
        <v>44</v>
      </c>
      <c r="B13" s="344">
        <f t="shared" si="2"/>
        <v>140610</v>
      </c>
      <c r="C13" s="345">
        <v>111226</v>
      </c>
      <c r="D13" s="346">
        <f t="shared" si="1"/>
        <v>29384</v>
      </c>
      <c r="E13" s="347">
        <v>24288</v>
      </c>
      <c r="F13" s="347">
        <v>1544</v>
      </c>
      <c r="G13" s="347">
        <v>5096</v>
      </c>
      <c r="H13" s="348">
        <v>132</v>
      </c>
      <c r="I13" s="295"/>
      <c r="J13" s="342"/>
      <c r="K13" s="295"/>
      <c r="L13" s="295"/>
    </row>
    <row r="14" spans="1:12" ht="21" customHeight="1">
      <c r="A14" s="343" t="s">
        <v>45</v>
      </c>
      <c r="B14" s="344">
        <f t="shared" si="2"/>
        <v>15037</v>
      </c>
      <c r="C14" s="345">
        <v>11357</v>
      </c>
      <c r="D14" s="346">
        <f t="shared" si="1"/>
        <v>3680</v>
      </c>
      <c r="E14" s="347">
        <v>3100</v>
      </c>
      <c r="F14" s="347">
        <v>193</v>
      </c>
      <c r="G14" s="347">
        <v>580</v>
      </c>
      <c r="H14" s="348">
        <v>10</v>
      </c>
      <c r="I14" s="295"/>
      <c r="J14" s="342"/>
      <c r="K14" s="295"/>
      <c r="L14" s="295"/>
    </row>
    <row r="15" spans="1:12" ht="21" customHeight="1">
      <c r="A15" s="343" t="s">
        <v>46</v>
      </c>
      <c r="B15" s="344">
        <f t="shared" si="2"/>
        <v>93336</v>
      </c>
      <c r="C15" s="345">
        <v>78634</v>
      </c>
      <c r="D15" s="346">
        <f t="shared" si="1"/>
        <v>14702</v>
      </c>
      <c r="E15" s="347">
        <v>11236</v>
      </c>
      <c r="F15" s="347">
        <v>959</v>
      </c>
      <c r="G15" s="347">
        <v>3466</v>
      </c>
      <c r="H15" s="348">
        <v>66</v>
      </c>
      <c r="I15" s="295"/>
      <c r="J15" s="342"/>
      <c r="K15" s="295"/>
      <c r="L15" s="295"/>
    </row>
    <row r="16" spans="1:12" ht="21" customHeight="1">
      <c r="A16" s="343" t="s">
        <v>47</v>
      </c>
      <c r="B16" s="344">
        <f t="shared" si="2"/>
        <v>91911</v>
      </c>
      <c r="C16" s="345">
        <v>63374</v>
      </c>
      <c r="D16" s="346">
        <f t="shared" si="1"/>
        <v>28537</v>
      </c>
      <c r="E16" s="347">
        <v>24880</v>
      </c>
      <c r="F16" s="347">
        <v>1184</v>
      </c>
      <c r="G16" s="347">
        <v>3657</v>
      </c>
      <c r="H16" s="348">
        <v>72</v>
      </c>
      <c r="I16" s="295"/>
      <c r="J16" s="342"/>
      <c r="K16" s="295"/>
      <c r="L16" s="295"/>
    </row>
    <row r="17" spans="1:12" ht="21" customHeight="1">
      <c r="A17" s="343" t="s">
        <v>48</v>
      </c>
      <c r="B17" s="344">
        <f t="shared" si="2"/>
        <v>167762</v>
      </c>
      <c r="C17" s="442">
        <v>137347</v>
      </c>
      <c r="D17" s="443">
        <f t="shared" si="1"/>
        <v>30415</v>
      </c>
      <c r="E17" s="444">
        <v>23391</v>
      </c>
      <c r="F17" s="444">
        <v>1681</v>
      </c>
      <c r="G17" s="444">
        <v>7024</v>
      </c>
      <c r="H17" s="445">
        <v>146</v>
      </c>
      <c r="I17" s="295"/>
      <c r="J17" s="342"/>
      <c r="K17" s="295"/>
      <c r="L17" s="295"/>
    </row>
    <row r="18" spans="1:12" ht="21" customHeight="1">
      <c r="A18" s="343" t="s">
        <v>49</v>
      </c>
      <c r="B18" s="344">
        <f t="shared" si="2"/>
        <v>22318</v>
      </c>
      <c r="C18" s="345">
        <v>19207</v>
      </c>
      <c r="D18" s="346">
        <f t="shared" si="1"/>
        <v>3111</v>
      </c>
      <c r="E18" s="347">
        <v>2372</v>
      </c>
      <c r="F18" s="347">
        <v>185</v>
      </c>
      <c r="G18" s="347">
        <v>739</v>
      </c>
      <c r="H18" s="348">
        <v>14</v>
      </c>
      <c r="I18" s="295"/>
      <c r="J18" s="342"/>
      <c r="K18" s="295"/>
      <c r="L18" s="295"/>
    </row>
    <row r="19" spans="1:12" ht="21" customHeight="1">
      <c r="A19" s="343" t="s">
        <v>50</v>
      </c>
      <c r="B19" s="344">
        <f t="shared" si="2"/>
        <v>63916</v>
      </c>
      <c r="C19" s="345">
        <v>49020</v>
      </c>
      <c r="D19" s="346">
        <f t="shared" si="1"/>
        <v>14896</v>
      </c>
      <c r="E19" s="347">
        <v>12549</v>
      </c>
      <c r="F19" s="347">
        <v>631</v>
      </c>
      <c r="G19" s="347">
        <v>2347</v>
      </c>
      <c r="H19" s="348">
        <v>32</v>
      </c>
      <c r="I19" s="295"/>
      <c r="J19" s="342"/>
      <c r="K19" s="295"/>
      <c r="L19" s="295"/>
    </row>
    <row r="20" spans="1:12" ht="21" customHeight="1">
      <c r="A20" s="343" t="s">
        <v>51</v>
      </c>
      <c r="B20" s="344">
        <f t="shared" si="2"/>
        <v>78677</v>
      </c>
      <c r="C20" s="345">
        <v>64245</v>
      </c>
      <c r="D20" s="346">
        <f t="shared" si="1"/>
        <v>14432</v>
      </c>
      <c r="E20" s="347">
        <v>11431</v>
      </c>
      <c r="F20" s="347">
        <v>794</v>
      </c>
      <c r="G20" s="347">
        <v>3001</v>
      </c>
      <c r="H20" s="348">
        <v>74</v>
      </c>
      <c r="I20" s="295"/>
      <c r="J20" s="342"/>
      <c r="K20" s="295"/>
      <c r="L20" s="295"/>
    </row>
    <row r="21" spans="1:12" ht="21" customHeight="1">
      <c r="A21" s="343" t="s">
        <v>52</v>
      </c>
      <c r="B21" s="344">
        <f t="shared" si="2"/>
        <v>35153</v>
      </c>
      <c r="C21" s="345">
        <v>26121</v>
      </c>
      <c r="D21" s="346">
        <f t="shared" si="1"/>
        <v>9032</v>
      </c>
      <c r="E21" s="347">
        <v>7429</v>
      </c>
      <c r="F21" s="347">
        <v>484</v>
      </c>
      <c r="G21" s="347">
        <v>1603</v>
      </c>
      <c r="H21" s="348">
        <v>31</v>
      </c>
      <c r="I21" s="295"/>
      <c r="J21" s="342"/>
      <c r="K21" s="295"/>
      <c r="L21" s="295"/>
    </row>
    <row r="22" spans="1:12" ht="21" customHeight="1">
      <c r="A22" s="343" t="s">
        <v>53</v>
      </c>
      <c r="B22" s="344">
        <f t="shared" si="2"/>
        <v>32154</v>
      </c>
      <c r="C22" s="345">
        <v>26116</v>
      </c>
      <c r="D22" s="346">
        <f t="shared" si="1"/>
        <v>6038</v>
      </c>
      <c r="E22" s="347">
        <v>4980</v>
      </c>
      <c r="F22" s="347">
        <v>354</v>
      </c>
      <c r="G22" s="347">
        <v>1058</v>
      </c>
      <c r="H22" s="348">
        <v>24</v>
      </c>
      <c r="I22" s="295"/>
      <c r="J22" s="342"/>
      <c r="K22" s="295"/>
      <c r="L22" s="295"/>
    </row>
    <row r="23" spans="1:12" ht="21" customHeight="1">
      <c r="A23" s="343" t="s">
        <v>54</v>
      </c>
      <c r="B23" s="344">
        <f t="shared" si="2"/>
        <v>59664</v>
      </c>
      <c r="C23" s="345">
        <v>48121</v>
      </c>
      <c r="D23" s="346">
        <f t="shared" si="1"/>
        <v>11543</v>
      </c>
      <c r="E23" s="347">
        <v>9185</v>
      </c>
      <c r="F23" s="347">
        <v>666</v>
      </c>
      <c r="G23" s="347">
        <v>2358</v>
      </c>
      <c r="H23" s="348">
        <v>56</v>
      </c>
      <c r="I23" s="295"/>
      <c r="J23" s="342"/>
      <c r="K23" s="295"/>
      <c r="L23" s="295"/>
    </row>
    <row r="24" spans="1:12" ht="21" customHeight="1">
      <c r="A24" s="343" t="s">
        <v>55</v>
      </c>
      <c r="B24" s="344">
        <f t="shared" si="2"/>
        <v>39848</v>
      </c>
      <c r="C24" s="345">
        <v>30471</v>
      </c>
      <c r="D24" s="346">
        <f t="shared" si="1"/>
        <v>9377</v>
      </c>
      <c r="E24" s="347">
        <v>7446</v>
      </c>
      <c r="F24" s="347">
        <v>533</v>
      </c>
      <c r="G24" s="347">
        <v>1931</v>
      </c>
      <c r="H24" s="348">
        <v>46</v>
      </c>
      <c r="I24" s="295"/>
      <c r="J24" s="342"/>
      <c r="K24" s="295"/>
      <c r="L24" s="295"/>
    </row>
    <row r="25" spans="1:12" ht="21" customHeight="1">
      <c r="A25" s="343" t="s">
        <v>56</v>
      </c>
      <c r="B25" s="344">
        <f t="shared" si="2"/>
        <v>112804</v>
      </c>
      <c r="C25" s="345">
        <v>86816</v>
      </c>
      <c r="D25" s="346">
        <f t="shared" si="1"/>
        <v>25988</v>
      </c>
      <c r="E25" s="347">
        <v>21326</v>
      </c>
      <c r="F25" s="347">
        <v>1441</v>
      </c>
      <c r="G25" s="347">
        <v>4662</v>
      </c>
      <c r="H25" s="348">
        <v>117</v>
      </c>
      <c r="I25" s="295"/>
      <c r="J25" s="342"/>
      <c r="K25" s="295"/>
      <c r="L25" s="295"/>
    </row>
    <row r="26" spans="1:12" ht="21" customHeight="1">
      <c r="A26" s="343" t="s">
        <v>57</v>
      </c>
      <c r="B26" s="344">
        <f t="shared" si="2"/>
        <v>23634</v>
      </c>
      <c r="C26" s="345">
        <v>18458</v>
      </c>
      <c r="D26" s="346">
        <f t="shared" si="1"/>
        <v>5176</v>
      </c>
      <c r="E26" s="349">
        <v>4252</v>
      </c>
      <c r="F26" s="349">
        <v>283</v>
      </c>
      <c r="G26" s="349">
        <v>924</v>
      </c>
      <c r="H26" s="345">
        <v>19</v>
      </c>
      <c r="I26" s="295"/>
      <c r="J26" s="342"/>
      <c r="K26" s="295"/>
      <c r="L26" s="295"/>
    </row>
    <row r="27" spans="1:12" ht="43.5" customHeight="1">
      <c r="A27" s="350" t="s">
        <v>424</v>
      </c>
      <c r="B27" s="351">
        <f>B28+B29+B30</f>
        <v>815</v>
      </c>
      <c r="C27" s="351">
        <f>C28+C29+C30</f>
        <v>815</v>
      </c>
      <c r="D27" s="352" t="s">
        <v>100</v>
      </c>
      <c r="E27" s="352" t="s">
        <v>100</v>
      </c>
      <c r="F27" s="352" t="s">
        <v>100</v>
      </c>
      <c r="G27" s="352" t="s">
        <v>100</v>
      </c>
      <c r="H27" s="353" t="s">
        <v>100</v>
      </c>
    </row>
    <row r="28" spans="1:12" ht="15" customHeight="1">
      <c r="A28" s="354" t="s">
        <v>372</v>
      </c>
      <c r="B28" s="309">
        <v>122</v>
      </c>
      <c r="C28" s="309">
        <v>122</v>
      </c>
      <c r="D28" s="355" t="s">
        <v>100</v>
      </c>
      <c r="E28" s="356" t="s">
        <v>100</v>
      </c>
      <c r="F28" s="356" t="s">
        <v>100</v>
      </c>
      <c r="G28" s="356" t="s">
        <v>100</v>
      </c>
      <c r="H28" s="357" t="s">
        <v>100</v>
      </c>
    </row>
    <row r="29" spans="1:12" ht="15" customHeight="1">
      <c r="A29" s="354" t="s">
        <v>373</v>
      </c>
      <c r="B29" s="309">
        <v>625</v>
      </c>
      <c r="C29" s="309">
        <v>625</v>
      </c>
      <c r="D29" s="355" t="s">
        <v>100</v>
      </c>
      <c r="E29" s="356" t="s">
        <v>100</v>
      </c>
      <c r="F29" s="356" t="s">
        <v>100</v>
      </c>
      <c r="G29" s="356" t="s">
        <v>100</v>
      </c>
      <c r="H29" s="357" t="s">
        <v>100</v>
      </c>
    </row>
    <row r="30" spans="1:12" ht="15" customHeight="1">
      <c r="A30" s="358" t="s">
        <v>374</v>
      </c>
      <c r="B30" s="325">
        <v>68</v>
      </c>
      <c r="C30" s="325">
        <v>68</v>
      </c>
      <c r="D30" s="359" t="s">
        <v>100</v>
      </c>
      <c r="E30" s="360" t="s">
        <v>100</v>
      </c>
      <c r="F30" s="360" t="s">
        <v>100</v>
      </c>
      <c r="G30" s="360" t="s">
        <v>100</v>
      </c>
      <c r="H30" s="361" t="s">
        <v>100</v>
      </c>
    </row>
    <row r="31" spans="1:12" ht="27.75" customHeight="1">
      <c r="A31" s="777" t="s">
        <v>375</v>
      </c>
      <c r="B31" s="777"/>
      <c r="C31" s="777"/>
      <c r="D31" s="777"/>
      <c r="E31" s="777"/>
      <c r="F31" s="777"/>
      <c r="G31" s="777"/>
      <c r="H31" s="777"/>
      <c r="I31" s="295"/>
      <c r="K31" s="295"/>
    </row>
    <row r="32" spans="1:12" ht="27" customHeight="1">
      <c r="A32" s="778"/>
      <c r="B32" s="778"/>
      <c r="C32" s="778"/>
      <c r="D32" s="778"/>
      <c r="E32" s="778"/>
      <c r="F32" s="778"/>
      <c r="G32" s="778"/>
      <c r="H32" s="779"/>
    </row>
    <row r="33" spans="1:8">
      <c r="A33" s="758"/>
      <c r="B33" s="758"/>
      <c r="C33" s="758"/>
      <c r="D33" s="758"/>
      <c r="E33" s="758"/>
      <c r="F33" s="758"/>
      <c r="G33" s="758"/>
      <c r="H33" s="758"/>
    </row>
    <row r="34" spans="1:8">
      <c r="B34" s="295"/>
      <c r="C34" s="295"/>
      <c r="D34" s="295"/>
      <c r="E34" s="295"/>
    </row>
    <row r="35" spans="1:8">
      <c r="B35" s="362"/>
      <c r="C35" s="362"/>
      <c r="D35" s="362"/>
      <c r="E35" s="362"/>
    </row>
  </sheetData>
  <mergeCells count="17">
    <mergeCell ref="A1:H1"/>
    <mergeCell ref="A3:H3"/>
    <mergeCell ref="A5:A9"/>
    <mergeCell ref="B5:B9"/>
    <mergeCell ref="C5:H5"/>
    <mergeCell ref="C6:C9"/>
    <mergeCell ref="D6:D9"/>
    <mergeCell ref="E6:H6"/>
    <mergeCell ref="E7:F7"/>
    <mergeCell ref="G7:H7"/>
    <mergeCell ref="A33:H33"/>
    <mergeCell ref="E8:E9"/>
    <mergeCell ref="F8:F9"/>
    <mergeCell ref="G8:G9"/>
    <mergeCell ref="H8:H9"/>
    <mergeCell ref="A31:H31"/>
    <mergeCell ref="A32:H32"/>
  </mergeCells>
  <printOptions horizontalCentered="1"/>
  <pageMargins left="0.59055118110236227" right="0.59055118110236227" top="0.47244094488188981" bottom="0.98425196850393704" header="0.23622047244094491" footer="0.51181102362204722"/>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6"/>
  <sheetViews>
    <sheetView showGridLines="0" workbookViewId="0">
      <selection sqref="A1:I1"/>
    </sheetView>
  </sheetViews>
  <sheetFormatPr defaultRowHeight="12.75"/>
  <cols>
    <col min="1" max="1" width="29.85546875" style="3" customWidth="1"/>
    <col min="2" max="2" width="14.5703125" style="3" customWidth="1"/>
    <col min="3" max="3" width="15" style="3" customWidth="1"/>
    <col min="4" max="4" width="14.42578125" style="3" customWidth="1"/>
    <col min="5" max="5" width="14.7109375" style="3" customWidth="1"/>
    <col min="6" max="6" width="14.42578125" style="3" customWidth="1"/>
    <col min="7" max="9" width="11.42578125" style="3" customWidth="1"/>
    <col min="10" max="10" width="15.42578125" style="3" customWidth="1"/>
    <col min="11" max="11" width="9.140625" style="3"/>
    <col min="12" max="12" width="14.42578125" style="3" bestFit="1" customWidth="1"/>
    <col min="13" max="13" width="9.140625" style="3"/>
    <col min="14" max="14" width="19.28515625" style="3" customWidth="1"/>
    <col min="15" max="255" width="9.140625" style="3"/>
    <col min="256" max="256" width="29" style="3" customWidth="1"/>
    <col min="257" max="257" width="13" style="3" customWidth="1"/>
    <col min="258" max="258" width="14.7109375" style="3" customWidth="1"/>
    <col min="259" max="259" width="14.42578125" style="3" customWidth="1"/>
    <col min="260" max="260" width="14.140625" style="3" customWidth="1"/>
    <col min="261" max="261" width="13.5703125" style="3" customWidth="1"/>
    <col min="262" max="262" width="0" style="3" hidden="1" customWidth="1"/>
    <col min="263" max="263" width="10.28515625" style="3" customWidth="1"/>
    <col min="264" max="264" width="14" style="3" customWidth="1"/>
    <col min="265" max="265" width="11.7109375" style="3" bestFit="1" customWidth="1"/>
    <col min="266" max="266" width="12.140625" style="3" customWidth="1"/>
    <col min="267" max="511" width="9.140625" style="3"/>
    <col min="512" max="512" width="29" style="3" customWidth="1"/>
    <col min="513" max="513" width="13" style="3" customWidth="1"/>
    <col min="514" max="514" width="14.7109375" style="3" customWidth="1"/>
    <col min="515" max="515" width="14.42578125" style="3" customWidth="1"/>
    <col min="516" max="516" width="14.140625" style="3" customWidth="1"/>
    <col min="517" max="517" width="13.5703125" style="3" customWidth="1"/>
    <col min="518" max="518" width="0" style="3" hidden="1" customWidth="1"/>
    <col min="519" max="519" width="10.28515625" style="3" customWidth="1"/>
    <col min="520" max="520" width="14" style="3" customWidth="1"/>
    <col min="521" max="521" width="11.7109375" style="3" bestFit="1" customWidth="1"/>
    <col min="522" max="522" width="12.140625" style="3" customWidth="1"/>
    <col min="523" max="767" width="9.140625" style="3"/>
    <col min="768" max="768" width="29" style="3" customWidth="1"/>
    <col min="769" max="769" width="13" style="3" customWidth="1"/>
    <col min="770" max="770" width="14.7109375" style="3" customWidth="1"/>
    <col min="771" max="771" width="14.42578125" style="3" customWidth="1"/>
    <col min="772" max="772" width="14.140625" style="3" customWidth="1"/>
    <col min="773" max="773" width="13.5703125" style="3" customWidth="1"/>
    <col min="774" max="774" width="0" style="3" hidden="1" customWidth="1"/>
    <col min="775" max="775" width="10.28515625" style="3" customWidth="1"/>
    <col min="776" max="776" width="14" style="3" customWidth="1"/>
    <col min="777" max="777" width="11.7109375" style="3" bestFit="1" customWidth="1"/>
    <col min="778" max="778" width="12.140625" style="3" customWidth="1"/>
    <col min="779" max="1023" width="9.140625" style="3"/>
    <col min="1024" max="1024" width="29" style="3" customWidth="1"/>
    <col min="1025" max="1025" width="13" style="3" customWidth="1"/>
    <col min="1026" max="1026" width="14.7109375" style="3" customWidth="1"/>
    <col min="1027" max="1027" width="14.42578125" style="3" customWidth="1"/>
    <col min="1028" max="1028" width="14.140625" style="3" customWidth="1"/>
    <col min="1029" max="1029" width="13.5703125" style="3" customWidth="1"/>
    <col min="1030" max="1030" width="0" style="3" hidden="1" customWidth="1"/>
    <col min="1031" max="1031" width="10.28515625" style="3" customWidth="1"/>
    <col min="1032" max="1032" width="14" style="3" customWidth="1"/>
    <col min="1033" max="1033" width="11.7109375" style="3" bestFit="1" customWidth="1"/>
    <col min="1034" max="1034" width="12.140625" style="3" customWidth="1"/>
    <col min="1035" max="1279" width="9.140625" style="3"/>
    <col min="1280" max="1280" width="29" style="3" customWidth="1"/>
    <col min="1281" max="1281" width="13" style="3" customWidth="1"/>
    <col min="1282" max="1282" width="14.7109375" style="3" customWidth="1"/>
    <col min="1283" max="1283" width="14.42578125" style="3" customWidth="1"/>
    <col min="1284" max="1284" width="14.140625" style="3" customWidth="1"/>
    <col min="1285" max="1285" width="13.5703125" style="3" customWidth="1"/>
    <col min="1286" max="1286" width="0" style="3" hidden="1" customWidth="1"/>
    <col min="1287" max="1287" width="10.28515625" style="3" customWidth="1"/>
    <col min="1288" max="1288" width="14" style="3" customWidth="1"/>
    <col min="1289" max="1289" width="11.7109375" style="3" bestFit="1" customWidth="1"/>
    <col min="1290" max="1290" width="12.140625" style="3" customWidth="1"/>
    <col min="1291" max="1535" width="9.140625" style="3"/>
    <col min="1536" max="1536" width="29" style="3" customWidth="1"/>
    <col min="1537" max="1537" width="13" style="3" customWidth="1"/>
    <col min="1538" max="1538" width="14.7109375" style="3" customWidth="1"/>
    <col min="1539" max="1539" width="14.42578125" style="3" customWidth="1"/>
    <col min="1540" max="1540" width="14.140625" style="3" customWidth="1"/>
    <col min="1541" max="1541" width="13.5703125" style="3" customWidth="1"/>
    <col min="1542" max="1542" width="0" style="3" hidden="1" customWidth="1"/>
    <col min="1543" max="1543" width="10.28515625" style="3" customWidth="1"/>
    <col min="1544" max="1544" width="14" style="3" customWidth="1"/>
    <col min="1545" max="1545" width="11.7109375" style="3" bestFit="1" customWidth="1"/>
    <col min="1546" max="1546" width="12.140625" style="3" customWidth="1"/>
    <col min="1547" max="1791" width="9.140625" style="3"/>
    <col min="1792" max="1792" width="29" style="3" customWidth="1"/>
    <col min="1793" max="1793" width="13" style="3" customWidth="1"/>
    <col min="1794" max="1794" width="14.7109375" style="3" customWidth="1"/>
    <col min="1795" max="1795" width="14.42578125" style="3" customWidth="1"/>
    <col min="1796" max="1796" width="14.140625" style="3" customWidth="1"/>
    <col min="1797" max="1797" width="13.5703125" style="3" customWidth="1"/>
    <col min="1798" max="1798" width="0" style="3" hidden="1" customWidth="1"/>
    <col min="1799" max="1799" width="10.28515625" style="3" customWidth="1"/>
    <col min="1800" max="1800" width="14" style="3" customWidth="1"/>
    <col min="1801" max="1801" width="11.7109375" style="3" bestFit="1" customWidth="1"/>
    <col min="1802" max="1802" width="12.140625" style="3" customWidth="1"/>
    <col min="1803" max="2047" width="9.140625" style="3"/>
    <col min="2048" max="2048" width="29" style="3" customWidth="1"/>
    <col min="2049" max="2049" width="13" style="3" customWidth="1"/>
    <col min="2050" max="2050" width="14.7109375" style="3" customWidth="1"/>
    <col min="2051" max="2051" width="14.42578125" style="3" customWidth="1"/>
    <col min="2052" max="2052" width="14.140625" style="3" customWidth="1"/>
    <col min="2053" max="2053" width="13.5703125" style="3" customWidth="1"/>
    <col min="2054" max="2054" width="0" style="3" hidden="1" customWidth="1"/>
    <col min="2055" max="2055" width="10.28515625" style="3" customWidth="1"/>
    <col min="2056" max="2056" width="14" style="3" customWidth="1"/>
    <col min="2057" max="2057" width="11.7109375" style="3" bestFit="1" customWidth="1"/>
    <col min="2058" max="2058" width="12.140625" style="3" customWidth="1"/>
    <col min="2059" max="2303" width="9.140625" style="3"/>
    <col min="2304" max="2304" width="29" style="3" customWidth="1"/>
    <col min="2305" max="2305" width="13" style="3" customWidth="1"/>
    <col min="2306" max="2306" width="14.7109375" style="3" customWidth="1"/>
    <col min="2307" max="2307" width="14.42578125" style="3" customWidth="1"/>
    <col min="2308" max="2308" width="14.140625" style="3" customWidth="1"/>
    <col min="2309" max="2309" width="13.5703125" style="3" customWidth="1"/>
    <col min="2310" max="2310" width="0" style="3" hidden="1" customWidth="1"/>
    <col min="2311" max="2311" width="10.28515625" style="3" customWidth="1"/>
    <col min="2312" max="2312" width="14" style="3" customWidth="1"/>
    <col min="2313" max="2313" width="11.7109375" style="3" bestFit="1" customWidth="1"/>
    <col min="2314" max="2314" width="12.140625" style="3" customWidth="1"/>
    <col min="2315" max="2559" width="9.140625" style="3"/>
    <col min="2560" max="2560" width="29" style="3" customWidth="1"/>
    <col min="2561" max="2561" width="13" style="3" customWidth="1"/>
    <col min="2562" max="2562" width="14.7109375" style="3" customWidth="1"/>
    <col min="2563" max="2563" width="14.42578125" style="3" customWidth="1"/>
    <col min="2564" max="2564" width="14.140625" style="3" customWidth="1"/>
    <col min="2565" max="2565" width="13.5703125" style="3" customWidth="1"/>
    <col min="2566" max="2566" width="0" style="3" hidden="1" customWidth="1"/>
    <col min="2567" max="2567" width="10.28515625" style="3" customWidth="1"/>
    <col min="2568" max="2568" width="14" style="3" customWidth="1"/>
    <col min="2569" max="2569" width="11.7109375" style="3" bestFit="1" customWidth="1"/>
    <col min="2570" max="2570" width="12.140625" style="3" customWidth="1"/>
    <col min="2571" max="2815" width="9.140625" style="3"/>
    <col min="2816" max="2816" width="29" style="3" customWidth="1"/>
    <col min="2817" max="2817" width="13" style="3" customWidth="1"/>
    <col min="2818" max="2818" width="14.7109375" style="3" customWidth="1"/>
    <col min="2819" max="2819" width="14.42578125" style="3" customWidth="1"/>
    <col min="2820" max="2820" width="14.140625" style="3" customWidth="1"/>
    <col min="2821" max="2821" width="13.5703125" style="3" customWidth="1"/>
    <col min="2822" max="2822" width="0" style="3" hidden="1" customWidth="1"/>
    <col min="2823" max="2823" width="10.28515625" style="3" customWidth="1"/>
    <col min="2824" max="2824" width="14" style="3" customWidth="1"/>
    <col min="2825" max="2825" width="11.7109375" style="3" bestFit="1" customWidth="1"/>
    <col min="2826" max="2826" width="12.140625" style="3" customWidth="1"/>
    <col min="2827" max="3071" width="9.140625" style="3"/>
    <col min="3072" max="3072" width="29" style="3" customWidth="1"/>
    <col min="3073" max="3073" width="13" style="3" customWidth="1"/>
    <col min="3074" max="3074" width="14.7109375" style="3" customWidth="1"/>
    <col min="3075" max="3075" width="14.42578125" style="3" customWidth="1"/>
    <col min="3076" max="3076" width="14.140625" style="3" customWidth="1"/>
    <col min="3077" max="3077" width="13.5703125" style="3" customWidth="1"/>
    <col min="3078" max="3078" width="0" style="3" hidden="1" customWidth="1"/>
    <col min="3079" max="3079" width="10.28515625" style="3" customWidth="1"/>
    <col min="3080" max="3080" width="14" style="3" customWidth="1"/>
    <col min="3081" max="3081" width="11.7109375" style="3" bestFit="1" customWidth="1"/>
    <col min="3082" max="3082" width="12.140625" style="3" customWidth="1"/>
    <col min="3083" max="3327" width="9.140625" style="3"/>
    <col min="3328" max="3328" width="29" style="3" customWidth="1"/>
    <col min="3329" max="3329" width="13" style="3" customWidth="1"/>
    <col min="3330" max="3330" width="14.7109375" style="3" customWidth="1"/>
    <col min="3331" max="3331" width="14.42578125" style="3" customWidth="1"/>
    <col min="3332" max="3332" width="14.140625" style="3" customWidth="1"/>
    <col min="3333" max="3333" width="13.5703125" style="3" customWidth="1"/>
    <col min="3334" max="3334" width="0" style="3" hidden="1" customWidth="1"/>
    <col min="3335" max="3335" width="10.28515625" style="3" customWidth="1"/>
    <col min="3336" max="3336" width="14" style="3" customWidth="1"/>
    <col min="3337" max="3337" width="11.7109375" style="3" bestFit="1" customWidth="1"/>
    <col min="3338" max="3338" width="12.140625" style="3" customWidth="1"/>
    <col min="3339" max="3583" width="9.140625" style="3"/>
    <col min="3584" max="3584" width="29" style="3" customWidth="1"/>
    <col min="3585" max="3585" width="13" style="3" customWidth="1"/>
    <col min="3586" max="3586" width="14.7109375" style="3" customWidth="1"/>
    <col min="3587" max="3587" width="14.42578125" style="3" customWidth="1"/>
    <col min="3588" max="3588" width="14.140625" style="3" customWidth="1"/>
    <col min="3589" max="3589" width="13.5703125" style="3" customWidth="1"/>
    <col min="3590" max="3590" width="0" style="3" hidden="1" customWidth="1"/>
    <col min="3591" max="3591" width="10.28515625" style="3" customWidth="1"/>
    <col min="3592" max="3592" width="14" style="3" customWidth="1"/>
    <col min="3593" max="3593" width="11.7109375" style="3" bestFit="1" customWidth="1"/>
    <col min="3594" max="3594" width="12.140625" style="3" customWidth="1"/>
    <col min="3595" max="3839" width="9.140625" style="3"/>
    <col min="3840" max="3840" width="29" style="3" customWidth="1"/>
    <col min="3841" max="3841" width="13" style="3" customWidth="1"/>
    <col min="3842" max="3842" width="14.7109375" style="3" customWidth="1"/>
    <col min="3843" max="3843" width="14.42578125" style="3" customWidth="1"/>
    <col min="3844" max="3844" width="14.140625" style="3" customWidth="1"/>
    <col min="3845" max="3845" width="13.5703125" style="3" customWidth="1"/>
    <col min="3846" max="3846" width="0" style="3" hidden="1" customWidth="1"/>
    <col min="3847" max="3847" width="10.28515625" style="3" customWidth="1"/>
    <col min="3848" max="3848" width="14" style="3" customWidth="1"/>
    <col min="3849" max="3849" width="11.7109375" style="3" bestFit="1" customWidth="1"/>
    <col min="3850" max="3850" width="12.140625" style="3" customWidth="1"/>
    <col min="3851" max="4095" width="9.140625" style="3"/>
    <col min="4096" max="4096" width="29" style="3" customWidth="1"/>
    <col min="4097" max="4097" width="13" style="3" customWidth="1"/>
    <col min="4098" max="4098" width="14.7109375" style="3" customWidth="1"/>
    <col min="4099" max="4099" width="14.42578125" style="3" customWidth="1"/>
    <col min="4100" max="4100" width="14.140625" style="3" customWidth="1"/>
    <col min="4101" max="4101" width="13.5703125" style="3" customWidth="1"/>
    <col min="4102" max="4102" width="0" style="3" hidden="1" customWidth="1"/>
    <col min="4103" max="4103" width="10.28515625" style="3" customWidth="1"/>
    <col min="4104" max="4104" width="14" style="3" customWidth="1"/>
    <col min="4105" max="4105" width="11.7109375" style="3" bestFit="1" customWidth="1"/>
    <col min="4106" max="4106" width="12.140625" style="3" customWidth="1"/>
    <col min="4107" max="4351" width="9.140625" style="3"/>
    <col min="4352" max="4352" width="29" style="3" customWidth="1"/>
    <col min="4353" max="4353" width="13" style="3" customWidth="1"/>
    <col min="4354" max="4354" width="14.7109375" style="3" customWidth="1"/>
    <col min="4355" max="4355" width="14.42578125" style="3" customWidth="1"/>
    <col min="4356" max="4356" width="14.140625" style="3" customWidth="1"/>
    <col min="4357" max="4357" width="13.5703125" style="3" customWidth="1"/>
    <col min="4358" max="4358" width="0" style="3" hidden="1" customWidth="1"/>
    <col min="4359" max="4359" width="10.28515625" style="3" customWidth="1"/>
    <col min="4360" max="4360" width="14" style="3" customWidth="1"/>
    <col min="4361" max="4361" width="11.7109375" style="3" bestFit="1" customWidth="1"/>
    <col min="4362" max="4362" width="12.140625" style="3" customWidth="1"/>
    <col min="4363" max="4607" width="9.140625" style="3"/>
    <col min="4608" max="4608" width="29" style="3" customWidth="1"/>
    <col min="4609" max="4609" width="13" style="3" customWidth="1"/>
    <col min="4610" max="4610" width="14.7109375" style="3" customWidth="1"/>
    <col min="4611" max="4611" width="14.42578125" style="3" customWidth="1"/>
    <col min="4612" max="4612" width="14.140625" style="3" customWidth="1"/>
    <col min="4613" max="4613" width="13.5703125" style="3" customWidth="1"/>
    <col min="4614" max="4614" width="0" style="3" hidden="1" customWidth="1"/>
    <col min="4615" max="4615" width="10.28515625" style="3" customWidth="1"/>
    <col min="4616" max="4616" width="14" style="3" customWidth="1"/>
    <col min="4617" max="4617" width="11.7109375" style="3" bestFit="1" customWidth="1"/>
    <col min="4618" max="4618" width="12.140625" style="3" customWidth="1"/>
    <col min="4619" max="4863" width="9.140625" style="3"/>
    <col min="4864" max="4864" width="29" style="3" customWidth="1"/>
    <col min="4865" max="4865" width="13" style="3" customWidth="1"/>
    <col min="4866" max="4866" width="14.7109375" style="3" customWidth="1"/>
    <col min="4867" max="4867" width="14.42578125" style="3" customWidth="1"/>
    <col min="4868" max="4868" width="14.140625" style="3" customWidth="1"/>
    <col min="4869" max="4869" width="13.5703125" style="3" customWidth="1"/>
    <col min="4870" max="4870" width="0" style="3" hidden="1" customWidth="1"/>
    <col min="4871" max="4871" width="10.28515625" style="3" customWidth="1"/>
    <col min="4872" max="4872" width="14" style="3" customWidth="1"/>
    <col min="4873" max="4873" width="11.7109375" style="3" bestFit="1" customWidth="1"/>
    <col min="4874" max="4874" width="12.140625" style="3" customWidth="1"/>
    <col min="4875" max="5119" width="9.140625" style="3"/>
    <col min="5120" max="5120" width="29" style="3" customWidth="1"/>
    <col min="5121" max="5121" width="13" style="3" customWidth="1"/>
    <col min="5122" max="5122" width="14.7109375" style="3" customWidth="1"/>
    <col min="5123" max="5123" width="14.42578125" style="3" customWidth="1"/>
    <col min="5124" max="5124" width="14.140625" style="3" customWidth="1"/>
    <col min="5125" max="5125" width="13.5703125" style="3" customWidth="1"/>
    <col min="5126" max="5126" width="0" style="3" hidden="1" customWidth="1"/>
    <col min="5127" max="5127" width="10.28515625" style="3" customWidth="1"/>
    <col min="5128" max="5128" width="14" style="3" customWidth="1"/>
    <col min="5129" max="5129" width="11.7109375" style="3" bestFit="1" customWidth="1"/>
    <col min="5130" max="5130" width="12.140625" style="3" customWidth="1"/>
    <col min="5131" max="5375" width="9.140625" style="3"/>
    <col min="5376" max="5376" width="29" style="3" customWidth="1"/>
    <col min="5377" max="5377" width="13" style="3" customWidth="1"/>
    <col min="5378" max="5378" width="14.7109375" style="3" customWidth="1"/>
    <col min="5379" max="5379" width="14.42578125" style="3" customWidth="1"/>
    <col min="5380" max="5380" width="14.140625" style="3" customWidth="1"/>
    <col min="5381" max="5381" width="13.5703125" style="3" customWidth="1"/>
    <col min="5382" max="5382" width="0" style="3" hidden="1" customWidth="1"/>
    <col min="5383" max="5383" width="10.28515625" style="3" customWidth="1"/>
    <col min="5384" max="5384" width="14" style="3" customWidth="1"/>
    <col min="5385" max="5385" width="11.7109375" style="3" bestFit="1" customWidth="1"/>
    <col min="5386" max="5386" width="12.140625" style="3" customWidth="1"/>
    <col min="5387" max="5631" width="9.140625" style="3"/>
    <col min="5632" max="5632" width="29" style="3" customWidth="1"/>
    <col min="5633" max="5633" width="13" style="3" customWidth="1"/>
    <col min="5634" max="5634" width="14.7109375" style="3" customWidth="1"/>
    <col min="5635" max="5635" width="14.42578125" style="3" customWidth="1"/>
    <col min="5636" max="5636" width="14.140625" style="3" customWidth="1"/>
    <col min="5637" max="5637" width="13.5703125" style="3" customWidth="1"/>
    <col min="5638" max="5638" width="0" style="3" hidden="1" customWidth="1"/>
    <col min="5639" max="5639" width="10.28515625" style="3" customWidth="1"/>
    <col min="5640" max="5640" width="14" style="3" customWidth="1"/>
    <col min="5641" max="5641" width="11.7109375" style="3" bestFit="1" customWidth="1"/>
    <col min="5642" max="5642" width="12.140625" style="3" customWidth="1"/>
    <col min="5643" max="5887" width="9.140625" style="3"/>
    <col min="5888" max="5888" width="29" style="3" customWidth="1"/>
    <col min="5889" max="5889" width="13" style="3" customWidth="1"/>
    <col min="5890" max="5890" width="14.7109375" style="3" customWidth="1"/>
    <col min="5891" max="5891" width="14.42578125" style="3" customWidth="1"/>
    <col min="5892" max="5892" width="14.140625" style="3" customWidth="1"/>
    <col min="5893" max="5893" width="13.5703125" style="3" customWidth="1"/>
    <col min="5894" max="5894" width="0" style="3" hidden="1" customWidth="1"/>
    <col min="5895" max="5895" width="10.28515625" style="3" customWidth="1"/>
    <col min="5896" max="5896" width="14" style="3" customWidth="1"/>
    <col min="5897" max="5897" width="11.7109375" style="3" bestFit="1" customWidth="1"/>
    <col min="5898" max="5898" width="12.140625" style="3" customWidth="1"/>
    <col min="5899" max="6143" width="9.140625" style="3"/>
    <col min="6144" max="6144" width="29" style="3" customWidth="1"/>
    <col min="6145" max="6145" width="13" style="3" customWidth="1"/>
    <col min="6146" max="6146" width="14.7109375" style="3" customWidth="1"/>
    <col min="6147" max="6147" width="14.42578125" style="3" customWidth="1"/>
    <col min="6148" max="6148" width="14.140625" style="3" customWidth="1"/>
    <col min="6149" max="6149" width="13.5703125" style="3" customWidth="1"/>
    <col min="6150" max="6150" width="0" style="3" hidden="1" customWidth="1"/>
    <col min="6151" max="6151" width="10.28515625" style="3" customWidth="1"/>
    <col min="6152" max="6152" width="14" style="3" customWidth="1"/>
    <col min="6153" max="6153" width="11.7109375" style="3" bestFit="1" customWidth="1"/>
    <col min="6154" max="6154" width="12.140625" style="3" customWidth="1"/>
    <col min="6155" max="6399" width="9.140625" style="3"/>
    <col min="6400" max="6400" width="29" style="3" customWidth="1"/>
    <col min="6401" max="6401" width="13" style="3" customWidth="1"/>
    <col min="6402" max="6402" width="14.7109375" style="3" customWidth="1"/>
    <col min="6403" max="6403" width="14.42578125" style="3" customWidth="1"/>
    <col min="6404" max="6404" width="14.140625" style="3" customWidth="1"/>
    <col min="6405" max="6405" width="13.5703125" style="3" customWidth="1"/>
    <col min="6406" max="6406" width="0" style="3" hidden="1" customWidth="1"/>
    <col min="6407" max="6407" width="10.28515625" style="3" customWidth="1"/>
    <col min="6408" max="6408" width="14" style="3" customWidth="1"/>
    <col min="6409" max="6409" width="11.7109375" style="3" bestFit="1" customWidth="1"/>
    <col min="6410" max="6410" width="12.140625" style="3" customWidth="1"/>
    <col min="6411" max="6655" width="9.140625" style="3"/>
    <col min="6656" max="6656" width="29" style="3" customWidth="1"/>
    <col min="6657" max="6657" width="13" style="3" customWidth="1"/>
    <col min="6658" max="6658" width="14.7109375" style="3" customWidth="1"/>
    <col min="6659" max="6659" width="14.42578125" style="3" customWidth="1"/>
    <col min="6660" max="6660" width="14.140625" style="3" customWidth="1"/>
    <col min="6661" max="6661" width="13.5703125" style="3" customWidth="1"/>
    <col min="6662" max="6662" width="0" style="3" hidden="1" customWidth="1"/>
    <col min="6663" max="6663" width="10.28515625" style="3" customWidth="1"/>
    <col min="6664" max="6664" width="14" style="3" customWidth="1"/>
    <col min="6665" max="6665" width="11.7109375" style="3" bestFit="1" customWidth="1"/>
    <col min="6666" max="6666" width="12.140625" style="3" customWidth="1"/>
    <col min="6667" max="6911" width="9.140625" style="3"/>
    <col min="6912" max="6912" width="29" style="3" customWidth="1"/>
    <col min="6913" max="6913" width="13" style="3" customWidth="1"/>
    <col min="6914" max="6914" width="14.7109375" style="3" customWidth="1"/>
    <col min="6915" max="6915" width="14.42578125" style="3" customWidth="1"/>
    <col min="6916" max="6916" width="14.140625" style="3" customWidth="1"/>
    <col min="6917" max="6917" width="13.5703125" style="3" customWidth="1"/>
    <col min="6918" max="6918" width="0" style="3" hidden="1" customWidth="1"/>
    <col min="6919" max="6919" width="10.28515625" style="3" customWidth="1"/>
    <col min="6920" max="6920" width="14" style="3" customWidth="1"/>
    <col min="6921" max="6921" width="11.7109375" style="3" bestFit="1" customWidth="1"/>
    <col min="6922" max="6922" width="12.140625" style="3" customWidth="1"/>
    <col min="6923" max="7167" width="9.140625" style="3"/>
    <col min="7168" max="7168" width="29" style="3" customWidth="1"/>
    <col min="7169" max="7169" width="13" style="3" customWidth="1"/>
    <col min="7170" max="7170" width="14.7109375" style="3" customWidth="1"/>
    <col min="7171" max="7171" width="14.42578125" style="3" customWidth="1"/>
    <col min="7172" max="7172" width="14.140625" style="3" customWidth="1"/>
    <col min="7173" max="7173" width="13.5703125" style="3" customWidth="1"/>
    <col min="7174" max="7174" width="0" style="3" hidden="1" customWidth="1"/>
    <col min="7175" max="7175" width="10.28515625" style="3" customWidth="1"/>
    <col min="7176" max="7176" width="14" style="3" customWidth="1"/>
    <col min="7177" max="7177" width="11.7109375" style="3" bestFit="1" customWidth="1"/>
    <col min="7178" max="7178" width="12.140625" style="3" customWidth="1"/>
    <col min="7179" max="7423" width="9.140625" style="3"/>
    <col min="7424" max="7424" width="29" style="3" customWidth="1"/>
    <col min="7425" max="7425" width="13" style="3" customWidth="1"/>
    <col min="7426" max="7426" width="14.7109375" style="3" customWidth="1"/>
    <col min="7427" max="7427" width="14.42578125" style="3" customWidth="1"/>
    <col min="7428" max="7428" width="14.140625" style="3" customWidth="1"/>
    <col min="7429" max="7429" width="13.5703125" style="3" customWidth="1"/>
    <col min="7430" max="7430" width="0" style="3" hidden="1" customWidth="1"/>
    <col min="7431" max="7431" width="10.28515625" style="3" customWidth="1"/>
    <col min="7432" max="7432" width="14" style="3" customWidth="1"/>
    <col min="7433" max="7433" width="11.7109375" style="3" bestFit="1" customWidth="1"/>
    <col min="7434" max="7434" width="12.140625" style="3" customWidth="1"/>
    <col min="7435" max="7679" width="9.140625" style="3"/>
    <col min="7680" max="7680" width="29" style="3" customWidth="1"/>
    <col min="7681" max="7681" width="13" style="3" customWidth="1"/>
    <col min="7682" max="7682" width="14.7109375" style="3" customWidth="1"/>
    <col min="7683" max="7683" width="14.42578125" style="3" customWidth="1"/>
    <col min="7684" max="7684" width="14.140625" style="3" customWidth="1"/>
    <col min="7685" max="7685" width="13.5703125" style="3" customWidth="1"/>
    <col min="7686" max="7686" width="0" style="3" hidden="1" customWidth="1"/>
    <col min="7687" max="7687" width="10.28515625" style="3" customWidth="1"/>
    <col min="7688" max="7688" width="14" style="3" customWidth="1"/>
    <col min="7689" max="7689" width="11.7109375" style="3" bestFit="1" customWidth="1"/>
    <col min="7690" max="7690" width="12.140625" style="3" customWidth="1"/>
    <col min="7691" max="7935" width="9.140625" style="3"/>
    <col min="7936" max="7936" width="29" style="3" customWidth="1"/>
    <col min="7937" max="7937" width="13" style="3" customWidth="1"/>
    <col min="7938" max="7938" width="14.7109375" style="3" customWidth="1"/>
    <col min="7939" max="7939" width="14.42578125" style="3" customWidth="1"/>
    <col min="7940" max="7940" width="14.140625" style="3" customWidth="1"/>
    <col min="7941" max="7941" width="13.5703125" style="3" customWidth="1"/>
    <col min="7942" max="7942" width="0" style="3" hidden="1" customWidth="1"/>
    <col min="7943" max="7943" width="10.28515625" style="3" customWidth="1"/>
    <col min="7944" max="7944" width="14" style="3" customWidth="1"/>
    <col min="7945" max="7945" width="11.7109375" style="3" bestFit="1" customWidth="1"/>
    <col min="7946" max="7946" width="12.140625" style="3" customWidth="1"/>
    <col min="7947" max="8191" width="9.140625" style="3"/>
    <col min="8192" max="8192" width="29" style="3" customWidth="1"/>
    <col min="8193" max="8193" width="13" style="3" customWidth="1"/>
    <col min="8194" max="8194" width="14.7109375" style="3" customWidth="1"/>
    <col min="8195" max="8195" width="14.42578125" style="3" customWidth="1"/>
    <col min="8196" max="8196" width="14.140625" style="3" customWidth="1"/>
    <col min="8197" max="8197" width="13.5703125" style="3" customWidth="1"/>
    <col min="8198" max="8198" width="0" style="3" hidden="1" customWidth="1"/>
    <col min="8199" max="8199" width="10.28515625" style="3" customWidth="1"/>
    <col min="8200" max="8200" width="14" style="3" customWidth="1"/>
    <col min="8201" max="8201" width="11.7109375" style="3" bestFit="1" customWidth="1"/>
    <col min="8202" max="8202" width="12.140625" style="3" customWidth="1"/>
    <col min="8203" max="8447" width="9.140625" style="3"/>
    <col min="8448" max="8448" width="29" style="3" customWidth="1"/>
    <col min="8449" max="8449" width="13" style="3" customWidth="1"/>
    <col min="8450" max="8450" width="14.7109375" style="3" customWidth="1"/>
    <col min="8451" max="8451" width="14.42578125" style="3" customWidth="1"/>
    <col min="8452" max="8452" width="14.140625" style="3" customWidth="1"/>
    <col min="8453" max="8453" width="13.5703125" style="3" customWidth="1"/>
    <col min="8454" max="8454" width="0" style="3" hidden="1" customWidth="1"/>
    <col min="8455" max="8455" width="10.28515625" style="3" customWidth="1"/>
    <col min="8456" max="8456" width="14" style="3" customWidth="1"/>
    <col min="8457" max="8457" width="11.7109375" style="3" bestFit="1" customWidth="1"/>
    <col min="8458" max="8458" width="12.140625" style="3" customWidth="1"/>
    <col min="8459" max="8703" width="9.140625" style="3"/>
    <col min="8704" max="8704" width="29" style="3" customWidth="1"/>
    <col min="8705" max="8705" width="13" style="3" customWidth="1"/>
    <col min="8706" max="8706" width="14.7109375" style="3" customWidth="1"/>
    <col min="8707" max="8707" width="14.42578125" style="3" customWidth="1"/>
    <col min="8708" max="8708" width="14.140625" style="3" customWidth="1"/>
    <col min="8709" max="8709" width="13.5703125" style="3" customWidth="1"/>
    <col min="8710" max="8710" width="0" style="3" hidden="1" customWidth="1"/>
    <col min="8711" max="8711" width="10.28515625" style="3" customWidth="1"/>
    <col min="8712" max="8712" width="14" style="3" customWidth="1"/>
    <col min="8713" max="8713" width="11.7109375" style="3" bestFit="1" customWidth="1"/>
    <col min="8714" max="8714" width="12.140625" style="3" customWidth="1"/>
    <col min="8715" max="8959" width="9.140625" style="3"/>
    <col min="8960" max="8960" width="29" style="3" customWidth="1"/>
    <col min="8961" max="8961" width="13" style="3" customWidth="1"/>
    <col min="8962" max="8962" width="14.7109375" style="3" customWidth="1"/>
    <col min="8963" max="8963" width="14.42578125" style="3" customWidth="1"/>
    <col min="8964" max="8964" width="14.140625" style="3" customWidth="1"/>
    <col min="8965" max="8965" width="13.5703125" style="3" customWidth="1"/>
    <col min="8966" max="8966" width="0" style="3" hidden="1" customWidth="1"/>
    <col min="8967" max="8967" width="10.28515625" style="3" customWidth="1"/>
    <col min="8968" max="8968" width="14" style="3" customWidth="1"/>
    <col min="8969" max="8969" width="11.7109375" style="3" bestFit="1" customWidth="1"/>
    <col min="8970" max="8970" width="12.140625" style="3" customWidth="1"/>
    <col min="8971" max="9215" width="9.140625" style="3"/>
    <col min="9216" max="9216" width="29" style="3" customWidth="1"/>
    <col min="9217" max="9217" width="13" style="3" customWidth="1"/>
    <col min="9218" max="9218" width="14.7109375" style="3" customWidth="1"/>
    <col min="9219" max="9219" width="14.42578125" style="3" customWidth="1"/>
    <col min="9220" max="9220" width="14.140625" style="3" customWidth="1"/>
    <col min="9221" max="9221" width="13.5703125" style="3" customWidth="1"/>
    <col min="9222" max="9222" width="0" style="3" hidden="1" customWidth="1"/>
    <col min="9223" max="9223" width="10.28515625" style="3" customWidth="1"/>
    <col min="9224" max="9224" width="14" style="3" customWidth="1"/>
    <col min="9225" max="9225" width="11.7109375" style="3" bestFit="1" customWidth="1"/>
    <col min="9226" max="9226" width="12.140625" style="3" customWidth="1"/>
    <col min="9227" max="9471" width="9.140625" style="3"/>
    <col min="9472" max="9472" width="29" style="3" customWidth="1"/>
    <col min="9473" max="9473" width="13" style="3" customWidth="1"/>
    <col min="9474" max="9474" width="14.7109375" style="3" customWidth="1"/>
    <col min="9475" max="9475" width="14.42578125" style="3" customWidth="1"/>
    <col min="9476" max="9476" width="14.140625" style="3" customWidth="1"/>
    <col min="9477" max="9477" width="13.5703125" style="3" customWidth="1"/>
    <col min="9478" max="9478" width="0" style="3" hidden="1" customWidth="1"/>
    <col min="9479" max="9479" width="10.28515625" style="3" customWidth="1"/>
    <col min="9480" max="9480" width="14" style="3" customWidth="1"/>
    <col min="9481" max="9481" width="11.7109375" style="3" bestFit="1" customWidth="1"/>
    <col min="9482" max="9482" width="12.140625" style="3" customWidth="1"/>
    <col min="9483" max="9727" width="9.140625" style="3"/>
    <col min="9728" max="9728" width="29" style="3" customWidth="1"/>
    <col min="9729" max="9729" width="13" style="3" customWidth="1"/>
    <col min="9730" max="9730" width="14.7109375" style="3" customWidth="1"/>
    <col min="9731" max="9731" width="14.42578125" style="3" customWidth="1"/>
    <col min="9732" max="9732" width="14.140625" style="3" customWidth="1"/>
    <col min="9733" max="9733" width="13.5703125" style="3" customWidth="1"/>
    <col min="9734" max="9734" width="0" style="3" hidden="1" customWidth="1"/>
    <col min="9735" max="9735" width="10.28515625" style="3" customWidth="1"/>
    <col min="9736" max="9736" width="14" style="3" customWidth="1"/>
    <col min="9737" max="9737" width="11.7109375" style="3" bestFit="1" customWidth="1"/>
    <col min="9738" max="9738" width="12.140625" style="3" customWidth="1"/>
    <col min="9739" max="9983" width="9.140625" style="3"/>
    <col min="9984" max="9984" width="29" style="3" customWidth="1"/>
    <col min="9985" max="9985" width="13" style="3" customWidth="1"/>
    <col min="9986" max="9986" width="14.7109375" style="3" customWidth="1"/>
    <col min="9987" max="9987" width="14.42578125" style="3" customWidth="1"/>
    <col min="9988" max="9988" width="14.140625" style="3" customWidth="1"/>
    <col min="9989" max="9989" width="13.5703125" style="3" customWidth="1"/>
    <col min="9990" max="9990" width="0" style="3" hidden="1" customWidth="1"/>
    <col min="9991" max="9991" width="10.28515625" style="3" customWidth="1"/>
    <col min="9992" max="9992" width="14" style="3" customWidth="1"/>
    <col min="9993" max="9993" width="11.7109375" style="3" bestFit="1" customWidth="1"/>
    <col min="9994" max="9994" width="12.140625" style="3" customWidth="1"/>
    <col min="9995" max="10239" width="9.140625" style="3"/>
    <col min="10240" max="10240" width="29" style="3" customWidth="1"/>
    <col min="10241" max="10241" width="13" style="3" customWidth="1"/>
    <col min="10242" max="10242" width="14.7109375" style="3" customWidth="1"/>
    <col min="10243" max="10243" width="14.42578125" style="3" customWidth="1"/>
    <col min="10244" max="10244" width="14.140625" style="3" customWidth="1"/>
    <col min="10245" max="10245" width="13.5703125" style="3" customWidth="1"/>
    <col min="10246" max="10246" width="0" style="3" hidden="1" customWidth="1"/>
    <col min="10247" max="10247" width="10.28515625" style="3" customWidth="1"/>
    <col min="10248" max="10248" width="14" style="3" customWidth="1"/>
    <col min="10249" max="10249" width="11.7109375" style="3" bestFit="1" customWidth="1"/>
    <col min="10250" max="10250" width="12.140625" style="3" customWidth="1"/>
    <col min="10251" max="10495" width="9.140625" style="3"/>
    <col min="10496" max="10496" width="29" style="3" customWidth="1"/>
    <col min="10497" max="10497" width="13" style="3" customWidth="1"/>
    <col min="10498" max="10498" width="14.7109375" style="3" customWidth="1"/>
    <col min="10499" max="10499" width="14.42578125" style="3" customWidth="1"/>
    <col min="10500" max="10500" width="14.140625" style="3" customWidth="1"/>
    <col min="10501" max="10501" width="13.5703125" style="3" customWidth="1"/>
    <col min="10502" max="10502" width="0" style="3" hidden="1" customWidth="1"/>
    <col min="10503" max="10503" width="10.28515625" style="3" customWidth="1"/>
    <col min="10504" max="10504" width="14" style="3" customWidth="1"/>
    <col min="10505" max="10505" width="11.7109375" style="3" bestFit="1" customWidth="1"/>
    <col min="10506" max="10506" width="12.140625" style="3" customWidth="1"/>
    <col min="10507" max="10751" width="9.140625" style="3"/>
    <col min="10752" max="10752" width="29" style="3" customWidth="1"/>
    <col min="10753" max="10753" width="13" style="3" customWidth="1"/>
    <col min="10754" max="10754" width="14.7109375" style="3" customWidth="1"/>
    <col min="10755" max="10755" width="14.42578125" style="3" customWidth="1"/>
    <col min="10756" max="10756" width="14.140625" style="3" customWidth="1"/>
    <col min="10757" max="10757" width="13.5703125" style="3" customWidth="1"/>
    <col min="10758" max="10758" width="0" style="3" hidden="1" customWidth="1"/>
    <col min="10759" max="10759" width="10.28515625" style="3" customWidth="1"/>
    <col min="10760" max="10760" width="14" style="3" customWidth="1"/>
    <col min="10761" max="10761" width="11.7109375" style="3" bestFit="1" customWidth="1"/>
    <col min="10762" max="10762" width="12.140625" style="3" customWidth="1"/>
    <col min="10763" max="11007" width="9.140625" style="3"/>
    <col min="11008" max="11008" width="29" style="3" customWidth="1"/>
    <col min="11009" max="11009" width="13" style="3" customWidth="1"/>
    <col min="11010" max="11010" width="14.7109375" style="3" customWidth="1"/>
    <col min="11011" max="11011" width="14.42578125" style="3" customWidth="1"/>
    <col min="11012" max="11012" width="14.140625" style="3" customWidth="1"/>
    <col min="11013" max="11013" width="13.5703125" style="3" customWidth="1"/>
    <col min="11014" max="11014" width="0" style="3" hidden="1" customWidth="1"/>
    <col min="11015" max="11015" width="10.28515625" style="3" customWidth="1"/>
    <col min="11016" max="11016" width="14" style="3" customWidth="1"/>
    <col min="11017" max="11017" width="11.7109375" style="3" bestFit="1" customWidth="1"/>
    <col min="11018" max="11018" width="12.140625" style="3" customWidth="1"/>
    <col min="11019" max="11263" width="9.140625" style="3"/>
    <col min="11264" max="11264" width="29" style="3" customWidth="1"/>
    <col min="11265" max="11265" width="13" style="3" customWidth="1"/>
    <col min="11266" max="11266" width="14.7109375" style="3" customWidth="1"/>
    <col min="11267" max="11267" width="14.42578125" style="3" customWidth="1"/>
    <col min="11268" max="11268" width="14.140625" style="3" customWidth="1"/>
    <col min="11269" max="11269" width="13.5703125" style="3" customWidth="1"/>
    <col min="11270" max="11270" width="0" style="3" hidden="1" customWidth="1"/>
    <col min="11271" max="11271" width="10.28515625" style="3" customWidth="1"/>
    <col min="11272" max="11272" width="14" style="3" customWidth="1"/>
    <col min="11273" max="11273" width="11.7109375" style="3" bestFit="1" customWidth="1"/>
    <col min="11274" max="11274" width="12.140625" style="3" customWidth="1"/>
    <col min="11275" max="11519" width="9.140625" style="3"/>
    <col min="11520" max="11520" width="29" style="3" customWidth="1"/>
    <col min="11521" max="11521" width="13" style="3" customWidth="1"/>
    <col min="11522" max="11522" width="14.7109375" style="3" customWidth="1"/>
    <col min="11523" max="11523" width="14.42578125" style="3" customWidth="1"/>
    <col min="11524" max="11524" width="14.140625" style="3" customWidth="1"/>
    <col min="11525" max="11525" width="13.5703125" style="3" customWidth="1"/>
    <col min="11526" max="11526" width="0" style="3" hidden="1" customWidth="1"/>
    <col min="11527" max="11527" width="10.28515625" style="3" customWidth="1"/>
    <col min="11528" max="11528" width="14" style="3" customWidth="1"/>
    <col min="11529" max="11529" width="11.7109375" style="3" bestFit="1" customWidth="1"/>
    <col min="11530" max="11530" width="12.140625" style="3" customWidth="1"/>
    <col min="11531" max="11775" width="9.140625" style="3"/>
    <col min="11776" max="11776" width="29" style="3" customWidth="1"/>
    <col min="11777" max="11777" width="13" style="3" customWidth="1"/>
    <col min="11778" max="11778" width="14.7109375" style="3" customWidth="1"/>
    <col min="11779" max="11779" width="14.42578125" style="3" customWidth="1"/>
    <col min="11780" max="11780" width="14.140625" style="3" customWidth="1"/>
    <col min="11781" max="11781" width="13.5703125" style="3" customWidth="1"/>
    <col min="11782" max="11782" width="0" style="3" hidden="1" customWidth="1"/>
    <col min="11783" max="11783" width="10.28515625" style="3" customWidth="1"/>
    <col min="11784" max="11784" width="14" style="3" customWidth="1"/>
    <col min="11785" max="11785" width="11.7109375" style="3" bestFit="1" customWidth="1"/>
    <col min="11786" max="11786" width="12.140625" style="3" customWidth="1"/>
    <col min="11787" max="12031" width="9.140625" style="3"/>
    <col min="12032" max="12032" width="29" style="3" customWidth="1"/>
    <col min="12033" max="12033" width="13" style="3" customWidth="1"/>
    <col min="12034" max="12034" width="14.7109375" style="3" customWidth="1"/>
    <col min="12035" max="12035" width="14.42578125" style="3" customWidth="1"/>
    <col min="12036" max="12036" width="14.140625" style="3" customWidth="1"/>
    <col min="12037" max="12037" width="13.5703125" style="3" customWidth="1"/>
    <col min="12038" max="12038" width="0" style="3" hidden="1" customWidth="1"/>
    <col min="12039" max="12039" width="10.28515625" style="3" customWidth="1"/>
    <col min="12040" max="12040" width="14" style="3" customWidth="1"/>
    <col min="12041" max="12041" width="11.7109375" style="3" bestFit="1" customWidth="1"/>
    <col min="12042" max="12042" width="12.140625" style="3" customWidth="1"/>
    <col min="12043" max="12287" width="9.140625" style="3"/>
    <col min="12288" max="12288" width="29" style="3" customWidth="1"/>
    <col min="12289" max="12289" width="13" style="3" customWidth="1"/>
    <col min="12290" max="12290" width="14.7109375" style="3" customWidth="1"/>
    <col min="12291" max="12291" width="14.42578125" style="3" customWidth="1"/>
    <col min="12292" max="12292" width="14.140625" style="3" customWidth="1"/>
    <col min="12293" max="12293" width="13.5703125" style="3" customWidth="1"/>
    <col min="12294" max="12294" width="0" style="3" hidden="1" customWidth="1"/>
    <col min="12295" max="12295" width="10.28515625" style="3" customWidth="1"/>
    <col min="12296" max="12296" width="14" style="3" customWidth="1"/>
    <col min="12297" max="12297" width="11.7109375" style="3" bestFit="1" customWidth="1"/>
    <col min="12298" max="12298" width="12.140625" style="3" customWidth="1"/>
    <col min="12299" max="12543" width="9.140625" style="3"/>
    <col min="12544" max="12544" width="29" style="3" customWidth="1"/>
    <col min="12545" max="12545" width="13" style="3" customWidth="1"/>
    <col min="12546" max="12546" width="14.7109375" style="3" customWidth="1"/>
    <col min="12547" max="12547" width="14.42578125" style="3" customWidth="1"/>
    <col min="12548" max="12548" width="14.140625" style="3" customWidth="1"/>
    <col min="12549" max="12549" width="13.5703125" style="3" customWidth="1"/>
    <col min="12550" max="12550" width="0" style="3" hidden="1" customWidth="1"/>
    <col min="12551" max="12551" width="10.28515625" style="3" customWidth="1"/>
    <col min="12552" max="12552" width="14" style="3" customWidth="1"/>
    <col min="12553" max="12553" width="11.7109375" style="3" bestFit="1" customWidth="1"/>
    <col min="12554" max="12554" width="12.140625" style="3" customWidth="1"/>
    <col min="12555" max="12799" width="9.140625" style="3"/>
    <col min="12800" max="12800" width="29" style="3" customWidth="1"/>
    <col min="12801" max="12801" width="13" style="3" customWidth="1"/>
    <col min="12802" max="12802" width="14.7109375" style="3" customWidth="1"/>
    <col min="12803" max="12803" width="14.42578125" style="3" customWidth="1"/>
    <col min="12804" max="12804" width="14.140625" style="3" customWidth="1"/>
    <col min="12805" max="12805" width="13.5703125" style="3" customWidth="1"/>
    <col min="12806" max="12806" width="0" style="3" hidden="1" customWidth="1"/>
    <col min="12807" max="12807" width="10.28515625" style="3" customWidth="1"/>
    <col min="12808" max="12808" width="14" style="3" customWidth="1"/>
    <col min="12809" max="12809" width="11.7109375" style="3" bestFit="1" customWidth="1"/>
    <col min="12810" max="12810" width="12.140625" style="3" customWidth="1"/>
    <col min="12811" max="13055" width="9.140625" style="3"/>
    <col min="13056" max="13056" width="29" style="3" customWidth="1"/>
    <col min="13057" max="13057" width="13" style="3" customWidth="1"/>
    <col min="13058" max="13058" width="14.7109375" style="3" customWidth="1"/>
    <col min="13059" max="13059" width="14.42578125" style="3" customWidth="1"/>
    <col min="13060" max="13060" width="14.140625" style="3" customWidth="1"/>
    <col min="13061" max="13061" width="13.5703125" style="3" customWidth="1"/>
    <col min="13062" max="13062" width="0" style="3" hidden="1" customWidth="1"/>
    <col min="13063" max="13063" width="10.28515625" style="3" customWidth="1"/>
    <col min="13064" max="13064" width="14" style="3" customWidth="1"/>
    <col min="13065" max="13065" width="11.7109375" style="3" bestFit="1" customWidth="1"/>
    <col min="13066" max="13066" width="12.140625" style="3" customWidth="1"/>
    <col min="13067" max="13311" width="9.140625" style="3"/>
    <col min="13312" max="13312" width="29" style="3" customWidth="1"/>
    <col min="13313" max="13313" width="13" style="3" customWidth="1"/>
    <col min="13314" max="13314" width="14.7109375" style="3" customWidth="1"/>
    <col min="13315" max="13315" width="14.42578125" style="3" customWidth="1"/>
    <col min="13316" max="13316" width="14.140625" style="3" customWidth="1"/>
    <col min="13317" max="13317" width="13.5703125" style="3" customWidth="1"/>
    <col min="13318" max="13318" width="0" style="3" hidden="1" customWidth="1"/>
    <col min="13319" max="13319" width="10.28515625" style="3" customWidth="1"/>
    <col min="13320" max="13320" width="14" style="3" customWidth="1"/>
    <col min="13321" max="13321" width="11.7109375" style="3" bestFit="1" customWidth="1"/>
    <col min="13322" max="13322" width="12.140625" style="3" customWidth="1"/>
    <col min="13323" max="13567" width="9.140625" style="3"/>
    <col min="13568" max="13568" width="29" style="3" customWidth="1"/>
    <col min="13569" max="13569" width="13" style="3" customWidth="1"/>
    <col min="13570" max="13570" width="14.7109375" style="3" customWidth="1"/>
    <col min="13571" max="13571" width="14.42578125" style="3" customWidth="1"/>
    <col min="13572" max="13572" width="14.140625" style="3" customWidth="1"/>
    <col min="13573" max="13573" width="13.5703125" style="3" customWidth="1"/>
    <col min="13574" max="13574" width="0" style="3" hidden="1" customWidth="1"/>
    <col min="13575" max="13575" width="10.28515625" style="3" customWidth="1"/>
    <col min="13576" max="13576" width="14" style="3" customWidth="1"/>
    <col min="13577" max="13577" width="11.7109375" style="3" bestFit="1" customWidth="1"/>
    <col min="13578" max="13578" width="12.140625" style="3" customWidth="1"/>
    <col min="13579" max="13823" width="9.140625" style="3"/>
    <col min="13824" max="13824" width="29" style="3" customWidth="1"/>
    <col min="13825" max="13825" width="13" style="3" customWidth="1"/>
    <col min="13826" max="13826" width="14.7109375" style="3" customWidth="1"/>
    <col min="13827" max="13827" width="14.42578125" style="3" customWidth="1"/>
    <col min="13828" max="13828" width="14.140625" style="3" customWidth="1"/>
    <col min="13829" max="13829" width="13.5703125" style="3" customWidth="1"/>
    <col min="13830" max="13830" width="0" style="3" hidden="1" customWidth="1"/>
    <col min="13831" max="13831" width="10.28515625" style="3" customWidth="1"/>
    <col min="13832" max="13832" width="14" style="3" customWidth="1"/>
    <col min="13833" max="13833" width="11.7109375" style="3" bestFit="1" customWidth="1"/>
    <col min="13834" max="13834" width="12.140625" style="3" customWidth="1"/>
    <col min="13835" max="14079" width="9.140625" style="3"/>
    <col min="14080" max="14080" width="29" style="3" customWidth="1"/>
    <col min="14081" max="14081" width="13" style="3" customWidth="1"/>
    <col min="14082" max="14082" width="14.7109375" style="3" customWidth="1"/>
    <col min="14083" max="14083" width="14.42578125" style="3" customWidth="1"/>
    <col min="14084" max="14084" width="14.140625" style="3" customWidth="1"/>
    <col min="14085" max="14085" width="13.5703125" style="3" customWidth="1"/>
    <col min="14086" max="14086" width="0" style="3" hidden="1" customWidth="1"/>
    <col min="14087" max="14087" width="10.28515625" style="3" customWidth="1"/>
    <col min="14088" max="14088" width="14" style="3" customWidth="1"/>
    <col min="14089" max="14089" width="11.7109375" style="3" bestFit="1" customWidth="1"/>
    <col min="14090" max="14090" width="12.140625" style="3" customWidth="1"/>
    <col min="14091" max="14335" width="9.140625" style="3"/>
    <col min="14336" max="14336" width="29" style="3" customWidth="1"/>
    <col min="14337" max="14337" width="13" style="3" customWidth="1"/>
    <col min="14338" max="14338" width="14.7109375" style="3" customWidth="1"/>
    <col min="14339" max="14339" width="14.42578125" style="3" customWidth="1"/>
    <col min="14340" max="14340" width="14.140625" style="3" customWidth="1"/>
    <col min="14341" max="14341" width="13.5703125" style="3" customWidth="1"/>
    <col min="14342" max="14342" width="0" style="3" hidden="1" customWidth="1"/>
    <col min="14343" max="14343" width="10.28515625" style="3" customWidth="1"/>
    <col min="14344" max="14344" width="14" style="3" customWidth="1"/>
    <col min="14345" max="14345" width="11.7109375" style="3" bestFit="1" customWidth="1"/>
    <col min="14346" max="14346" width="12.140625" style="3" customWidth="1"/>
    <col min="14347" max="14591" width="9.140625" style="3"/>
    <col min="14592" max="14592" width="29" style="3" customWidth="1"/>
    <col min="14593" max="14593" width="13" style="3" customWidth="1"/>
    <col min="14594" max="14594" width="14.7109375" style="3" customWidth="1"/>
    <col min="14595" max="14595" width="14.42578125" style="3" customWidth="1"/>
    <col min="14596" max="14596" width="14.140625" style="3" customWidth="1"/>
    <col min="14597" max="14597" width="13.5703125" style="3" customWidth="1"/>
    <col min="14598" max="14598" width="0" style="3" hidden="1" customWidth="1"/>
    <col min="14599" max="14599" width="10.28515625" style="3" customWidth="1"/>
    <col min="14600" max="14600" width="14" style="3" customWidth="1"/>
    <col min="14601" max="14601" width="11.7109375" style="3" bestFit="1" customWidth="1"/>
    <col min="14602" max="14602" width="12.140625" style="3" customWidth="1"/>
    <col min="14603" max="14847" width="9.140625" style="3"/>
    <col min="14848" max="14848" width="29" style="3" customWidth="1"/>
    <col min="14849" max="14849" width="13" style="3" customWidth="1"/>
    <col min="14850" max="14850" width="14.7109375" style="3" customWidth="1"/>
    <col min="14851" max="14851" width="14.42578125" style="3" customWidth="1"/>
    <col min="14852" max="14852" width="14.140625" style="3" customWidth="1"/>
    <col min="14853" max="14853" width="13.5703125" style="3" customWidth="1"/>
    <col min="14854" max="14854" width="0" style="3" hidden="1" customWidth="1"/>
    <col min="14855" max="14855" width="10.28515625" style="3" customWidth="1"/>
    <col min="14856" max="14856" width="14" style="3" customWidth="1"/>
    <col min="14857" max="14857" width="11.7109375" style="3" bestFit="1" customWidth="1"/>
    <col min="14858" max="14858" width="12.140625" style="3" customWidth="1"/>
    <col min="14859" max="15103" width="9.140625" style="3"/>
    <col min="15104" max="15104" width="29" style="3" customWidth="1"/>
    <col min="15105" max="15105" width="13" style="3" customWidth="1"/>
    <col min="15106" max="15106" width="14.7109375" style="3" customWidth="1"/>
    <col min="15107" max="15107" width="14.42578125" style="3" customWidth="1"/>
    <col min="15108" max="15108" width="14.140625" style="3" customWidth="1"/>
    <col min="15109" max="15109" width="13.5703125" style="3" customWidth="1"/>
    <col min="15110" max="15110" width="0" style="3" hidden="1" customWidth="1"/>
    <col min="15111" max="15111" width="10.28515625" style="3" customWidth="1"/>
    <col min="15112" max="15112" width="14" style="3" customWidth="1"/>
    <col min="15113" max="15113" width="11.7109375" style="3" bestFit="1" customWidth="1"/>
    <col min="15114" max="15114" width="12.140625" style="3" customWidth="1"/>
    <col min="15115" max="15359" width="9.140625" style="3"/>
    <col min="15360" max="15360" width="29" style="3" customWidth="1"/>
    <col min="15361" max="15361" width="13" style="3" customWidth="1"/>
    <col min="15362" max="15362" width="14.7109375" style="3" customWidth="1"/>
    <col min="15363" max="15363" width="14.42578125" style="3" customWidth="1"/>
    <col min="15364" max="15364" width="14.140625" style="3" customWidth="1"/>
    <col min="15365" max="15365" width="13.5703125" style="3" customWidth="1"/>
    <col min="15366" max="15366" width="0" style="3" hidden="1" customWidth="1"/>
    <col min="15367" max="15367" width="10.28515625" style="3" customWidth="1"/>
    <col min="15368" max="15368" width="14" style="3" customWidth="1"/>
    <col min="15369" max="15369" width="11.7109375" style="3" bestFit="1" customWidth="1"/>
    <col min="15370" max="15370" width="12.140625" style="3" customWidth="1"/>
    <col min="15371" max="15615" width="9.140625" style="3"/>
    <col min="15616" max="15616" width="29" style="3" customWidth="1"/>
    <col min="15617" max="15617" width="13" style="3" customWidth="1"/>
    <col min="15618" max="15618" width="14.7109375" style="3" customWidth="1"/>
    <col min="15619" max="15619" width="14.42578125" style="3" customWidth="1"/>
    <col min="15620" max="15620" width="14.140625" style="3" customWidth="1"/>
    <col min="15621" max="15621" width="13.5703125" style="3" customWidth="1"/>
    <col min="15622" max="15622" width="0" style="3" hidden="1" customWidth="1"/>
    <col min="15623" max="15623" width="10.28515625" style="3" customWidth="1"/>
    <col min="15624" max="15624" width="14" style="3" customWidth="1"/>
    <col min="15625" max="15625" width="11.7109375" style="3" bestFit="1" customWidth="1"/>
    <col min="15626" max="15626" width="12.140625" style="3" customWidth="1"/>
    <col min="15627" max="15871" width="9.140625" style="3"/>
    <col min="15872" max="15872" width="29" style="3" customWidth="1"/>
    <col min="15873" max="15873" width="13" style="3" customWidth="1"/>
    <col min="15874" max="15874" width="14.7109375" style="3" customWidth="1"/>
    <col min="15875" max="15875" width="14.42578125" style="3" customWidth="1"/>
    <col min="15876" max="15876" width="14.140625" style="3" customWidth="1"/>
    <col min="15877" max="15877" width="13.5703125" style="3" customWidth="1"/>
    <col min="15878" max="15878" width="0" style="3" hidden="1" customWidth="1"/>
    <col min="15879" max="15879" width="10.28515625" style="3" customWidth="1"/>
    <col min="15880" max="15880" width="14" style="3" customWidth="1"/>
    <col min="15881" max="15881" width="11.7109375" style="3" bestFit="1" customWidth="1"/>
    <col min="15882" max="15882" width="12.140625" style="3" customWidth="1"/>
    <col min="15883" max="16127" width="9.140625" style="3"/>
    <col min="16128" max="16128" width="29" style="3" customWidth="1"/>
    <col min="16129" max="16129" width="13" style="3" customWidth="1"/>
    <col min="16130" max="16130" width="14.7109375" style="3" customWidth="1"/>
    <col min="16131" max="16131" width="14.42578125" style="3" customWidth="1"/>
    <col min="16132" max="16132" width="14.140625" style="3" customWidth="1"/>
    <col min="16133" max="16133" width="13.5703125" style="3" customWidth="1"/>
    <col min="16134" max="16134" width="0" style="3" hidden="1" customWidth="1"/>
    <col min="16135" max="16135" width="10.28515625" style="3" customWidth="1"/>
    <col min="16136" max="16136" width="14" style="3" customWidth="1"/>
    <col min="16137" max="16137" width="11.7109375" style="3" bestFit="1" customWidth="1"/>
    <col min="16138" max="16138" width="12.140625" style="3" customWidth="1"/>
    <col min="16139" max="16384" width="9.140625" style="3"/>
  </cols>
  <sheetData>
    <row r="1" spans="1:15" ht="25.5" customHeight="1">
      <c r="A1" s="759" t="str">
        <f>Tabl.1.!A1</f>
        <v>I. FUNDUSZ EMERYTALNO-RENTOWY - II KWARTAŁ 2020 R.</v>
      </c>
      <c r="B1" s="759"/>
      <c r="C1" s="759"/>
      <c r="D1" s="759"/>
      <c r="E1" s="759"/>
      <c r="F1" s="759"/>
      <c r="G1" s="759"/>
      <c r="H1" s="759"/>
      <c r="I1" s="759"/>
    </row>
    <row r="2" spans="1:15" ht="9.75" customHeight="1">
      <c r="D2" s="363"/>
      <c r="E2" s="363"/>
      <c r="I2" s="299"/>
    </row>
    <row r="3" spans="1:15" ht="28.5" customHeight="1">
      <c r="A3" s="781" t="s">
        <v>376</v>
      </c>
      <c r="B3" s="781"/>
      <c r="C3" s="781"/>
      <c r="D3" s="781"/>
      <c r="E3" s="781"/>
      <c r="F3" s="781"/>
      <c r="G3" s="781"/>
      <c r="H3" s="781"/>
      <c r="I3" s="781"/>
    </row>
    <row r="4" spans="1:15" ht="14.25" customHeight="1">
      <c r="A4" s="781" t="s">
        <v>377</v>
      </c>
      <c r="B4" s="781"/>
      <c r="C4" s="781"/>
      <c r="D4" s="781"/>
      <c r="E4" s="781"/>
      <c r="F4" s="781"/>
      <c r="G4" s="781"/>
      <c r="H4" s="781"/>
      <c r="I4" s="781"/>
    </row>
    <row r="5" spans="1:15" ht="21" customHeight="1">
      <c r="A5" s="768" t="s">
        <v>38</v>
      </c>
      <c r="B5" s="765" t="s">
        <v>162</v>
      </c>
      <c r="C5" s="766"/>
      <c r="D5" s="765" t="s">
        <v>163</v>
      </c>
      <c r="E5" s="767"/>
      <c r="F5" s="767"/>
      <c r="G5" s="767"/>
      <c r="H5" s="767"/>
      <c r="I5" s="766"/>
    </row>
    <row r="6" spans="1:15" ht="21" customHeight="1">
      <c r="A6" s="768"/>
      <c r="B6" s="768" t="s">
        <v>285</v>
      </c>
      <c r="C6" s="768" t="s">
        <v>286</v>
      </c>
      <c r="D6" s="768" t="s">
        <v>39</v>
      </c>
      <c r="E6" s="768" t="s">
        <v>285</v>
      </c>
      <c r="F6" s="768" t="s">
        <v>286</v>
      </c>
      <c r="G6" s="765" t="s">
        <v>171</v>
      </c>
      <c r="H6" s="767"/>
      <c r="I6" s="766"/>
    </row>
    <row r="7" spans="1:15" ht="64.900000000000006" customHeight="1">
      <c r="A7" s="768"/>
      <c r="B7" s="768"/>
      <c r="C7" s="768"/>
      <c r="D7" s="768"/>
      <c r="E7" s="768"/>
      <c r="F7" s="768"/>
      <c r="G7" s="292" t="s">
        <v>294</v>
      </c>
      <c r="H7" s="292" t="s">
        <v>414</v>
      </c>
      <c r="I7" s="140" t="s">
        <v>295</v>
      </c>
    </row>
    <row r="8" spans="1:15" ht="13.5">
      <c r="A8" s="769" t="s">
        <v>378</v>
      </c>
      <c r="B8" s="770"/>
      <c r="C8" s="770"/>
      <c r="D8" s="770"/>
      <c r="E8" s="770"/>
      <c r="F8" s="770"/>
      <c r="G8" s="770"/>
      <c r="H8" s="770"/>
      <c r="I8" s="771"/>
    </row>
    <row r="9" spans="1:15" s="314" customFormat="1" ht="21" customHeight="1">
      <c r="A9" s="364" t="s">
        <v>349</v>
      </c>
      <c r="B9" s="365">
        <f t="shared" ref="B9:C9" si="0">B10+B11</f>
        <v>5181128489.7599993</v>
      </c>
      <c r="C9" s="365">
        <f t="shared" si="0"/>
        <v>9107658043.3099995</v>
      </c>
      <c r="D9" s="365">
        <f>D10+D11</f>
        <v>4065334723.4699993</v>
      </c>
      <c r="E9" s="365">
        <f>E10+E11</f>
        <v>4212556531.2299995</v>
      </c>
      <c r="F9" s="365">
        <f>F10+F11</f>
        <v>8277891254.7000036</v>
      </c>
      <c r="G9" s="439">
        <f>E9/D9-1</f>
        <v>3.6213944920711949E-2</v>
      </c>
      <c r="H9" s="305">
        <f>E9/B9-1</f>
        <v>-0.18694227723637602</v>
      </c>
      <c r="I9" s="306">
        <f>F9/C9-1</f>
        <v>-9.1106493531506572E-2</v>
      </c>
      <c r="J9" s="366"/>
      <c r="K9" s="367"/>
      <c r="N9" s="368"/>
      <c r="O9" s="368"/>
    </row>
    <row r="10" spans="1:15" ht="21" customHeight="1">
      <c r="A10" s="308" t="s">
        <v>379</v>
      </c>
      <c r="B10" s="369">
        <f t="shared" ref="B10:C10" si="1">B13</f>
        <v>4062370809.8899994</v>
      </c>
      <c r="C10" s="369">
        <f t="shared" si="1"/>
        <v>7166217710.0999994</v>
      </c>
      <c r="D10" s="369">
        <f>D13</f>
        <v>3208804488.1399994</v>
      </c>
      <c r="E10" s="369">
        <f>E13</f>
        <v>3317234646.5599995</v>
      </c>
      <c r="F10" s="369">
        <f>F13</f>
        <v>6526039134.7000036</v>
      </c>
      <c r="G10" s="440">
        <f t="shared" ref="G10:G11" si="2">E10/D10-1</f>
        <v>3.379145062304878E-2</v>
      </c>
      <c r="H10" s="318">
        <f t="shared" ref="H10:I11" si="3">E10/B10-1</f>
        <v>-0.18342396551194617</v>
      </c>
      <c r="I10" s="319">
        <f t="shared" si="3"/>
        <v>-8.9332839343930881E-2</v>
      </c>
      <c r="J10" s="366"/>
      <c r="K10" s="367"/>
      <c r="L10" s="314"/>
      <c r="M10" s="314"/>
      <c r="N10" s="314"/>
    </row>
    <row r="11" spans="1:15" ht="21" customHeight="1">
      <c r="A11" s="308" t="s">
        <v>351</v>
      </c>
      <c r="B11" s="369">
        <f t="shared" ref="B11:C11" si="4">B20</f>
        <v>1118757679.8699999</v>
      </c>
      <c r="C11" s="369">
        <f t="shared" si="4"/>
        <v>1941440333.2099996</v>
      </c>
      <c r="D11" s="369">
        <f>D20</f>
        <v>856530235.32999992</v>
      </c>
      <c r="E11" s="369">
        <f>E20</f>
        <v>895321884.66999984</v>
      </c>
      <c r="F11" s="369">
        <f>F20</f>
        <v>1751852120</v>
      </c>
      <c r="G11" s="440">
        <f t="shared" si="2"/>
        <v>4.5289293640701889E-2</v>
      </c>
      <c r="H11" s="318">
        <f t="shared" si="3"/>
        <v>-0.19971777554721537</v>
      </c>
      <c r="I11" s="319">
        <f t="shared" si="3"/>
        <v>-9.7653381341126333E-2</v>
      </c>
      <c r="J11" s="366"/>
      <c r="K11" s="367"/>
      <c r="L11" s="314"/>
      <c r="M11" s="314"/>
      <c r="N11" s="314"/>
    </row>
    <row r="12" spans="1:15" ht="21" customHeight="1">
      <c r="A12" s="769" t="s">
        <v>380</v>
      </c>
      <c r="B12" s="770"/>
      <c r="C12" s="770"/>
      <c r="D12" s="770"/>
      <c r="E12" s="770"/>
      <c r="F12" s="770"/>
      <c r="G12" s="770"/>
      <c r="H12" s="770"/>
      <c r="I12" s="771"/>
      <c r="J12" s="366"/>
      <c r="K12" s="367"/>
      <c r="L12" s="314"/>
      <c r="M12" s="314"/>
      <c r="N12" s="314"/>
    </row>
    <row r="13" spans="1:15" s="314" customFormat="1" ht="21" customHeight="1">
      <c r="A13" s="327" t="s">
        <v>381</v>
      </c>
      <c r="B13" s="370">
        <v>4062370809.8899994</v>
      </c>
      <c r="C13" s="370">
        <v>7166217710.0999994</v>
      </c>
      <c r="D13" s="371">
        <v>3208804488.1399994</v>
      </c>
      <c r="E13" s="371">
        <v>3317234646.5599995</v>
      </c>
      <c r="F13" s="371">
        <v>6526039134.7000036</v>
      </c>
      <c r="G13" s="439">
        <f>E13/D13-1</f>
        <v>3.379145062304878E-2</v>
      </c>
      <c r="H13" s="305">
        <f>E13/B13-1</f>
        <v>-0.18342396551194617</v>
      </c>
      <c r="I13" s="306">
        <f t="shared" ref="I13:I18" si="5">F13/C13-1</f>
        <v>-8.9332839343930881E-2</v>
      </c>
      <c r="J13" s="366"/>
      <c r="K13" s="367"/>
    </row>
    <row r="14" spans="1:15" ht="21" customHeight="1">
      <c r="A14" s="437" t="s">
        <v>425</v>
      </c>
      <c r="B14" s="372">
        <v>242495091.63</v>
      </c>
      <c r="C14" s="372">
        <v>430524460.37999994</v>
      </c>
      <c r="D14" s="373">
        <v>146898632.12</v>
      </c>
      <c r="E14" s="369">
        <v>137744682.45000002</v>
      </c>
      <c r="F14" s="373">
        <v>284643314.57000005</v>
      </c>
      <c r="G14" s="440">
        <f t="shared" ref="G14:G18" si="6">E14/D14-1</f>
        <v>-6.2314737298045264E-2</v>
      </c>
      <c r="H14" s="318">
        <f t="shared" ref="H14:I32" si="7">E14/B14-1</f>
        <v>-0.43196919358610597</v>
      </c>
      <c r="I14" s="319">
        <f t="shared" si="5"/>
        <v>-0.33884519750919317</v>
      </c>
      <c r="J14" s="366"/>
      <c r="K14" s="367"/>
      <c r="L14" s="314"/>
      <c r="M14" s="314"/>
      <c r="N14" s="314"/>
    </row>
    <row r="15" spans="1:15" ht="21" customHeight="1">
      <c r="A15" s="320" t="s">
        <v>354</v>
      </c>
      <c r="B15" s="374">
        <v>3419856522.9900002</v>
      </c>
      <c r="C15" s="374">
        <v>6044030486.9299974</v>
      </c>
      <c r="D15" s="373">
        <v>2763484600.5999994</v>
      </c>
      <c r="E15" s="369">
        <v>2868037459.71</v>
      </c>
      <c r="F15" s="373">
        <v>5631522060.3100004</v>
      </c>
      <c r="G15" s="440">
        <f t="shared" si="6"/>
        <v>3.7833704261388101E-2</v>
      </c>
      <c r="H15" s="318">
        <f t="shared" si="7"/>
        <v>-0.16135737261794292</v>
      </c>
      <c r="I15" s="319">
        <f t="shared" si="5"/>
        <v>-6.8250553585398333E-2</v>
      </c>
      <c r="J15" s="366"/>
      <c r="K15" s="367"/>
      <c r="L15" s="314"/>
      <c r="M15" s="314"/>
      <c r="N15" s="368"/>
    </row>
    <row r="16" spans="1:15" ht="27" customHeight="1">
      <c r="A16" s="320" t="s">
        <v>382</v>
      </c>
      <c r="B16" s="374">
        <v>99219623.080000013</v>
      </c>
      <c r="C16" s="374">
        <v>172991209.72999999</v>
      </c>
      <c r="D16" s="373">
        <v>68169383.540000007</v>
      </c>
      <c r="E16" s="369">
        <v>68618478.039999977</v>
      </c>
      <c r="F16" s="373">
        <v>136787861.58000001</v>
      </c>
      <c r="G16" s="440">
        <f t="shared" si="6"/>
        <v>6.5879208037205039E-3</v>
      </c>
      <c r="H16" s="318">
        <f t="shared" si="7"/>
        <v>-0.30841827543858502</v>
      </c>
      <c r="I16" s="319">
        <f t="shared" si="5"/>
        <v>-0.20927854199357987</v>
      </c>
      <c r="J16" s="366"/>
      <c r="K16" s="367"/>
      <c r="L16" s="375"/>
      <c r="M16" s="314"/>
      <c r="N16" s="314"/>
    </row>
    <row r="17" spans="1:14" ht="27" customHeight="1">
      <c r="A17" s="320" t="s">
        <v>383</v>
      </c>
      <c r="B17" s="374">
        <v>528062003.17000008</v>
      </c>
      <c r="C17" s="374">
        <v>922503369.25000024</v>
      </c>
      <c r="D17" s="373">
        <v>365587032.17999995</v>
      </c>
      <c r="E17" s="369">
        <v>368491378.41000003</v>
      </c>
      <c r="F17" s="373">
        <v>734078410.59000003</v>
      </c>
      <c r="G17" s="440">
        <f t="shared" si="6"/>
        <v>7.9443360249444872E-3</v>
      </c>
      <c r="H17" s="318">
        <f t="shared" si="7"/>
        <v>-0.30218160708796382</v>
      </c>
      <c r="I17" s="319">
        <f t="shared" si="5"/>
        <v>-0.20425395173699001</v>
      </c>
      <c r="J17" s="366"/>
      <c r="K17" s="367"/>
      <c r="L17" s="314"/>
      <c r="M17" s="314"/>
      <c r="N17" s="314"/>
    </row>
    <row r="18" spans="1:14" ht="27" customHeight="1">
      <c r="A18" s="320" t="s">
        <v>394</v>
      </c>
      <c r="B18" s="374">
        <v>15232660.65</v>
      </c>
      <c r="C18" s="374">
        <v>26692644.189999998</v>
      </c>
      <c r="D18" s="373">
        <v>11563471.82</v>
      </c>
      <c r="E18" s="369">
        <v>12087330.4</v>
      </c>
      <c r="F18" s="373">
        <v>23650802.219999999</v>
      </c>
      <c r="G18" s="440">
        <f t="shared" si="6"/>
        <v>4.5302880324743278E-2</v>
      </c>
      <c r="H18" s="318">
        <f t="shared" si="7"/>
        <v>-0.20648593980198726</v>
      </c>
      <c r="I18" s="319">
        <f t="shared" si="5"/>
        <v>-0.11395806081810278</v>
      </c>
      <c r="J18" s="366"/>
      <c r="K18" s="367"/>
      <c r="L18" s="314"/>
      <c r="M18" s="314"/>
      <c r="N18" s="314"/>
    </row>
    <row r="19" spans="1:14" ht="21" customHeight="1">
      <c r="A19" s="793" t="s">
        <v>384</v>
      </c>
      <c r="B19" s="794"/>
      <c r="C19" s="794"/>
      <c r="D19" s="794"/>
      <c r="E19" s="794"/>
      <c r="F19" s="794"/>
      <c r="G19" s="794"/>
      <c r="H19" s="794"/>
      <c r="I19" s="795"/>
      <c r="J19" s="366"/>
      <c r="K19" s="367"/>
      <c r="L19" s="314"/>
      <c r="M19" s="314"/>
      <c r="N19" s="314"/>
    </row>
    <row r="20" spans="1:14" ht="21" customHeight="1">
      <c r="A20" s="376" t="s">
        <v>356</v>
      </c>
      <c r="B20" s="377">
        <f>B21+B27</f>
        <v>1118757679.8699999</v>
      </c>
      <c r="C20" s="377">
        <f>C21+C27</f>
        <v>1941440333.2099996</v>
      </c>
      <c r="D20" s="377">
        <f>D21+D27</f>
        <v>856530235.32999992</v>
      </c>
      <c r="E20" s="377">
        <f>E21+E27</f>
        <v>895321884.66999984</v>
      </c>
      <c r="F20" s="377">
        <f>F21+F27</f>
        <v>1751852120</v>
      </c>
      <c r="G20" s="446">
        <f>E20/D20-1</f>
        <v>4.5289293640701889E-2</v>
      </c>
      <c r="H20" s="379">
        <f t="shared" si="7"/>
        <v>-0.19971777554721537</v>
      </c>
      <c r="I20" s="379">
        <f>F20/C20-1</f>
        <v>-9.7653381341126333E-2</v>
      </c>
      <c r="J20" s="366"/>
      <c r="K20" s="367"/>
      <c r="L20" s="314"/>
      <c r="M20" s="314"/>
      <c r="N20" s="314"/>
    </row>
    <row r="21" spans="1:14" s="314" customFormat="1" ht="30.75" customHeight="1">
      <c r="A21" s="327" t="s">
        <v>357</v>
      </c>
      <c r="B21" s="370">
        <v>895724486.11000001</v>
      </c>
      <c r="C21" s="370">
        <v>1555342697.9699996</v>
      </c>
      <c r="D21" s="371">
        <v>683181979.96999991</v>
      </c>
      <c r="E21" s="380">
        <v>712210959.61999989</v>
      </c>
      <c r="F21" s="365">
        <v>1395392939.5900002</v>
      </c>
      <c r="G21" s="439">
        <f t="shared" ref="G21:G32" si="8">E21/D21-1</f>
        <v>4.2490845047281178E-2</v>
      </c>
      <c r="H21" s="305">
        <f t="shared" si="7"/>
        <v>-0.20487720201439663</v>
      </c>
      <c r="I21" s="305">
        <f>F21/C21-1</f>
        <v>-0.10283891684370428</v>
      </c>
      <c r="J21" s="366"/>
      <c r="K21" s="367"/>
    </row>
    <row r="22" spans="1:14" ht="31.5" customHeight="1">
      <c r="A22" s="320" t="s">
        <v>426</v>
      </c>
      <c r="B22" s="374">
        <v>59947652.030000001</v>
      </c>
      <c r="C22" s="374">
        <v>104399062.58</v>
      </c>
      <c r="D22" s="369">
        <v>46258179.340000004</v>
      </c>
      <c r="E22" s="381">
        <v>48142461.240000002</v>
      </c>
      <c r="F22" s="382">
        <v>94400640.579999998</v>
      </c>
      <c r="G22" s="440">
        <f t="shared" si="8"/>
        <v>4.0734026433475234E-2</v>
      </c>
      <c r="H22" s="318">
        <f t="shared" si="7"/>
        <v>-0.19692499022467547</v>
      </c>
      <c r="I22" s="318">
        <f>F22/C22-1</f>
        <v>-9.5771185611348786E-2</v>
      </c>
      <c r="J22" s="366"/>
      <c r="K22" s="367"/>
      <c r="L22" s="314"/>
      <c r="M22" s="314"/>
      <c r="N22" s="314"/>
    </row>
    <row r="23" spans="1:14" ht="27" customHeight="1">
      <c r="A23" s="320" t="s">
        <v>415</v>
      </c>
      <c r="B23" s="374">
        <v>881436946.53000009</v>
      </c>
      <c r="C23" s="374">
        <v>1530641798.2399998</v>
      </c>
      <c r="D23" s="369">
        <v>673113736.63</v>
      </c>
      <c r="E23" s="381">
        <v>701911579.25999987</v>
      </c>
      <c r="F23" s="373">
        <v>1375025315.8900001</v>
      </c>
      <c r="G23" s="440">
        <f t="shared" si="8"/>
        <v>4.2783026200265528E-2</v>
      </c>
      <c r="H23" s="318">
        <f t="shared" si="7"/>
        <v>-0.203673521942491</v>
      </c>
      <c r="I23" s="318">
        <f>F23/C23-1</f>
        <v>-0.10166747212112881</v>
      </c>
      <c r="J23" s="366"/>
      <c r="K23" s="367"/>
      <c r="L23" s="314"/>
      <c r="M23" s="314"/>
      <c r="N23" s="314"/>
    </row>
    <row r="24" spans="1:14" ht="37.5" customHeight="1">
      <c r="A24" s="320" t="s">
        <v>396</v>
      </c>
      <c r="B24" s="374">
        <v>1431188.2</v>
      </c>
      <c r="C24" s="374">
        <v>2279692.88</v>
      </c>
      <c r="D24" s="369">
        <v>765186.47999999986</v>
      </c>
      <c r="E24" s="381">
        <v>771707.13</v>
      </c>
      <c r="F24" s="373">
        <v>1536893.6099999999</v>
      </c>
      <c r="G24" s="440">
        <f t="shared" si="8"/>
        <v>8.5216482131260651E-3</v>
      </c>
      <c r="H24" s="318">
        <f t="shared" si="7"/>
        <v>-0.46079269658595567</v>
      </c>
      <c r="I24" s="318">
        <f>F24/C24-1</f>
        <v>-0.32583304379140754</v>
      </c>
      <c r="J24" s="366"/>
      <c r="K24" s="367"/>
      <c r="L24" s="314"/>
      <c r="M24" s="314"/>
      <c r="N24" s="314"/>
    </row>
    <row r="25" spans="1:14" ht="37.5" customHeight="1">
      <c r="A25" s="320" t="s">
        <v>397</v>
      </c>
      <c r="B25" s="374">
        <v>2908075.04</v>
      </c>
      <c r="C25" s="374">
        <v>5020236.6500000004</v>
      </c>
      <c r="D25" s="369">
        <v>1971219.56</v>
      </c>
      <c r="E25" s="381">
        <v>1992386.4</v>
      </c>
      <c r="F25" s="373">
        <v>3963605.9599999995</v>
      </c>
      <c r="G25" s="440">
        <f t="shared" si="8"/>
        <v>1.0737941338203827E-2</v>
      </c>
      <c r="H25" s="318">
        <f t="shared" si="7"/>
        <v>-0.31487792694647943</v>
      </c>
      <c r="I25" s="318">
        <f t="shared" si="7"/>
        <v>-0.21047427913582539</v>
      </c>
      <c r="J25" s="366"/>
      <c r="K25" s="367"/>
      <c r="L25" s="314"/>
      <c r="M25" s="314"/>
      <c r="N25" s="314"/>
    </row>
    <row r="26" spans="1:14" ht="37.5" customHeight="1">
      <c r="A26" s="320" t="s">
        <v>398</v>
      </c>
      <c r="B26" s="374">
        <v>9948276.3400000017</v>
      </c>
      <c r="C26" s="374">
        <v>17400970.199999999</v>
      </c>
      <c r="D26" s="369">
        <v>7331837.2999999998</v>
      </c>
      <c r="E26" s="381">
        <v>7535286.8299999991</v>
      </c>
      <c r="F26" s="373">
        <v>14867124.129999999</v>
      </c>
      <c r="G26" s="440">
        <f t="shared" si="8"/>
        <v>2.7748778604238744E-2</v>
      </c>
      <c r="H26" s="318">
        <f t="shared" si="7"/>
        <v>-0.24255352661423979</v>
      </c>
      <c r="I26" s="318">
        <f t="shared" si="7"/>
        <v>-0.14561521805261179</v>
      </c>
      <c r="J26" s="366"/>
      <c r="K26" s="367"/>
      <c r="L26" s="314"/>
      <c r="M26" s="314"/>
      <c r="N26" s="314"/>
    </row>
    <row r="27" spans="1:14" s="314" customFormat="1" ht="21" customHeight="1">
      <c r="A27" s="327" t="s">
        <v>359</v>
      </c>
      <c r="B27" s="370">
        <v>223033193.75999999</v>
      </c>
      <c r="C27" s="370">
        <v>386097635.24000007</v>
      </c>
      <c r="D27" s="371">
        <v>173348255.35999998</v>
      </c>
      <c r="E27" s="380">
        <v>183110925.04999995</v>
      </c>
      <c r="F27" s="365">
        <v>356459180.40999997</v>
      </c>
      <c r="G27" s="439">
        <f t="shared" si="8"/>
        <v>5.6318246005564898E-2</v>
      </c>
      <c r="H27" s="305">
        <f t="shared" si="7"/>
        <v>-0.17899698263281527</v>
      </c>
      <c r="I27" s="318">
        <f t="shared" si="7"/>
        <v>-7.6764144933383793E-2</v>
      </c>
      <c r="J27" s="366"/>
      <c r="K27" s="367"/>
    </row>
    <row r="28" spans="1:14" ht="21" customHeight="1">
      <c r="A28" s="320" t="s">
        <v>427</v>
      </c>
      <c r="B28" s="374">
        <v>5286289.5999999996</v>
      </c>
      <c r="C28" s="374">
        <v>9163307.2399999984</v>
      </c>
      <c r="D28" s="369">
        <v>3984485.3500000006</v>
      </c>
      <c r="E28" s="381">
        <v>4086869.4699999993</v>
      </c>
      <c r="F28" s="382">
        <v>8071354.8200000003</v>
      </c>
      <c r="G28" s="440">
        <f t="shared" si="8"/>
        <v>2.5695694928329571E-2</v>
      </c>
      <c r="H28" s="318">
        <f t="shared" si="7"/>
        <v>-0.22689262616259243</v>
      </c>
      <c r="I28" s="318">
        <f t="shared" si="7"/>
        <v>-0.11916575439415233</v>
      </c>
      <c r="J28" s="366"/>
      <c r="K28" s="367"/>
      <c r="L28" s="314"/>
      <c r="M28" s="314"/>
      <c r="N28" s="314"/>
    </row>
    <row r="29" spans="1:14" ht="25.5" customHeight="1">
      <c r="A29" s="320" t="s">
        <v>360</v>
      </c>
      <c r="B29" s="374">
        <v>213112713.83999997</v>
      </c>
      <c r="C29" s="374">
        <v>368516013.24000001</v>
      </c>
      <c r="D29" s="369">
        <v>165461601.02999997</v>
      </c>
      <c r="E29" s="381">
        <v>174875885.34000003</v>
      </c>
      <c r="F29" s="373">
        <v>340337486.36999995</v>
      </c>
      <c r="G29" s="440">
        <f t="shared" si="8"/>
        <v>5.6897094258704373E-2</v>
      </c>
      <c r="H29" s="318">
        <f t="shared" si="7"/>
        <v>-0.17942068218748908</v>
      </c>
      <c r="I29" s="318">
        <f t="shared" si="7"/>
        <v>-7.646486409709552E-2</v>
      </c>
      <c r="J29" s="366"/>
      <c r="K29" s="367"/>
      <c r="L29" s="314"/>
      <c r="M29" s="314"/>
      <c r="N29" s="314"/>
    </row>
    <row r="30" spans="1:14" ht="27" customHeight="1">
      <c r="A30" s="320" t="s">
        <v>361</v>
      </c>
      <c r="B30" s="374">
        <v>2343950.8699999996</v>
      </c>
      <c r="C30" s="374">
        <v>4192544.22</v>
      </c>
      <c r="D30" s="369">
        <v>1876070.8</v>
      </c>
      <c r="E30" s="381">
        <v>1956652.8900000004</v>
      </c>
      <c r="F30" s="373">
        <v>3832723.69</v>
      </c>
      <c r="G30" s="440">
        <f t="shared" si="8"/>
        <v>4.2952584731877019E-2</v>
      </c>
      <c r="H30" s="318">
        <f t="shared" si="7"/>
        <v>-0.16523297691815497</v>
      </c>
      <c r="I30" s="318">
        <f t="shared" si="7"/>
        <v>-8.5823908137574789E-2</v>
      </c>
      <c r="J30" s="366"/>
      <c r="K30" s="367"/>
      <c r="L30" s="314"/>
      <c r="M30" s="314"/>
      <c r="N30" s="314"/>
    </row>
    <row r="31" spans="1:14" ht="28.5" customHeight="1">
      <c r="A31" s="320" t="s">
        <v>362</v>
      </c>
      <c r="B31" s="374">
        <v>5425676.29</v>
      </c>
      <c r="C31" s="374">
        <v>9633553.4099999983</v>
      </c>
      <c r="D31" s="369">
        <v>4345986.8100000005</v>
      </c>
      <c r="E31" s="381">
        <v>4538714.1399999997</v>
      </c>
      <c r="F31" s="373">
        <v>8884700.9499999993</v>
      </c>
      <c r="G31" s="440">
        <f t="shared" si="8"/>
        <v>4.4346045771822995E-2</v>
      </c>
      <c r="H31" s="318">
        <f t="shared" si="7"/>
        <v>-0.16347494811563856</v>
      </c>
      <c r="I31" s="318">
        <f t="shared" si="7"/>
        <v>-7.7733773627357672E-2</v>
      </c>
      <c r="J31" s="366"/>
      <c r="K31" s="367"/>
      <c r="L31" s="314"/>
      <c r="M31" s="314"/>
      <c r="N31" s="314"/>
    </row>
    <row r="32" spans="1:14" ht="37.5" customHeight="1">
      <c r="A32" s="323" t="s">
        <v>363</v>
      </c>
      <c r="B32" s="383">
        <v>2150852.7600000002</v>
      </c>
      <c r="C32" s="383">
        <v>3755524.3699999996</v>
      </c>
      <c r="D32" s="384">
        <v>1664596.72</v>
      </c>
      <c r="E32" s="385">
        <v>1739672.68</v>
      </c>
      <c r="F32" s="386">
        <v>3404269.4</v>
      </c>
      <c r="G32" s="441">
        <f t="shared" si="8"/>
        <v>4.5101590732438801E-2</v>
      </c>
      <c r="H32" s="330">
        <f t="shared" si="7"/>
        <v>-0.19117072430378745</v>
      </c>
      <c r="I32" s="330">
        <f t="shared" si="7"/>
        <v>-9.3530206542102645E-2</v>
      </c>
      <c r="J32" s="366"/>
      <c r="K32" s="367"/>
      <c r="L32" s="314"/>
      <c r="M32" s="314"/>
      <c r="N32" s="314"/>
    </row>
    <row r="33" spans="1:9" ht="46.5" customHeight="1">
      <c r="A33" s="791" t="s">
        <v>386</v>
      </c>
      <c r="B33" s="791"/>
      <c r="C33" s="791"/>
      <c r="D33" s="791"/>
      <c r="E33" s="791"/>
      <c r="F33" s="791"/>
      <c r="G33" s="791"/>
      <c r="H33" s="791"/>
      <c r="I33" s="791"/>
    </row>
    <row r="34" spans="1:9" ht="25.5" customHeight="1">
      <c r="A34" s="791" t="s">
        <v>387</v>
      </c>
      <c r="B34" s="791"/>
      <c r="C34" s="791"/>
      <c r="D34" s="791"/>
      <c r="E34" s="791"/>
      <c r="F34" s="791"/>
      <c r="G34" s="791"/>
      <c r="H34" s="791"/>
      <c r="I34" s="791"/>
    </row>
    <row r="35" spans="1:9" ht="21.75" customHeight="1">
      <c r="A35" s="792"/>
      <c r="B35" s="758"/>
      <c r="C35" s="758"/>
      <c r="D35" s="758"/>
      <c r="E35" s="758"/>
      <c r="F35" s="758"/>
      <c r="G35" s="758"/>
      <c r="H35" s="758"/>
      <c r="I35" s="758"/>
    </row>
    <row r="36" spans="1:9">
      <c r="A36" s="758"/>
      <c r="B36" s="758"/>
      <c r="C36" s="758"/>
      <c r="D36" s="758"/>
      <c r="E36" s="758"/>
      <c r="F36" s="758"/>
      <c r="G36" s="758"/>
      <c r="H36" s="758"/>
      <c r="I36" s="758"/>
    </row>
  </sheetData>
  <mergeCells count="19">
    <mergeCell ref="A1:I1"/>
    <mergeCell ref="A3:I3"/>
    <mergeCell ref="A4:I4"/>
    <mergeCell ref="A5:A7"/>
    <mergeCell ref="B5:C5"/>
    <mergeCell ref="D5:I5"/>
    <mergeCell ref="B6:B7"/>
    <mergeCell ref="C6:C7"/>
    <mergeCell ref="D6:D7"/>
    <mergeCell ref="E6:E7"/>
    <mergeCell ref="A34:I34"/>
    <mergeCell ref="A35:I35"/>
    <mergeCell ref="A36:I36"/>
    <mergeCell ref="F6:F7"/>
    <mergeCell ref="G6:I6"/>
    <mergeCell ref="A8:I8"/>
    <mergeCell ref="A12:I12"/>
    <mergeCell ref="A19:I19"/>
    <mergeCell ref="A33:I33"/>
  </mergeCells>
  <printOptions horizontalCentered="1"/>
  <pageMargins left="0.39370078740157483" right="0.39370078740157483" top="0.59055118110236227" bottom="0.35433070866141736" header="0.23622047244094491" footer="0.19685039370078741"/>
  <pageSetup paperSize="9" scale="6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FC37"/>
  <sheetViews>
    <sheetView showGridLines="0" zoomScaleNormal="100" workbookViewId="0">
      <selection sqref="A1:H1"/>
    </sheetView>
  </sheetViews>
  <sheetFormatPr defaultColWidth="0" defaultRowHeight="12.75" zeroHeight="1"/>
  <cols>
    <col min="1" max="1" width="27.7109375" style="3" customWidth="1"/>
    <col min="2" max="4" width="16.7109375" style="3" customWidth="1"/>
    <col min="5" max="5" width="14.7109375" style="3" customWidth="1"/>
    <col min="6" max="6" width="13.28515625" style="3" customWidth="1"/>
    <col min="7" max="7" width="13.42578125" style="3" customWidth="1"/>
    <col min="8" max="8" width="11.85546875" style="3" customWidth="1"/>
    <col min="9" max="9" width="10.7109375" style="3" hidden="1"/>
    <col min="10" max="246" width="9.140625" style="3" hidden="1"/>
    <col min="247" max="247" width="20.5703125" style="3" hidden="1"/>
    <col min="248" max="249" width="12.7109375" style="3" hidden="1"/>
    <col min="250" max="250" width="12" style="3" hidden="1"/>
    <col min="251" max="251" width="11.42578125" style="3" hidden="1"/>
    <col min="252" max="254" width="11.28515625" style="3" hidden="1"/>
    <col min="255" max="255" width="9.140625" style="3" hidden="1"/>
    <col min="256" max="256" width="12.28515625" style="3" hidden="1"/>
    <col min="257" max="257" width="9.140625" style="3" hidden="1"/>
    <col min="258" max="259" width="10.7109375" style="3" hidden="1"/>
    <col min="260" max="502" width="9.140625" style="3" hidden="1"/>
    <col min="503" max="503" width="20.5703125" style="3" hidden="1"/>
    <col min="504" max="505" width="12.7109375" style="3" hidden="1"/>
    <col min="506" max="506" width="12" style="3" hidden="1"/>
    <col min="507" max="507" width="11.42578125" style="3" hidden="1"/>
    <col min="508" max="510" width="11.28515625" style="3" hidden="1"/>
    <col min="511" max="511" width="9.140625" style="3" hidden="1"/>
    <col min="512" max="512" width="12.28515625" style="3" hidden="1"/>
    <col min="513" max="513" width="9.140625" style="3" hidden="1"/>
    <col min="514" max="515" width="10.7109375" style="3" hidden="1"/>
    <col min="516" max="758" width="9.140625" style="3" hidden="1"/>
    <col min="759" max="759" width="20.5703125" style="3" hidden="1"/>
    <col min="760" max="761" width="12.7109375" style="3" hidden="1"/>
    <col min="762" max="762" width="12" style="3" hidden="1"/>
    <col min="763" max="763" width="11.42578125" style="3" hidden="1"/>
    <col min="764" max="766" width="11.28515625" style="3" hidden="1"/>
    <col min="767" max="767" width="9.140625" style="3" hidden="1"/>
    <col min="768" max="768" width="12.28515625" style="3" hidden="1"/>
    <col min="769" max="769" width="9.140625" style="3" hidden="1"/>
    <col min="770" max="771" width="10.7109375" style="3" hidden="1"/>
    <col min="772" max="1014" width="9.140625" style="3" hidden="1"/>
    <col min="1015" max="1015" width="20.5703125" style="3" hidden="1"/>
    <col min="1016" max="1017" width="12.7109375" style="3" hidden="1"/>
    <col min="1018" max="1018" width="12" style="3" hidden="1"/>
    <col min="1019" max="1019" width="11.42578125" style="3" hidden="1"/>
    <col min="1020" max="1022" width="11.28515625" style="3" hidden="1"/>
    <col min="1023" max="1023" width="9.140625" style="3" hidden="1"/>
    <col min="1024" max="1024" width="12.28515625" style="3" hidden="1"/>
    <col min="1025" max="1025" width="9.140625" style="3" hidden="1"/>
    <col min="1026" max="1027" width="10.7109375" style="3" hidden="1"/>
    <col min="1028" max="1270" width="9.140625" style="3" hidden="1"/>
    <col min="1271" max="1271" width="20.5703125" style="3" hidden="1"/>
    <col min="1272" max="1273" width="12.7109375" style="3" hidden="1"/>
    <col min="1274" max="1274" width="12" style="3" hidden="1"/>
    <col min="1275" max="1275" width="11.42578125" style="3" hidden="1"/>
    <col min="1276" max="1278" width="11.28515625" style="3" hidden="1"/>
    <col min="1279" max="1279" width="9.140625" style="3" hidden="1"/>
    <col min="1280" max="1280" width="12.28515625" style="3" hidden="1"/>
    <col min="1281" max="1281" width="9.140625" style="3" hidden="1"/>
    <col min="1282" max="1283" width="10.7109375" style="3" hidden="1"/>
    <col min="1284" max="1526" width="9.140625" style="3" hidden="1"/>
    <col min="1527" max="1527" width="20.5703125" style="3" hidden="1"/>
    <col min="1528" max="1529" width="12.7109375" style="3" hidden="1"/>
    <col min="1530" max="1530" width="12" style="3" hidden="1"/>
    <col min="1531" max="1531" width="11.42578125" style="3" hidden="1"/>
    <col min="1532" max="1534" width="11.28515625" style="3" hidden="1"/>
    <col min="1535" max="1535" width="9.140625" style="3" hidden="1"/>
    <col min="1536" max="1536" width="12.28515625" style="3" hidden="1"/>
    <col min="1537" max="1537" width="9.140625" style="3" hidden="1"/>
    <col min="1538" max="1539" width="10.7109375" style="3" hidden="1"/>
    <col min="1540" max="1782" width="9.140625" style="3" hidden="1"/>
    <col min="1783" max="1783" width="20.5703125" style="3" hidden="1"/>
    <col min="1784" max="1785" width="12.7109375" style="3" hidden="1"/>
    <col min="1786" max="1786" width="12" style="3" hidden="1"/>
    <col min="1787" max="1787" width="11.42578125" style="3" hidden="1"/>
    <col min="1788" max="1790" width="11.28515625" style="3" hidden="1"/>
    <col min="1791" max="1791" width="9.140625" style="3" hidden="1"/>
    <col min="1792" max="1792" width="12.28515625" style="3" hidden="1"/>
    <col min="1793" max="1793" width="9.140625" style="3" hidden="1"/>
    <col min="1794" max="1795" width="10.7109375" style="3" hidden="1"/>
    <col min="1796" max="2038" width="9.140625" style="3" hidden="1"/>
    <col min="2039" max="2039" width="20.5703125" style="3" hidden="1"/>
    <col min="2040" max="2041" width="12.7109375" style="3" hidden="1"/>
    <col min="2042" max="2042" width="12" style="3" hidden="1"/>
    <col min="2043" max="2043" width="11.42578125" style="3" hidden="1"/>
    <col min="2044" max="2046" width="11.28515625" style="3" hidden="1"/>
    <col min="2047" max="2047" width="9.140625" style="3" hidden="1"/>
    <col min="2048" max="2048" width="12.28515625" style="3" hidden="1"/>
    <col min="2049" max="2049" width="9.140625" style="3" hidden="1"/>
    <col min="2050" max="2051" width="10.7109375" style="3" hidden="1"/>
    <col min="2052" max="2294" width="9.140625" style="3" hidden="1"/>
    <col min="2295" max="2295" width="20.5703125" style="3" hidden="1"/>
    <col min="2296" max="2297" width="12.7109375" style="3" hidden="1"/>
    <col min="2298" max="2298" width="12" style="3" hidden="1"/>
    <col min="2299" max="2299" width="11.42578125" style="3" hidden="1"/>
    <col min="2300" max="2302" width="11.28515625" style="3" hidden="1"/>
    <col min="2303" max="2303" width="9.140625" style="3" hidden="1"/>
    <col min="2304" max="2304" width="12.28515625" style="3" hidden="1"/>
    <col min="2305" max="2305" width="9.140625" style="3" hidden="1"/>
    <col min="2306" max="2307" width="10.7109375" style="3" hidden="1"/>
    <col min="2308" max="2550" width="9.140625" style="3" hidden="1"/>
    <col min="2551" max="2551" width="20.5703125" style="3" hidden="1"/>
    <col min="2552" max="2553" width="12.7109375" style="3" hidden="1"/>
    <col min="2554" max="2554" width="12" style="3" hidden="1"/>
    <col min="2555" max="2555" width="11.42578125" style="3" hidden="1"/>
    <col min="2556" max="2558" width="11.28515625" style="3" hidden="1"/>
    <col min="2559" max="2559" width="9.140625" style="3" hidden="1"/>
    <col min="2560" max="2560" width="12.28515625" style="3" hidden="1"/>
    <col min="2561" max="2561" width="9.140625" style="3" hidden="1"/>
    <col min="2562" max="2563" width="10.7109375" style="3" hidden="1"/>
    <col min="2564" max="2806" width="9.140625" style="3" hidden="1"/>
    <col min="2807" max="2807" width="20.5703125" style="3" hidden="1"/>
    <col min="2808" max="2809" width="12.7109375" style="3" hidden="1"/>
    <col min="2810" max="2810" width="12" style="3" hidden="1"/>
    <col min="2811" max="2811" width="11.42578125" style="3" hidden="1"/>
    <col min="2812" max="2814" width="11.28515625" style="3" hidden="1"/>
    <col min="2815" max="2815" width="9.140625" style="3" hidden="1"/>
    <col min="2816" max="2816" width="12.28515625" style="3" hidden="1"/>
    <col min="2817" max="2817" width="9.140625" style="3" hidden="1"/>
    <col min="2818" max="2819" width="10.7109375" style="3" hidden="1"/>
    <col min="2820" max="3062" width="9.140625" style="3" hidden="1"/>
    <col min="3063" max="3063" width="20.5703125" style="3" hidden="1"/>
    <col min="3064" max="3065" width="12.7109375" style="3" hidden="1"/>
    <col min="3066" max="3066" width="12" style="3" hidden="1"/>
    <col min="3067" max="3067" width="11.42578125" style="3" hidden="1"/>
    <col min="3068" max="3070" width="11.28515625" style="3" hidden="1"/>
    <col min="3071" max="3071" width="9.140625" style="3" hidden="1"/>
    <col min="3072" max="3072" width="12.28515625" style="3" hidden="1"/>
    <col min="3073" max="3073" width="9.140625" style="3" hidden="1"/>
    <col min="3074" max="3075" width="10.7109375" style="3" hidden="1"/>
    <col min="3076" max="3318" width="9.140625" style="3" hidden="1"/>
    <col min="3319" max="3319" width="20.5703125" style="3" hidden="1"/>
    <col min="3320" max="3321" width="12.7109375" style="3" hidden="1"/>
    <col min="3322" max="3322" width="12" style="3" hidden="1"/>
    <col min="3323" max="3323" width="11.42578125" style="3" hidden="1"/>
    <col min="3324" max="3326" width="11.28515625" style="3" hidden="1"/>
    <col min="3327" max="3327" width="9.140625" style="3" hidden="1"/>
    <col min="3328" max="3328" width="12.28515625" style="3" hidden="1"/>
    <col min="3329" max="3329" width="9.140625" style="3" hidden="1"/>
    <col min="3330" max="3331" width="10.7109375" style="3" hidden="1"/>
    <col min="3332" max="3574" width="9.140625" style="3" hidden="1"/>
    <col min="3575" max="3575" width="20.5703125" style="3" hidden="1"/>
    <col min="3576" max="3577" width="12.7109375" style="3" hidden="1"/>
    <col min="3578" max="3578" width="12" style="3" hidden="1"/>
    <col min="3579" max="3579" width="11.42578125" style="3" hidden="1"/>
    <col min="3580" max="3582" width="11.28515625" style="3" hidden="1"/>
    <col min="3583" max="3583" width="9.140625" style="3" hidden="1"/>
    <col min="3584" max="3584" width="12.28515625" style="3" hidden="1"/>
    <col min="3585" max="3585" width="9.140625" style="3" hidden="1"/>
    <col min="3586" max="3587" width="10.7109375" style="3" hidden="1"/>
    <col min="3588" max="3830" width="9.140625" style="3" hidden="1"/>
    <col min="3831" max="3831" width="20.5703125" style="3" hidden="1"/>
    <col min="3832" max="3833" width="12.7109375" style="3" hidden="1"/>
    <col min="3834" max="3834" width="12" style="3" hidden="1"/>
    <col min="3835" max="3835" width="11.42578125" style="3" hidden="1"/>
    <col min="3836" max="3838" width="11.28515625" style="3" hidden="1"/>
    <col min="3839" max="3839" width="9.140625" style="3" hidden="1"/>
    <col min="3840" max="3840" width="12.28515625" style="3" hidden="1"/>
    <col min="3841" max="3841" width="9.140625" style="3" hidden="1"/>
    <col min="3842" max="3843" width="10.7109375" style="3" hidden="1"/>
    <col min="3844" max="4086" width="9.140625" style="3" hidden="1"/>
    <col min="4087" max="4087" width="20.5703125" style="3" hidden="1"/>
    <col min="4088" max="4089" width="12.7109375" style="3" hidden="1"/>
    <col min="4090" max="4090" width="12" style="3" hidden="1"/>
    <col min="4091" max="4091" width="11.42578125" style="3" hidden="1"/>
    <col min="4092" max="4094" width="11.28515625" style="3" hidden="1"/>
    <col min="4095" max="4095" width="9.140625" style="3" hidden="1"/>
    <col min="4096" max="4096" width="12.28515625" style="3" hidden="1"/>
    <col min="4097" max="4097" width="9.140625" style="3" hidden="1"/>
    <col min="4098" max="4099" width="10.7109375" style="3" hidden="1"/>
    <col min="4100" max="4342" width="9.140625" style="3" hidden="1"/>
    <col min="4343" max="4343" width="20.5703125" style="3" hidden="1"/>
    <col min="4344" max="4345" width="12.7109375" style="3" hidden="1"/>
    <col min="4346" max="4346" width="12" style="3" hidden="1"/>
    <col min="4347" max="4347" width="11.42578125" style="3" hidden="1"/>
    <col min="4348" max="4350" width="11.28515625" style="3" hidden="1"/>
    <col min="4351" max="4351" width="9.140625" style="3" hidden="1"/>
    <col min="4352" max="4352" width="12.28515625" style="3" hidden="1"/>
    <col min="4353" max="4353" width="9.140625" style="3" hidden="1"/>
    <col min="4354" max="4355" width="10.7109375" style="3" hidden="1"/>
    <col min="4356" max="4598" width="9.140625" style="3" hidden="1"/>
    <col min="4599" max="4599" width="20.5703125" style="3" hidden="1"/>
    <col min="4600" max="4601" width="12.7109375" style="3" hidden="1"/>
    <col min="4602" max="4602" width="12" style="3" hidden="1"/>
    <col min="4603" max="4603" width="11.42578125" style="3" hidden="1"/>
    <col min="4604" max="4606" width="11.28515625" style="3" hidden="1"/>
    <col min="4607" max="4607" width="9.140625" style="3" hidden="1"/>
    <col min="4608" max="4608" width="12.28515625" style="3" hidden="1"/>
    <col min="4609" max="4609" width="9.140625" style="3" hidden="1"/>
    <col min="4610" max="4611" width="10.7109375" style="3" hidden="1"/>
    <col min="4612" max="4854" width="9.140625" style="3" hidden="1"/>
    <col min="4855" max="4855" width="20.5703125" style="3" hidden="1"/>
    <col min="4856" max="4857" width="12.7109375" style="3" hidden="1"/>
    <col min="4858" max="4858" width="12" style="3" hidden="1"/>
    <col min="4859" max="4859" width="11.42578125" style="3" hidden="1"/>
    <col min="4860" max="4862" width="11.28515625" style="3" hidden="1"/>
    <col min="4863" max="4863" width="9.140625" style="3" hidden="1"/>
    <col min="4864" max="4864" width="12.28515625" style="3" hidden="1"/>
    <col min="4865" max="4865" width="9.140625" style="3" hidden="1"/>
    <col min="4866" max="4867" width="10.7109375" style="3" hidden="1"/>
    <col min="4868" max="5110" width="9.140625" style="3" hidden="1"/>
    <col min="5111" max="5111" width="20.5703125" style="3" hidden="1"/>
    <col min="5112" max="5113" width="12.7109375" style="3" hidden="1"/>
    <col min="5114" max="5114" width="12" style="3" hidden="1"/>
    <col min="5115" max="5115" width="11.42578125" style="3" hidden="1"/>
    <col min="5116" max="5118" width="11.28515625" style="3" hidden="1"/>
    <col min="5119" max="5119" width="9.140625" style="3" hidden="1"/>
    <col min="5120" max="5120" width="12.28515625" style="3" hidden="1"/>
    <col min="5121" max="5121" width="9.140625" style="3" hidden="1"/>
    <col min="5122" max="5123" width="10.7109375" style="3" hidden="1"/>
    <col min="5124" max="5366" width="9.140625" style="3" hidden="1"/>
    <col min="5367" max="5367" width="20.5703125" style="3" hidden="1"/>
    <col min="5368" max="5369" width="12.7109375" style="3" hidden="1"/>
    <col min="5370" max="5370" width="12" style="3" hidden="1"/>
    <col min="5371" max="5371" width="11.42578125" style="3" hidden="1"/>
    <col min="5372" max="5374" width="11.28515625" style="3" hidden="1"/>
    <col min="5375" max="5375" width="9.140625" style="3" hidden="1"/>
    <col min="5376" max="5376" width="12.28515625" style="3" hidden="1"/>
    <col min="5377" max="5377" width="9.140625" style="3" hidden="1"/>
    <col min="5378" max="5379" width="10.7109375" style="3" hidden="1"/>
    <col min="5380" max="5622" width="9.140625" style="3" hidden="1"/>
    <col min="5623" max="5623" width="20.5703125" style="3" hidden="1"/>
    <col min="5624" max="5625" width="12.7109375" style="3" hidden="1"/>
    <col min="5626" max="5626" width="12" style="3" hidden="1"/>
    <col min="5627" max="5627" width="11.42578125" style="3" hidden="1"/>
    <col min="5628" max="5630" width="11.28515625" style="3" hidden="1"/>
    <col min="5631" max="5631" width="9.140625" style="3" hidden="1"/>
    <col min="5632" max="5632" width="12.28515625" style="3" hidden="1"/>
    <col min="5633" max="5633" width="9.140625" style="3" hidden="1"/>
    <col min="5634" max="5635" width="10.7109375" style="3" hidden="1"/>
    <col min="5636" max="5878" width="9.140625" style="3" hidden="1"/>
    <col min="5879" max="5879" width="20.5703125" style="3" hidden="1"/>
    <col min="5880" max="5881" width="12.7109375" style="3" hidden="1"/>
    <col min="5882" max="5882" width="12" style="3" hidden="1"/>
    <col min="5883" max="5883" width="11.42578125" style="3" hidden="1"/>
    <col min="5884" max="5886" width="11.28515625" style="3" hidden="1"/>
    <col min="5887" max="5887" width="9.140625" style="3" hidden="1"/>
    <col min="5888" max="5888" width="12.28515625" style="3" hidden="1"/>
    <col min="5889" max="5889" width="9.140625" style="3" hidden="1"/>
    <col min="5890" max="5891" width="10.7109375" style="3" hidden="1"/>
    <col min="5892" max="6134" width="9.140625" style="3" hidden="1"/>
    <col min="6135" max="6135" width="20.5703125" style="3" hidden="1"/>
    <col min="6136" max="6137" width="12.7109375" style="3" hidden="1"/>
    <col min="6138" max="6138" width="12" style="3" hidden="1"/>
    <col min="6139" max="6139" width="11.42578125" style="3" hidden="1"/>
    <col min="6140" max="6142" width="11.28515625" style="3" hidden="1"/>
    <col min="6143" max="6143" width="9.140625" style="3" hidden="1"/>
    <col min="6144" max="6144" width="12.28515625" style="3" hidden="1"/>
    <col min="6145" max="6145" width="9.140625" style="3" hidden="1"/>
    <col min="6146" max="6147" width="10.7109375" style="3" hidden="1"/>
    <col min="6148" max="6390" width="9.140625" style="3" hidden="1"/>
    <col min="6391" max="6391" width="20.5703125" style="3" hidden="1"/>
    <col min="6392" max="6393" width="12.7109375" style="3" hidden="1"/>
    <col min="6394" max="6394" width="12" style="3" hidden="1"/>
    <col min="6395" max="6395" width="11.42578125" style="3" hidden="1"/>
    <col min="6396" max="6398" width="11.28515625" style="3" hidden="1"/>
    <col min="6399" max="6399" width="9.140625" style="3" hidden="1"/>
    <col min="6400" max="6400" width="12.28515625" style="3" hidden="1"/>
    <col min="6401" max="6401" width="9.140625" style="3" hidden="1"/>
    <col min="6402" max="6403" width="10.7109375" style="3" hidden="1"/>
    <col min="6404" max="6646" width="9.140625" style="3" hidden="1"/>
    <col min="6647" max="6647" width="20.5703125" style="3" hidden="1"/>
    <col min="6648" max="6649" width="12.7109375" style="3" hidden="1"/>
    <col min="6650" max="6650" width="12" style="3" hidden="1"/>
    <col min="6651" max="6651" width="11.42578125" style="3" hidden="1"/>
    <col min="6652" max="6654" width="11.28515625" style="3" hidden="1"/>
    <col min="6655" max="6655" width="9.140625" style="3" hidden="1"/>
    <col min="6656" max="6656" width="12.28515625" style="3" hidden="1"/>
    <col min="6657" max="6657" width="9.140625" style="3" hidden="1"/>
    <col min="6658" max="6659" width="10.7109375" style="3" hidden="1"/>
    <col min="6660" max="6902" width="9.140625" style="3" hidden="1"/>
    <col min="6903" max="6903" width="20.5703125" style="3" hidden="1"/>
    <col min="6904" max="6905" width="12.7109375" style="3" hidden="1"/>
    <col min="6906" max="6906" width="12" style="3" hidden="1"/>
    <col min="6907" max="6907" width="11.42578125" style="3" hidden="1"/>
    <col min="6908" max="6910" width="11.28515625" style="3" hidden="1"/>
    <col min="6911" max="6911" width="9.140625" style="3" hidden="1"/>
    <col min="6912" max="6912" width="12.28515625" style="3" hidden="1"/>
    <col min="6913" max="6913" width="9.140625" style="3" hidden="1"/>
    <col min="6914" max="6915" width="10.7109375" style="3" hidden="1"/>
    <col min="6916" max="7158" width="9.140625" style="3" hidden="1"/>
    <col min="7159" max="7159" width="20.5703125" style="3" hidden="1"/>
    <col min="7160" max="7161" width="12.7109375" style="3" hidden="1"/>
    <col min="7162" max="7162" width="12" style="3" hidden="1"/>
    <col min="7163" max="7163" width="11.42578125" style="3" hidden="1"/>
    <col min="7164" max="7166" width="11.28515625" style="3" hidden="1"/>
    <col min="7167" max="7167" width="9.140625" style="3" hidden="1"/>
    <col min="7168" max="7168" width="12.28515625" style="3" hidden="1"/>
    <col min="7169" max="7169" width="9.140625" style="3" hidden="1"/>
    <col min="7170" max="7171" width="10.7109375" style="3" hidden="1"/>
    <col min="7172" max="7414" width="9.140625" style="3" hidden="1"/>
    <col min="7415" max="7415" width="20.5703125" style="3" hidden="1"/>
    <col min="7416" max="7417" width="12.7109375" style="3" hidden="1"/>
    <col min="7418" max="7418" width="12" style="3" hidden="1"/>
    <col min="7419" max="7419" width="11.42578125" style="3" hidden="1"/>
    <col min="7420" max="7422" width="11.28515625" style="3" hidden="1"/>
    <col min="7423" max="7423" width="9.140625" style="3" hidden="1"/>
    <col min="7424" max="7424" width="12.28515625" style="3" hidden="1"/>
    <col min="7425" max="7425" width="9.140625" style="3" hidden="1"/>
    <col min="7426" max="7427" width="10.7109375" style="3" hidden="1"/>
    <col min="7428" max="7670" width="9.140625" style="3" hidden="1"/>
    <col min="7671" max="7671" width="20.5703125" style="3" hidden="1"/>
    <col min="7672" max="7673" width="12.7109375" style="3" hidden="1"/>
    <col min="7674" max="7674" width="12" style="3" hidden="1"/>
    <col min="7675" max="7675" width="11.42578125" style="3" hidden="1"/>
    <col min="7676" max="7678" width="11.28515625" style="3" hidden="1"/>
    <col min="7679" max="7679" width="9.140625" style="3" hidden="1"/>
    <col min="7680" max="7680" width="12.28515625" style="3" hidden="1"/>
    <col min="7681" max="7681" width="9.140625" style="3" hidden="1"/>
    <col min="7682" max="7683" width="10.7109375" style="3" hidden="1"/>
    <col min="7684" max="7926" width="9.140625" style="3" hidden="1"/>
    <col min="7927" max="7927" width="20.5703125" style="3" hidden="1"/>
    <col min="7928" max="7929" width="12.7109375" style="3" hidden="1"/>
    <col min="7930" max="7930" width="12" style="3" hidden="1"/>
    <col min="7931" max="7931" width="11.42578125" style="3" hidden="1"/>
    <col min="7932" max="7934" width="11.28515625" style="3" hidden="1"/>
    <col min="7935" max="7935" width="9.140625" style="3" hidden="1"/>
    <col min="7936" max="7936" width="12.28515625" style="3" hidden="1"/>
    <col min="7937" max="7937" width="9.140625" style="3" hidden="1"/>
    <col min="7938" max="7939" width="10.7109375" style="3" hidden="1"/>
    <col min="7940" max="8182" width="9.140625" style="3" hidden="1"/>
    <col min="8183" max="8183" width="20.5703125" style="3" hidden="1"/>
    <col min="8184" max="8185" width="12.7109375" style="3" hidden="1"/>
    <col min="8186" max="8186" width="12" style="3" hidden="1"/>
    <col min="8187" max="8187" width="11.42578125" style="3" hidden="1"/>
    <col min="8188" max="8190" width="11.28515625" style="3" hidden="1"/>
    <col min="8191" max="8191" width="9.140625" style="3" hidden="1"/>
    <col min="8192" max="8192" width="12.28515625" style="3" hidden="1"/>
    <col min="8193" max="8193" width="9.140625" style="3" hidden="1"/>
    <col min="8194" max="8195" width="10.7109375" style="3" hidden="1"/>
    <col min="8196" max="8438" width="9.140625" style="3" hidden="1"/>
    <col min="8439" max="8439" width="20.5703125" style="3" hidden="1"/>
    <col min="8440" max="8441" width="12.7109375" style="3" hidden="1"/>
    <col min="8442" max="8442" width="12" style="3" hidden="1"/>
    <col min="8443" max="8443" width="11.42578125" style="3" hidden="1"/>
    <col min="8444" max="8446" width="11.28515625" style="3" hidden="1"/>
    <col min="8447" max="8447" width="9.140625" style="3" hidden="1"/>
    <col min="8448" max="8448" width="12.28515625" style="3" hidden="1"/>
    <col min="8449" max="8449" width="9.140625" style="3" hidden="1"/>
    <col min="8450" max="8451" width="10.7109375" style="3" hidden="1"/>
    <col min="8452" max="8694" width="9.140625" style="3" hidden="1"/>
    <col min="8695" max="8695" width="20.5703125" style="3" hidden="1"/>
    <col min="8696" max="8697" width="12.7109375" style="3" hidden="1"/>
    <col min="8698" max="8698" width="12" style="3" hidden="1"/>
    <col min="8699" max="8699" width="11.42578125" style="3" hidden="1"/>
    <col min="8700" max="8702" width="11.28515625" style="3" hidden="1"/>
    <col min="8703" max="8703" width="9.140625" style="3" hidden="1"/>
    <col min="8704" max="8704" width="12.28515625" style="3" hidden="1"/>
    <col min="8705" max="8705" width="9.140625" style="3" hidden="1"/>
    <col min="8706" max="8707" width="10.7109375" style="3" hidden="1"/>
    <col min="8708" max="8950" width="9.140625" style="3" hidden="1"/>
    <col min="8951" max="8951" width="20.5703125" style="3" hidden="1"/>
    <col min="8952" max="8953" width="12.7109375" style="3" hidden="1"/>
    <col min="8954" max="8954" width="12" style="3" hidden="1"/>
    <col min="8955" max="8955" width="11.42578125" style="3" hidden="1"/>
    <col min="8956" max="8958" width="11.28515625" style="3" hidden="1"/>
    <col min="8959" max="8959" width="9.140625" style="3" hidden="1"/>
    <col min="8960" max="8960" width="12.28515625" style="3" hidden="1"/>
    <col min="8961" max="8961" width="9.140625" style="3" hidden="1"/>
    <col min="8962" max="8963" width="10.7109375" style="3" hidden="1"/>
    <col min="8964" max="9206" width="9.140625" style="3" hidden="1"/>
    <col min="9207" max="9207" width="20.5703125" style="3" hidden="1"/>
    <col min="9208" max="9209" width="12.7109375" style="3" hidden="1"/>
    <col min="9210" max="9210" width="12" style="3" hidden="1"/>
    <col min="9211" max="9211" width="11.42578125" style="3" hidden="1"/>
    <col min="9212" max="9214" width="11.28515625" style="3" hidden="1"/>
    <col min="9215" max="9215" width="9.140625" style="3" hidden="1"/>
    <col min="9216" max="9216" width="12.28515625" style="3" hidden="1"/>
    <col min="9217" max="9217" width="9.140625" style="3" hidden="1"/>
    <col min="9218" max="9219" width="10.7109375" style="3" hidden="1"/>
    <col min="9220" max="9462" width="9.140625" style="3" hidden="1"/>
    <col min="9463" max="9463" width="20.5703125" style="3" hidden="1"/>
    <col min="9464" max="9465" width="12.7109375" style="3" hidden="1"/>
    <col min="9466" max="9466" width="12" style="3" hidden="1"/>
    <col min="9467" max="9467" width="11.42578125" style="3" hidden="1"/>
    <col min="9468" max="9470" width="11.28515625" style="3" hidden="1"/>
    <col min="9471" max="9471" width="9.140625" style="3" hidden="1"/>
    <col min="9472" max="9472" width="12.28515625" style="3" hidden="1"/>
    <col min="9473" max="9473" width="9.140625" style="3" hidden="1"/>
    <col min="9474" max="9475" width="10.7109375" style="3" hidden="1"/>
    <col min="9476" max="9718" width="9.140625" style="3" hidden="1"/>
    <col min="9719" max="9719" width="20.5703125" style="3" hidden="1"/>
    <col min="9720" max="9721" width="12.7109375" style="3" hidden="1"/>
    <col min="9722" max="9722" width="12" style="3" hidden="1"/>
    <col min="9723" max="9723" width="11.42578125" style="3" hidden="1"/>
    <col min="9724" max="9726" width="11.28515625" style="3" hidden="1"/>
    <col min="9727" max="9727" width="9.140625" style="3" hidden="1"/>
    <col min="9728" max="9728" width="12.28515625" style="3" hidden="1"/>
    <col min="9729" max="9729" width="9.140625" style="3" hidden="1"/>
    <col min="9730" max="9731" width="10.7109375" style="3" hidden="1"/>
    <col min="9732" max="9974" width="9.140625" style="3" hidden="1"/>
    <col min="9975" max="9975" width="20.5703125" style="3" hidden="1"/>
    <col min="9976" max="9977" width="12.7109375" style="3" hidden="1"/>
    <col min="9978" max="9978" width="12" style="3" hidden="1"/>
    <col min="9979" max="9979" width="11.42578125" style="3" hidden="1"/>
    <col min="9980" max="9982" width="11.28515625" style="3" hidden="1"/>
    <col min="9983" max="9983" width="9.140625" style="3" hidden="1"/>
    <col min="9984" max="9984" width="12.28515625" style="3" hidden="1"/>
    <col min="9985" max="9985" width="9.140625" style="3" hidden="1"/>
    <col min="9986" max="9987" width="10.7109375" style="3" hidden="1"/>
    <col min="9988" max="10230" width="9.140625" style="3" hidden="1"/>
    <col min="10231" max="10231" width="20.5703125" style="3" hidden="1"/>
    <col min="10232" max="10233" width="12.7109375" style="3" hidden="1"/>
    <col min="10234" max="10234" width="12" style="3" hidden="1"/>
    <col min="10235" max="10235" width="11.42578125" style="3" hidden="1"/>
    <col min="10236" max="10238" width="11.28515625" style="3" hidden="1"/>
    <col min="10239" max="10239" width="9.140625" style="3" hidden="1"/>
    <col min="10240" max="10240" width="12.28515625" style="3" hidden="1"/>
    <col min="10241" max="10241" width="9.140625" style="3" hidden="1"/>
    <col min="10242" max="10243" width="10.7109375" style="3" hidden="1"/>
    <col min="10244" max="10486" width="9.140625" style="3" hidden="1"/>
    <col min="10487" max="10487" width="20.5703125" style="3" hidden="1"/>
    <col min="10488" max="10489" width="12.7109375" style="3" hidden="1"/>
    <col min="10490" max="10490" width="12" style="3" hidden="1"/>
    <col min="10491" max="10491" width="11.42578125" style="3" hidden="1"/>
    <col min="10492" max="10494" width="11.28515625" style="3" hidden="1"/>
    <col min="10495" max="10495" width="9.140625" style="3" hidden="1"/>
    <col min="10496" max="10496" width="12.28515625" style="3" hidden="1"/>
    <col min="10497" max="10497" width="9.140625" style="3" hidden="1"/>
    <col min="10498" max="10499" width="10.7109375" style="3" hidden="1"/>
    <col min="10500" max="10742" width="9.140625" style="3" hidden="1"/>
    <col min="10743" max="10743" width="20.5703125" style="3" hidden="1"/>
    <col min="10744" max="10745" width="12.7109375" style="3" hidden="1"/>
    <col min="10746" max="10746" width="12" style="3" hidden="1"/>
    <col min="10747" max="10747" width="11.42578125" style="3" hidden="1"/>
    <col min="10748" max="10750" width="11.28515625" style="3" hidden="1"/>
    <col min="10751" max="10751" width="9.140625" style="3" hidden="1"/>
    <col min="10752" max="10752" width="12.28515625" style="3" hidden="1"/>
    <col min="10753" max="10753" width="9.140625" style="3" hidden="1"/>
    <col min="10754" max="10755" width="10.7109375" style="3" hidden="1"/>
    <col min="10756" max="10998" width="9.140625" style="3" hidden="1"/>
    <col min="10999" max="10999" width="20.5703125" style="3" hidden="1"/>
    <col min="11000" max="11001" width="12.7109375" style="3" hidden="1"/>
    <col min="11002" max="11002" width="12" style="3" hidden="1"/>
    <col min="11003" max="11003" width="11.42578125" style="3" hidden="1"/>
    <col min="11004" max="11006" width="11.28515625" style="3" hidden="1"/>
    <col min="11007" max="11007" width="9.140625" style="3" hidden="1"/>
    <col min="11008" max="11008" width="12.28515625" style="3" hidden="1"/>
    <col min="11009" max="11009" width="9.140625" style="3" hidden="1"/>
    <col min="11010" max="11011" width="10.7109375" style="3" hidden="1"/>
    <col min="11012" max="11254" width="9.140625" style="3" hidden="1"/>
    <col min="11255" max="11255" width="20.5703125" style="3" hidden="1"/>
    <col min="11256" max="11257" width="12.7109375" style="3" hidden="1"/>
    <col min="11258" max="11258" width="12" style="3" hidden="1"/>
    <col min="11259" max="11259" width="11.42578125" style="3" hidden="1"/>
    <col min="11260" max="11262" width="11.28515625" style="3" hidden="1"/>
    <col min="11263" max="11263" width="9.140625" style="3" hidden="1"/>
    <col min="11264" max="11264" width="12.28515625" style="3" hidden="1"/>
    <col min="11265" max="11265" width="9.140625" style="3" hidden="1"/>
    <col min="11266" max="11267" width="10.7109375" style="3" hidden="1"/>
    <col min="11268" max="11510" width="9.140625" style="3" hidden="1"/>
    <col min="11511" max="11511" width="20.5703125" style="3" hidden="1"/>
    <col min="11512" max="11513" width="12.7109375" style="3" hidden="1"/>
    <col min="11514" max="11514" width="12" style="3" hidden="1"/>
    <col min="11515" max="11515" width="11.42578125" style="3" hidden="1"/>
    <col min="11516" max="11518" width="11.28515625" style="3" hidden="1"/>
    <col min="11519" max="11519" width="9.140625" style="3" hidden="1"/>
    <col min="11520" max="11520" width="12.28515625" style="3" hidden="1"/>
    <col min="11521" max="11521" width="9.140625" style="3" hidden="1"/>
    <col min="11522" max="11523" width="10.7109375" style="3" hidden="1"/>
    <col min="11524" max="11766" width="9.140625" style="3" hidden="1"/>
    <col min="11767" max="11767" width="20.5703125" style="3" hidden="1"/>
    <col min="11768" max="11769" width="12.7109375" style="3" hidden="1"/>
    <col min="11770" max="11770" width="12" style="3" hidden="1"/>
    <col min="11771" max="11771" width="11.42578125" style="3" hidden="1"/>
    <col min="11772" max="11774" width="11.28515625" style="3" hidden="1"/>
    <col min="11775" max="11775" width="9.140625" style="3" hidden="1"/>
    <col min="11776" max="11776" width="12.28515625" style="3" hidden="1"/>
    <col min="11777" max="11777" width="9.140625" style="3" hidden="1"/>
    <col min="11778" max="11779" width="10.7109375" style="3" hidden="1"/>
    <col min="11780" max="12022" width="9.140625" style="3" hidden="1"/>
    <col min="12023" max="12023" width="20.5703125" style="3" hidden="1"/>
    <col min="12024" max="12025" width="12.7109375" style="3" hidden="1"/>
    <col min="12026" max="12026" width="12" style="3" hidden="1"/>
    <col min="12027" max="12027" width="11.42578125" style="3" hidden="1"/>
    <col min="12028" max="12030" width="11.28515625" style="3" hidden="1"/>
    <col min="12031" max="12031" width="9.140625" style="3" hidden="1"/>
    <col min="12032" max="12032" width="12.28515625" style="3" hidden="1"/>
    <col min="12033" max="12033" width="9.140625" style="3" hidden="1"/>
    <col min="12034" max="12035" width="10.7109375" style="3" hidden="1"/>
    <col min="12036" max="12278" width="9.140625" style="3" hidden="1"/>
    <col min="12279" max="12279" width="20.5703125" style="3" hidden="1"/>
    <col min="12280" max="12281" width="12.7109375" style="3" hidden="1"/>
    <col min="12282" max="12282" width="12" style="3" hidden="1"/>
    <col min="12283" max="12283" width="11.42578125" style="3" hidden="1"/>
    <col min="12284" max="12286" width="11.28515625" style="3" hidden="1"/>
    <col min="12287" max="12287" width="9.140625" style="3" hidden="1"/>
    <col min="12288" max="12288" width="12.28515625" style="3" hidden="1"/>
    <col min="12289" max="12289" width="9.140625" style="3" hidden="1"/>
    <col min="12290" max="12291" width="10.7109375" style="3" hidden="1"/>
    <col min="12292" max="12534" width="9.140625" style="3" hidden="1"/>
    <col min="12535" max="12535" width="20.5703125" style="3" hidden="1"/>
    <col min="12536" max="12537" width="12.7109375" style="3" hidden="1"/>
    <col min="12538" max="12538" width="12" style="3" hidden="1"/>
    <col min="12539" max="12539" width="11.42578125" style="3" hidden="1"/>
    <col min="12540" max="12542" width="11.28515625" style="3" hidden="1"/>
    <col min="12543" max="12543" width="9.140625" style="3" hidden="1"/>
    <col min="12544" max="12544" width="12.28515625" style="3" hidden="1"/>
    <col min="12545" max="12545" width="9.140625" style="3" hidden="1"/>
    <col min="12546" max="12547" width="10.7109375" style="3" hidden="1"/>
    <col min="12548" max="12790" width="9.140625" style="3" hidden="1"/>
    <col min="12791" max="12791" width="20.5703125" style="3" hidden="1"/>
    <col min="12792" max="12793" width="12.7109375" style="3" hidden="1"/>
    <col min="12794" max="12794" width="12" style="3" hidden="1"/>
    <col min="12795" max="12795" width="11.42578125" style="3" hidden="1"/>
    <col min="12796" max="12798" width="11.28515625" style="3" hidden="1"/>
    <col min="12799" max="12799" width="9.140625" style="3" hidden="1"/>
    <col min="12800" max="12800" width="12.28515625" style="3" hidden="1"/>
    <col min="12801" max="12801" width="9.140625" style="3" hidden="1"/>
    <col min="12802" max="12803" width="10.7109375" style="3" hidden="1"/>
    <col min="12804" max="13046" width="9.140625" style="3" hidden="1"/>
    <col min="13047" max="13047" width="20.5703125" style="3" hidden="1"/>
    <col min="13048" max="13049" width="12.7109375" style="3" hidden="1"/>
    <col min="13050" max="13050" width="12" style="3" hidden="1"/>
    <col min="13051" max="13051" width="11.42578125" style="3" hidden="1"/>
    <col min="13052" max="13054" width="11.28515625" style="3" hidden="1"/>
    <col min="13055" max="13055" width="9.140625" style="3" hidden="1"/>
    <col min="13056" max="13056" width="12.28515625" style="3" hidden="1"/>
    <col min="13057" max="13057" width="9.140625" style="3" hidden="1"/>
    <col min="13058" max="13059" width="10.7109375" style="3" hidden="1"/>
    <col min="13060" max="13302" width="9.140625" style="3" hidden="1"/>
    <col min="13303" max="13303" width="20.5703125" style="3" hidden="1"/>
    <col min="13304" max="13305" width="12.7109375" style="3" hidden="1"/>
    <col min="13306" max="13306" width="12" style="3" hidden="1"/>
    <col min="13307" max="13307" width="11.42578125" style="3" hidden="1"/>
    <col min="13308" max="13310" width="11.28515625" style="3" hidden="1"/>
    <col min="13311" max="13311" width="9.140625" style="3" hidden="1"/>
    <col min="13312" max="13312" width="12.28515625" style="3" hidden="1"/>
    <col min="13313" max="13313" width="9.140625" style="3" hidden="1"/>
    <col min="13314" max="13315" width="10.7109375" style="3" hidden="1"/>
    <col min="13316" max="13558" width="9.140625" style="3" hidden="1"/>
    <col min="13559" max="13559" width="20.5703125" style="3" hidden="1"/>
    <col min="13560" max="13561" width="12.7109375" style="3" hidden="1"/>
    <col min="13562" max="13562" width="12" style="3" hidden="1"/>
    <col min="13563" max="13563" width="11.42578125" style="3" hidden="1"/>
    <col min="13564" max="13566" width="11.28515625" style="3" hidden="1"/>
    <col min="13567" max="13567" width="9.140625" style="3" hidden="1"/>
    <col min="13568" max="13568" width="12.28515625" style="3" hidden="1"/>
    <col min="13569" max="13569" width="9.140625" style="3" hidden="1"/>
    <col min="13570" max="13571" width="10.7109375" style="3" hidden="1"/>
    <col min="13572" max="13814" width="9.140625" style="3" hidden="1"/>
    <col min="13815" max="13815" width="20.5703125" style="3" hidden="1"/>
    <col min="13816" max="13817" width="12.7109375" style="3" hidden="1"/>
    <col min="13818" max="13818" width="12" style="3" hidden="1"/>
    <col min="13819" max="13819" width="11.42578125" style="3" hidden="1"/>
    <col min="13820" max="13822" width="11.28515625" style="3" hidden="1"/>
    <col min="13823" max="13823" width="9.140625" style="3" hidden="1"/>
    <col min="13824" max="13824" width="12.28515625" style="3" hidden="1"/>
    <col min="13825" max="13825" width="9.140625" style="3" hidden="1"/>
    <col min="13826" max="13827" width="10.7109375" style="3" hidden="1"/>
    <col min="13828" max="14070" width="9.140625" style="3" hidden="1"/>
    <col min="14071" max="14071" width="20.5703125" style="3" hidden="1"/>
    <col min="14072" max="14073" width="12.7109375" style="3" hidden="1"/>
    <col min="14074" max="14074" width="12" style="3" hidden="1"/>
    <col min="14075" max="14075" width="11.42578125" style="3" hidden="1"/>
    <col min="14076" max="14078" width="11.28515625" style="3" hidden="1"/>
    <col min="14079" max="14079" width="9.140625" style="3" hidden="1"/>
    <col min="14080" max="14080" width="12.28515625" style="3" hidden="1"/>
    <col min="14081" max="14081" width="9.140625" style="3" hidden="1"/>
    <col min="14082" max="14083" width="10.7109375" style="3" hidden="1"/>
    <col min="14084" max="14326" width="9.140625" style="3" hidden="1"/>
    <col min="14327" max="14327" width="20.5703125" style="3" hidden="1"/>
    <col min="14328" max="14329" width="12.7109375" style="3" hidden="1"/>
    <col min="14330" max="14330" width="12" style="3" hidden="1"/>
    <col min="14331" max="14331" width="11.42578125" style="3" hidden="1"/>
    <col min="14332" max="14334" width="11.28515625" style="3" hidden="1"/>
    <col min="14335" max="14335" width="9.140625" style="3" hidden="1"/>
    <col min="14336" max="14336" width="12.28515625" style="3" hidden="1"/>
    <col min="14337" max="14337" width="9.140625" style="3" hidden="1"/>
    <col min="14338" max="14339" width="10.7109375" style="3" hidden="1"/>
    <col min="14340" max="14582" width="9.140625" style="3" hidden="1"/>
    <col min="14583" max="14583" width="20.5703125" style="3" hidden="1"/>
    <col min="14584" max="14585" width="12.7109375" style="3" hidden="1"/>
    <col min="14586" max="14586" width="12" style="3" hidden="1"/>
    <col min="14587" max="14587" width="11.42578125" style="3" hidden="1"/>
    <col min="14588" max="14590" width="11.28515625" style="3" hidden="1"/>
    <col min="14591" max="14591" width="9.140625" style="3" hidden="1"/>
    <col min="14592" max="14592" width="12.28515625" style="3" hidden="1"/>
    <col min="14593" max="14593" width="9.140625" style="3" hidden="1"/>
    <col min="14594" max="14595" width="10.7109375" style="3" hidden="1"/>
    <col min="14596" max="14838" width="9.140625" style="3" hidden="1"/>
    <col min="14839" max="14839" width="20.5703125" style="3" hidden="1"/>
    <col min="14840" max="14841" width="12.7109375" style="3" hidden="1"/>
    <col min="14842" max="14842" width="12" style="3" hidden="1"/>
    <col min="14843" max="14843" width="11.42578125" style="3" hidden="1"/>
    <col min="14844" max="14846" width="11.28515625" style="3" hidden="1"/>
    <col min="14847" max="14847" width="9.140625" style="3" hidden="1"/>
    <col min="14848" max="14848" width="12.28515625" style="3" hidden="1"/>
    <col min="14849" max="14849" width="9.140625" style="3" hidden="1"/>
    <col min="14850" max="14851" width="10.7109375" style="3" hidden="1"/>
    <col min="14852" max="15094" width="9.140625" style="3" hidden="1"/>
    <col min="15095" max="15095" width="20.5703125" style="3" hidden="1"/>
    <col min="15096" max="15097" width="12.7109375" style="3" hidden="1"/>
    <col min="15098" max="15098" width="12" style="3" hidden="1"/>
    <col min="15099" max="15099" width="11.42578125" style="3" hidden="1"/>
    <col min="15100" max="15102" width="11.28515625" style="3" hidden="1"/>
    <col min="15103" max="15103" width="9.140625" style="3" hidden="1"/>
    <col min="15104" max="15104" width="12.28515625" style="3" hidden="1"/>
    <col min="15105" max="15105" width="9.140625" style="3" hidden="1"/>
    <col min="15106" max="15107" width="10.7109375" style="3" hidden="1"/>
    <col min="15108" max="15350" width="9.140625" style="3" hidden="1"/>
    <col min="15351" max="15351" width="20.5703125" style="3" hidden="1"/>
    <col min="15352" max="15353" width="12.7109375" style="3" hidden="1"/>
    <col min="15354" max="15354" width="12" style="3" hidden="1"/>
    <col min="15355" max="15355" width="11.42578125" style="3" hidden="1"/>
    <col min="15356" max="15358" width="11.28515625" style="3" hidden="1"/>
    <col min="15359" max="15359" width="9.140625" style="3" hidden="1"/>
    <col min="15360" max="15360" width="12.28515625" style="3" hidden="1"/>
    <col min="15361" max="15361" width="9.140625" style="3" hidden="1"/>
    <col min="15362" max="15363" width="10.7109375" style="3" hidden="1"/>
    <col min="15364" max="15606" width="9.140625" style="3" hidden="1"/>
    <col min="15607" max="15607" width="20.5703125" style="3" hidden="1"/>
    <col min="15608" max="15609" width="12.7109375" style="3" hidden="1"/>
    <col min="15610" max="15610" width="12" style="3" hidden="1"/>
    <col min="15611" max="15611" width="11.42578125" style="3" hidden="1"/>
    <col min="15612" max="15614" width="11.28515625" style="3" hidden="1"/>
    <col min="15615" max="15615" width="9.140625" style="3" hidden="1"/>
    <col min="15616" max="15616" width="12.28515625" style="3" hidden="1"/>
    <col min="15617" max="15617" width="9.140625" style="3" hidden="1"/>
    <col min="15618" max="15619" width="10.7109375" style="3" hidden="1"/>
    <col min="15620" max="15862" width="9.140625" style="3" hidden="1"/>
    <col min="15863" max="15863" width="20.5703125" style="3" hidden="1"/>
    <col min="15864" max="15865" width="12.7109375" style="3" hidden="1"/>
    <col min="15866" max="15866" width="12" style="3" hidden="1"/>
    <col min="15867" max="15867" width="11.42578125" style="3" hidden="1"/>
    <col min="15868" max="15870" width="11.28515625" style="3" hidden="1"/>
    <col min="15871" max="15871" width="9.140625" style="3" hidden="1"/>
    <col min="15872" max="15872" width="12.28515625" style="3" hidden="1"/>
    <col min="15873" max="15873" width="9.140625" style="3" hidden="1"/>
    <col min="15874" max="15875" width="10.7109375" style="3" hidden="1"/>
    <col min="15876" max="16118" width="9.140625" style="3" hidden="1"/>
    <col min="16119" max="16119" width="20.5703125" style="3" hidden="1"/>
    <col min="16120" max="16121" width="12.7109375" style="3" hidden="1"/>
    <col min="16122" max="16122" width="12" style="3" hidden="1"/>
    <col min="16123" max="16123" width="11.42578125" style="3" hidden="1"/>
    <col min="16124" max="16126" width="11.28515625" style="3" hidden="1"/>
    <col min="16127" max="16127" width="9.140625" style="3" hidden="1"/>
    <col min="16128" max="16128" width="12.28515625" style="3" hidden="1"/>
    <col min="16129" max="16129" width="9.140625" style="3" hidden="1"/>
    <col min="16130" max="16131" width="10.7109375" style="3" hidden="1"/>
    <col min="16132" max="16383" width="9.140625" style="3" hidden="1"/>
    <col min="16384" max="16384" width="0.7109375" style="3" customWidth="1"/>
  </cols>
  <sheetData>
    <row r="1" spans="1:8" ht="30" customHeight="1">
      <c r="A1" s="759" t="str">
        <f>Tabl.1.!A1</f>
        <v>I. FUNDUSZ EMERYTALNO-RENTOWY - II KWARTAŁ 2020 R.</v>
      </c>
      <c r="B1" s="759"/>
      <c r="C1" s="759"/>
      <c r="D1" s="759"/>
      <c r="E1" s="759"/>
      <c r="F1" s="759"/>
      <c r="G1" s="759"/>
      <c r="H1" s="759"/>
    </row>
    <row r="2" spans="1:8" ht="27" customHeight="1">
      <c r="A2" s="334"/>
      <c r="B2" s="334"/>
      <c r="C2" s="334"/>
      <c r="D2" s="334"/>
      <c r="E2" s="334"/>
      <c r="F2" s="334"/>
      <c r="G2" s="334"/>
      <c r="H2" s="335"/>
    </row>
    <row r="3" spans="1:8" ht="37.5" customHeight="1">
      <c r="A3" s="796" t="s">
        <v>428</v>
      </c>
      <c r="B3" s="796"/>
      <c r="C3" s="796"/>
      <c r="D3" s="796"/>
      <c r="E3" s="796"/>
      <c r="F3" s="796"/>
      <c r="G3" s="796"/>
      <c r="H3" s="796"/>
    </row>
    <row r="4" spans="1:8" ht="14.25" customHeight="1">
      <c r="A4" s="775" t="s">
        <v>38</v>
      </c>
      <c r="B4" s="775" t="s">
        <v>388</v>
      </c>
      <c r="C4" s="783" t="s">
        <v>68</v>
      </c>
      <c r="D4" s="784"/>
      <c r="E4" s="784"/>
      <c r="F4" s="784"/>
      <c r="G4" s="784"/>
      <c r="H4" s="785"/>
    </row>
    <row r="5" spans="1:8" ht="13.5" customHeight="1">
      <c r="A5" s="782"/>
      <c r="B5" s="782"/>
      <c r="C5" s="775" t="s">
        <v>389</v>
      </c>
      <c r="D5" s="775" t="s">
        <v>366</v>
      </c>
      <c r="E5" s="388" t="s">
        <v>68</v>
      </c>
      <c r="F5" s="389"/>
      <c r="G5" s="389"/>
      <c r="H5" s="390"/>
    </row>
    <row r="6" spans="1:8" ht="27" customHeight="1">
      <c r="A6" s="782"/>
      <c r="B6" s="782"/>
      <c r="C6" s="782"/>
      <c r="D6" s="782"/>
      <c r="E6" s="789" t="s">
        <v>367</v>
      </c>
      <c r="F6" s="790"/>
      <c r="G6" s="789" t="s">
        <v>368</v>
      </c>
      <c r="H6" s="790"/>
    </row>
    <row r="7" spans="1:8" ht="13.5" customHeight="1">
      <c r="A7" s="782"/>
      <c r="B7" s="782"/>
      <c r="C7" s="782"/>
      <c r="D7" s="782"/>
      <c r="E7" s="775" t="s">
        <v>41</v>
      </c>
      <c r="F7" s="797" t="s">
        <v>369</v>
      </c>
      <c r="G7" s="775" t="s">
        <v>370</v>
      </c>
      <c r="H7" s="797" t="s">
        <v>369</v>
      </c>
    </row>
    <row r="8" spans="1:8" ht="18" customHeight="1">
      <c r="A8" s="776"/>
      <c r="B8" s="776"/>
      <c r="C8" s="776"/>
      <c r="D8" s="776"/>
      <c r="E8" s="776"/>
      <c r="F8" s="798"/>
      <c r="G8" s="776"/>
      <c r="H8" s="798"/>
    </row>
    <row r="9" spans="1:8" ht="24.75" customHeight="1">
      <c r="A9" s="391" t="s">
        <v>40</v>
      </c>
      <c r="B9" s="392">
        <f>SUM(B10:B26)</f>
        <v>8277891254.6999989</v>
      </c>
      <c r="C9" s="392">
        <f>SUM(C10:C26)</f>
        <v>6526039134.6999998</v>
      </c>
      <c r="D9" s="392">
        <f>SUM(D10:D25)</f>
        <v>1751852120</v>
      </c>
      <c r="E9" s="392">
        <f>SUM(E10:E25)</f>
        <v>1395392939.5900002</v>
      </c>
      <c r="F9" s="392">
        <f>SUM(F10:F25)</f>
        <v>94400640.579999983</v>
      </c>
      <c r="G9" s="392">
        <f>SUM(G10:G25)</f>
        <v>356459180.40999997</v>
      </c>
      <c r="H9" s="393">
        <f>SUM(H10:H25)</f>
        <v>8071354.8199999994</v>
      </c>
    </row>
    <row r="10" spans="1:8" ht="21" customHeight="1">
      <c r="A10" s="354" t="s">
        <v>42</v>
      </c>
      <c r="B10" s="394">
        <f>SUM(C10:D10)</f>
        <v>305589830.69</v>
      </c>
      <c r="C10" s="394">
        <v>239809775.69999999</v>
      </c>
      <c r="D10" s="395">
        <f t="shared" ref="D10:D25" si="0">E10+G10</f>
        <v>65780054.990000002</v>
      </c>
      <c r="E10" s="394">
        <v>52768379.460000001</v>
      </c>
      <c r="F10" s="394">
        <v>3631937.5300000003</v>
      </c>
      <c r="G10" s="394">
        <v>13011675.530000001</v>
      </c>
      <c r="H10" s="396">
        <v>180714.3</v>
      </c>
    </row>
    <row r="11" spans="1:8" ht="21" customHeight="1">
      <c r="A11" s="354" t="s">
        <v>43</v>
      </c>
      <c r="B11" s="394">
        <f t="shared" ref="B11:B25" si="1">SUM(C11:D11)</f>
        <v>565181222.98999989</v>
      </c>
      <c r="C11" s="394">
        <v>441650440.12999994</v>
      </c>
      <c r="D11" s="395">
        <f t="shared" si="0"/>
        <v>123530782.85999998</v>
      </c>
      <c r="E11" s="394">
        <v>100608727.91</v>
      </c>
      <c r="F11" s="394">
        <v>8219602.4799999986</v>
      </c>
      <c r="G11" s="394">
        <v>22922054.949999996</v>
      </c>
      <c r="H11" s="396">
        <v>715537.64</v>
      </c>
    </row>
    <row r="12" spans="1:8" ht="21" customHeight="1">
      <c r="A12" s="354" t="s">
        <v>44</v>
      </c>
      <c r="B12" s="394">
        <f t="shared" si="1"/>
        <v>1072707267.5900002</v>
      </c>
      <c r="C12" s="394">
        <v>847994876.4000001</v>
      </c>
      <c r="D12" s="395">
        <f t="shared" si="0"/>
        <v>224712391.19000009</v>
      </c>
      <c r="E12" s="394">
        <v>181282918.06000009</v>
      </c>
      <c r="F12" s="394">
        <v>11731749.439999998</v>
      </c>
      <c r="G12" s="394">
        <v>43429473.129999995</v>
      </c>
      <c r="H12" s="396">
        <v>1098688.94</v>
      </c>
    </row>
    <row r="13" spans="1:8" ht="21" customHeight="1">
      <c r="A13" s="354" t="s">
        <v>45</v>
      </c>
      <c r="B13" s="394">
        <f t="shared" si="1"/>
        <v>108560269.84</v>
      </c>
      <c r="C13" s="394">
        <v>80575640.38000001</v>
      </c>
      <c r="D13" s="395">
        <f t="shared" si="0"/>
        <v>27984629.460000001</v>
      </c>
      <c r="E13" s="394">
        <v>23167269.949999999</v>
      </c>
      <c r="F13" s="394">
        <v>1424683.54</v>
      </c>
      <c r="G13" s="394">
        <v>4817359.5100000007</v>
      </c>
      <c r="H13" s="396">
        <v>77621.039999999994</v>
      </c>
    </row>
    <row r="14" spans="1:8" ht="21" customHeight="1">
      <c r="A14" s="354" t="s">
        <v>46</v>
      </c>
      <c r="B14" s="394">
        <f t="shared" si="1"/>
        <v>715771479.41000009</v>
      </c>
      <c r="C14" s="394">
        <v>599359505.38000011</v>
      </c>
      <c r="D14" s="395">
        <f t="shared" si="0"/>
        <v>116411974.03</v>
      </c>
      <c r="E14" s="394">
        <v>84373407.969999999</v>
      </c>
      <c r="F14" s="394">
        <v>7254166.0299999993</v>
      </c>
      <c r="G14" s="394">
        <v>32038566.060000006</v>
      </c>
      <c r="H14" s="396">
        <v>643106.86</v>
      </c>
    </row>
    <row r="15" spans="1:8" ht="21" customHeight="1">
      <c r="A15" s="354" t="s">
        <v>47</v>
      </c>
      <c r="B15" s="394">
        <f t="shared" si="1"/>
        <v>683022639.76999998</v>
      </c>
      <c r="C15" s="394">
        <v>472288981.72000003</v>
      </c>
      <c r="D15" s="395">
        <f t="shared" si="0"/>
        <v>210733658.04999998</v>
      </c>
      <c r="E15" s="394">
        <v>181470668.55999997</v>
      </c>
      <c r="F15" s="394">
        <v>8783338.7799999993</v>
      </c>
      <c r="G15" s="394">
        <v>29262989.490000002</v>
      </c>
      <c r="H15" s="396">
        <v>603399.61</v>
      </c>
    </row>
    <row r="16" spans="1:8" ht="21" customHeight="1">
      <c r="A16" s="354" t="s">
        <v>48</v>
      </c>
      <c r="B16" s="394">
        <f t="shared" si="1"/>
        <v>1281799152.5899997</v>
      </c>
      <c r="C16" s="394">
        <v>1052907774.4499998</v>
      </c>
      <c r="D16" s="395">
        <f t="shared" si="0"/>
        <v>228891378.13999999</v>
      </c>
      <c r="E16" s="394">
        <v>171809272.35999998</v>
      </c>
      <c r="F16" s="394">
        <v>12715379.969999997</v>
      </c>
      <c r="G16" s="394">
        <v>57082105.779999986</v>
      </c>
      <c r="H16" s="396">
        <v>1212354.97</v>
      </c>
    </row>
    <row r="17" spans="1:9" ht="21" customHeight="1">
      <c r="A17" s="354" t="s">
        <v>49</v>
      </c>
      <c r="B17" s="394">
        <f t="shared" si="1"/>
        <v>171122802.14000002</v>
      </c>
      <c r="C17" s="394">
        <v>146781085.61000001</v>
      </c>
      <c r="D17" s="395">
        <f t="shared" si="0"/>
        <v>24341716.530000001</v>
      </c>
      <c r="E17" s="394">
        <v>17859111.440000001</v>
      </c>
      <c r="F17" s="394">
        <v>1451131.53</v>
      </c>
      <c r="G17" s="394">
        <v>6482605.0900000008</v>
      </c>
      <c r="H17" s="396">
        <v>131032.35999999999</v>
      </c>
    </row>
    <row r="18" spans="1:9" ht="21" customHeight="1">
      <c r="A18" s="354" t="s">
        <v>50</v>
      </c>
      <c r="B18" s="394">
        <f t="shared" si="1"/>
        <v>481611211.02999997</v>
      </c>
      <c r="C18" s="394">
        <v>370078499.16999996</v>
      </c>
      <c r="D18" s="395">
        <f t="shared" si="0"/>
        <v>111532711.85999998</v>
      </c>
      <c r="E18" s="394">
        <v>92144243.969999984</v>
      </c>
      <c r="F18" s="394">
        <v>4715136.4400000004</v>
      </c>
      <c r="G18" s="394">
        <v>19388467.890000001</v>
      </c>
      <c r="H18" s="396">
        <v>286568.88</v>
      </c>
    </row>
    <row r="19" spans="1:9" ht="21" customHeight="1">
      <c r="A19" s="354" t="s">
        <v>51</v>
      </c>
      <c r="B19" s="394">
        <f t="shared" si="1"/>
        <v>610838692.05999994</v>
      </c>
      <c r="C19" s="394">
        <v>500647018.06</v>
      </c>
      <c r="D19" s="395">
        <f t="shared" si="0"/>
        <v>110191674</v>
      </c>
      <c r="E19" s="394">
        <v>83973567</v>
      </c>
      <c r="F19" s="394">
        <v>6017033.5700000003</v>
      </c>
      <c r="G19" s="394">
        <v>26218107.000000004</v>
      </c>
      <c r="H19" s="396">
        <v>673148.03</v>
      </c>
    </row>
    <row r="20" spans="1:9" ht="21" customHeight="1">
      <c r="A20" s="354" t="s">
        <v>52</v>
      </c>
      <c r="B20" s="394">
        <f t="shared" si="1"/>
        <v>267309691.84000006</v>
      </c>
      <c r="C20" s="394">
        <v>198351231.41000006</v>
      </c>
      <c r="D20" s="395">
        <f t="shared" si="0"/>
        <v>68958460.430000007</v>
      </c>
      <c r="E20" s="394">
        <v>55588220.180000007</v>
      </c>
      <c r="F20" s="394">
        <v>3700705.42</v>
      </c>
      <c r="G20" s="394">
        <v>13370240.250000002</v>
      </c>
      <c r="H20" s="396">
        <v>261786.51</v>
      </c>
    </row>
    <row r="21" spans="1:9" ht="21" customHeight="1">
      <c r="A21" s="354" t="s">
        <v>53</v>
      </c>
      <c r="B21" s="394">
        <f t="shared" si="1"/>
        <v>230169912.17999995</v>
      </c>
      <c r="C21" s="394">
        <v>186189690.82999995</v>
      </c>
      <c r="D21" s="395">
        <f t="shared" si="0"/>
        <v>43980221.350000009</v>
      </c>
      <c r="E21" s="394">
        <v>35743833.730000012</v>
      </c>
      <c r="F21" s="394">
        <v>2567775.8199999998</v>
      </c>
      <c r="G21" s="394">
        <v>8236387.6199999992</v>
      </c>
      <c r="H21" s="396">
        <v>190323.09</v>
      </c>
    </row>
    <row r="22" spans="1:9" ht="21" customHeight="1">
      <c r="A22" s="354" t="s">
        <v>54</v>
      </c>
      <c r="B22" s="394">
        <f t="shared" si="1"/>
        <v>452206408.6099999</v>
      </c>
      <c r="C22" s="394">
        <v>365019133.33999991</v>
      </c>
      <c r="D22" s="395">
        <f t="shared" si="0"/>
        <v>87187275.270000011</v>
      </c>
      <c r="E22" s="394">
        <v>68253151.5</v>
      </c>
      <c r="F22" s="394">
        <v>5118986.21</v>
      </c>
      <c r="G22" s="394">
        <v>18934123.770000003</v>
      </c>
      <c r="H22" s="396">
        <v>450633.26</v>
      </c>
    </row>
    <row r="23" spans="1:9" ht="21" customHeight="1">
      <c r="A23" s="354" t="s">
        <v>55</v>
      </c>
      <c r="B23" s="394">
        <f t="shared" si="1"/>
        <v>308240171.36000001</v>
      </c>
      <c r="C23" s="394">
        <v>236056685.45000002</v>
      </c>
      <c r="D23" s="395">
        <f t="shared" si="0"/>
        <v>72183485.909999996</v>
      </c>
      <c r="E23" s="394">
        <v>55923522.209999993</v>
      </c>
      <c r="F23" s="394">
        <v>4045524.09</v>
      </c>
      <c r="G23" s="394">
        <v>16259963.699999999</v>
      </c>
      <c r="H23" s="396">
        <v>411704.88</v>
      </c>
    </row>
    <row r="24" spans="1:9" ht="21" customHeight="1">
      <c r="A24" s="354" t="s">
        <v>56</v>
      </c>
      <c r="B24" s="394">
        <f t="shared" si="1"/>
        <v>842024597.74999988</v>
      </c>
      <c r="C24" s="394">
        <v>646365434.9799999</v>
      </c>
      <c r="D24" s="395">
        <f t="shared" si="0"/>
        <v>195659162.76999998</v>
      </c>
      <c r="E24" s="394">
        <v>159026350.08999997</v>
      </c>
      <c r="F24" s="394">
        <v>10964243.780000003</v>
      </c>
      <c r="G24" s="394">
        <v>36632812.679999992</v>
      </c>
      <c r="H24" s="396">
        <v>967268.40999999992</v>
      </c>
    </row>
    <row r="25" spans="1:9" ht="21" customHeight="1">
      <c r="A25" s="354" t="s">
        <v>57</v>
      </c>
      <c r="B25" s="394">
        <f t="shared" si="1"/>
        <v>178965539.32999998</v>
      </c>
      <c r="C25" s="394">
        <v>139192996.16999999</v>
      </c>
      <c r="D25" s="395">
        <f t="shared" si="0"/>
        <v>39772543.159999996</v>
      </c>
      <c r="E25" s="394">
        <v>31400295.199999999</v>
      </c>
      <c r="F25" s="394">
        <v>2059245.95</v>
      </c>
      <c r="G25" s="394">
        <v>8372247.959999999</v>
      </c>
      <c r="H25" s="396">
        <v>167466.03999999998</v>
      </c>
      <c r="I25" s="310"/>
    </row>
    <row r="26" spans="1:9" ht="40.5" customHeight="1">
      <c r="A26" s="350" t="s">
        <v>424</v>
      </c>
      <c r="B26" s="397">
        <f>B27+B28+B29</f>
        <v>2770365.52</v>
      </c>
      <c r="C26" s="397">
        <f>C27+C28+C29</f>
        <v>2770365.52</v>
      </c>
      <c r="D26" s="398" t="s">
        <v>100</v>
      </c>
      <c r="E26" s="398" t="s">
        <v>100</v>
      </c>
      <c r="F26" s="398" t="s">
        <v>100</v>
      </c>
      <c r="G26" s="398" t="s">
        <v>100</v>
      </c>
      <c r="H26" s="399" t="s">
        <v>100</v>
      </c>
    </row>
    <row r="27" spans="1:9" ht="21" customHeight="1">
      <c r="A27" s="400" t="s">
        <v>372</v>
      </c>
      <c r="B27" s="401">
        <v>465243.88</v>
      </c>
      <c r="C27" s="401">
        <v>465243.88</v>
      </c>
      <c r="D27" s="402" t="s">
        <v>100</v>
      </c>
      <c r="E27" s="402" t="s">
        <v>100</v>
      </c>
      <c r="F27" s="402" t="s">
        <v>100</v>
      </c>
      <c r="G27" s="402" t="s">
        <v>100</v>
      </c>
      <c r="H27" s="403" t="s">
        <v>100</v>
      </c>
    </row>
    <row r="28" spans="1:9" ht="21" customHeight="1">
      <c r="A28" s="400" t="s">
        <v>373</v>
      </c>
      <c r="B28" s="401">
        <v>2085925.02</v>
      </c>
      <c r="C28" s="401">
        <v>2085925.02</v>
      </c>
      <c r="D28" s="402" t="s">
        <v>100</v>
      </c>
      <c r="E28" s="402" t="s">
        <v>100</v>
      </c>
      <c r="F28" s="402" t="s">
        <v>100</v>
      </c>
      <c r="G28" s="402" t="s">
        <v>100</v>
      </c>
      <c r="H28" s="403" t="s">
        <v>100</v>
      </c>
    </row>
    <row r="29" spans="1:9" ht="21" customHeight="1">
      <c r="A29" s="404" t="s">
        <v>374</v>
      </c>
      <c r="B29" s="405">
        <v>219196.62</v>
      </c>
      <c r="C29" s="405">
        <v>219196.62</v>
      </c>
      <c r="D29" s="406" t="s">
        <v>100</v>
      </c>
      <c r="E29" s="406" t="s">
        <v>100</v>
      </c>
      <c r="F29" s="406" t="s">
        <v>100</v>
      </c>
      <c r="G29" s="406" t="s">
        <v>100</v>
      </c>
      <c r="H29" s="407" t="s">
        <v>100</v>
      </c>
    </row>
    <row r="30" spans="1:9" s="447" customFormat="1" ht="42" customHeight="1">
      <c r="A30" s="791" t="s">
        <v>390</v>
      </c>
      <c r="B30" s="791"/>
      <c r="C30" s="791"/>
      <c r="D30" s="791"/>
      <c r="E30" s="791"/>
      <c r="F30" s="791"/>
      <c r="G30" s="791"/>
      <c r="H30" s="791"/>
    </row>
    <row r="31" spans="1:9" s="447" customFormat="1" ht="28.5" customHeight="1">
      <c r="A31" s="791" t="s">
        <v>391</v>
      </c>
      <c r="B31" s="791"/>
      <c r="C31" s="791"/>
      <c r="D31" s="791"/>
      <c r="E31" s="791"/>
      <c r="F31" s="791"/>
      <c r="G31" s="791"/>
      <c r="H31" s="791"/>
    </row>
    <row r="32" spans="1:9">
      <c r="A32" s="314"/>
      <c r="B32" s="310"/>
      <c r="C32" s="310"/>
      <c r="D32" s="310"/>
      <c r="E32" s="408"/>
    </row>
    <row r="33" spans="2:5" hidden="1">
      <c r="B33" s="310"/>
      <c r="C33" s="310"/>
      <c r="D33" s="310"/>
      <c r="E33" s="408"/>
    </row>
    <row r="34" spans="2:5" hidden="1">
      <c r="C34" s="408"/>
      <c r="D34" s="408"/>
      <c r="E34" s="408"/>
    </row>
    <row r="35" spans="2:5" hidden="1">
      <c r="C35" s="310"/>
      <c r="D35" s="310"/>
      <c r="E35" s="310"/>
    </row>
    <row r="36" spans="2:5" hidden="1">
      <c r="C36" s="310"/>
      <c r="D36" s="310"/>
    </row>
    <row r="37" spans="2:5" hidden="1">
      <c r="C37" s="310"/>
      <c r="D37" s="310"/>
    </row>
  </sheetData>
  <mergeCells count="15">
    <mergeCell ref="A30:H30"/>
    <mergeCell ref="A31:H31"/>
    <mergeCell ref="A1:H1"/>
    <mergeCell ref="A3:H3"/>
    <mergeCell ref="A4:A8"/>
    <mergeCell ref="B4:B8"/>
    <mergeCell ref="C4:H4"/>
    <mergeCell ref="C5:C8"/>
    <mergeCell ref="D5:D8"/>
    <mergeCell ref="E6:F6"/>
    <mergeCell ref="G6:H6"/>
    <mergeCell ref="E7:E8"/>
    <mergeCell ref="F7:F8"/>
    <mergeCell ref="G7:G8"/>
    <mergeCell ref="H7:H8"/>
  </mergeCells>
  <pageMargins left="0.59055118110236227" right="0.39370078740157483" top="0.55118110236220474" bottom="0.55118110236220474" header="0.31496062992125984" footer="0.31496062992125984"/>
  <pageSetup paperSize="9" scale="7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FC34"/>
  <sheetViews>
    <sheetView showGridLines="0" workbookViewId="0">
      <selection sqref="A1:I1"/>
    </sheetView>
  </sheetViews>
  <sheetFormatPr defaultColWidth="0" defaultRowHeight="12.75" zeroHeight="1"/>
  <cols>
    <col min="1" max="1" width="30" style="3" customWidth="1"/>
    <col min="2" max="2" width="12.85546875" style="3" customWidth="1"/>
    <col min="3" max="3" width="11.7109375" style="3" customWidth="1"/>
    <col min="4" max="4" width="12.7109375" style="3" customWidth="1"/>
    <col min="5" max="5" width="12" style="3" customWidth="1"/>
    <col min="6" max="6" width="12.42578125" style="3" customWidth="1"/>
    <col min="7" max="9" width="11.42578125" style="3" customWidth="1"/>
    <col min="10" max="10" width="9.140625" style="3" hidden="1"/>
    <col min="11" max="12" width="11.7109375" style="3" hidden="1"/>
    <col min="13" max="13" width="9.85546875" style="3" hidden="1"/>
    <col min="14" max="14" width="9.140625" style="3" hidden="1"/>
    <col min="15" max="15" width="11.7109375" style="3" hidden="1"/>
    <col min="16" max="16" width="12.7109375" style="3" hidden="1"/>
    <col min="17" max="259" width="9.140625" style="3" hidden="1"/>
    <col min="260" max="260" width="28" style="3" hidden="1"/>
    <col min="261" max="261" width="15" style="3" hidden="1"/>
    <col min="262" max="262" width="15.28515625" style="3" hidden="1"/>
    <col min="263" max="263" width="14.7109375" style="3" hidden="1"/>
    <col min="264" max="264" width="14.140625" style="3" hidden="1"/>
    <col min="265" max="265" width="15.7109375" style="3" hidden="1"/>
    <col min="266" max="266" width="9.140625" style="3" hidden="1"/>
    <col min="267" max="268" width="11.7109375" style="3" hidden="1"/>
    <col min="269" max="269" width="9.85546875" style="3" hidden="1"/>
    <col min="270" max="270" width="9.140625" style="3" hidden="1"/>
    <col min="271" max="271" width="11.7109375" style="3" hidden="1"/>
    <col min="272" max="272" width="12.7109375" style="3" hidden="1"/>
    <col min="273" max="515" width="9.140625" style="3" hidden="1"/>
    <col min="516" max="516" width="28" style="3" hidden="1"/>
    <col min="517" max="517" width="15" style="3" hidden="1"/>
    <col min="518" max="518" width="15.28515625" style="3" hidden="1"/>
    <col min="519" max="519" width="14.7109375" style="3" hidden="1"/>
    <col min="520" max="520" width="14.140625" style="3" hidden="1"/>
    <col min="521" max="521" width="15.7109375" style="3" hidden="1"/>
    <col min="522" max="522" width="9.140625" style="3" hidden="1"/>
    <col min="523" max="524" width="11.7109375" style="3" hidden="1"/>
    <col min="525" max="525" width="9.85546875" style="3" hidden="1"/>
    <col min="526" max="526" width="9.140625" style="3" hidden="1"/>
    <col min="527" max="527" width="11.7109375" style="3" hidden="1"/>
    <col min="528" max="528" width="12.7109375" style="3" hidden="1"/>
    <col min="529" max="771" width="9.140625" style="3" hidden="1"/>
    <col min="772" max="772" width="28" style="3" hidden="1"/>
    <col min="773" max="773" width="15" style="3" hidden="1"/>
    <col min="774" max="774" width="15.28515625" style="3" hidden="1"/>
    <col min="775" max="775" width="14.7109375" style="3" hidden="1"/>
    <col min="776" max="776" width="14.140625" style="3" hidden="1"/>
    <col min="777" max="777" width="15.7109375" style="3" hidden="1"/>
    <col min="778" max="778" width="9.140625" style="3" hidden="1"/>
    <col min="779" max="780" width="11.7109375" style="3" hidden="1"/>
    <col min="781" max="781" width="9.85546875" style="3" hidden="1"/>
    <col min="782" max="782" width="9.140625" style="3" hidden="1"/>
    <col min="783" max="783" width="11.7109375" style="3" hidden="1"/>
    <col min="784" max="784" width="12.7109375" style="3" hidden="1"/>
    <col min="785" max="1027" width="9.140625" style="3" hidden="1"/>
    <col min="1028" max="1028" width="28" style="3" hidden="1"/>
    <col min="1029" max="1029" width="15" style="3" hidden="1"/>
    <col min="1030" max="1030" width="15.28515625" style="3" hidden="1"/>
    <col min="1031" max="1031" width="14.7109375" style="3" hidden="1"/>
    <col min="1032" max="1032" width="14.140625" style="3" hidden="1"/>
    <col min="1033" max="1033" width="15.7109375" style="3" hidden="1"/>
    <col min="1034" max="1034" width="9.140625" style="3" hidden="1"/>
    <col min="1035" max="1036" width="11.7109375" style="3" hidden="1"/>
    <col min="1037" max="1037" width="9.85546875" style="3" hidden="1"/>
    <col min="1038" max="1038" width="9.140625" style="3" hidden="1"/>
    <col min="1039" max="1039" width="11.7109375" style="3" hidden="1"/>
    <col min="1040" max="1040" width="12.7109375" style="3" hidden="1"/>
    <col min="1041" max="1283" width="9.140625" style="3" hidden="1"/>
    <col min="1284" max="1284" width="28" style="3" hidden="1"/>
    <col min="1285" max="1285" width="15" style="3" hidden="1"/>
    <col min="1286" max="1286" width="15.28515625" style="3" hidden="1"/>
    <col min="1287" max="1287" width="14.7109375" style="3" hidden="1"/>
    <col min="1288" max="1288" width="14.140625" style="3" hidden="1"/>
    <col min="1289" max="1289" width="15.7109375" style="3" hidden="1"/>
    <col min="1290" max="1290" width="9.140625" style="3" hidden="1"/>
    <col min="1291" max="1292" width="11.7109375" style="3" hidden="1"/>
    <col min="1293" max="1293" width="9.85546875" style="3" hidden="1"/>
    <col min="1294" max="1294" width="9.140625" style="3" hidden="1"/>
    <col min="1295" max="1295" width="11.7109375" style="3" hidden="1"/>
    <col min="1296" max="1296" width="12.7109375" style="3" hidden="1"/>
    <col min="1297" max="1539" width="9.140625" style="3" hidden="1"/>
    <col min="1540" max="1540" width="28" style="3" hidden="1"/>
    <col min="1541" max="1541" width="15" style="3" hidden="1"/>
    <col min="1542" max="1542" width="15.28515625" style="3" hidden="1"/>
    <col min="1543" max="1543" width="14.7109375" style="3" hidden="1"/>
    <col min="1544" max="1544" width="14.140625" style="3" hidden="1"/>
    <col min="1545" max="1545" width="15.7109375" style="3" hidden="1"/>
    <col min="1546" max="1546" width="9.140625" style="3" hidden="1"/>
    <col min="1547" max="1548" width="11.7109375" style="3" hidden="1"/>
    <col min="1549" max="1549" width="9.85546875" style="3" hidden="1"/>
    <col min="1550" max="1550" width="9.140625" style="3" hidden="1"/>
    <col min="1551" max="1551" width="11.7109375" style="3" hidden="1"/>
    <col min="1552" max="1552" width="12.7109375" style="3" hidden="1"/>
    <col min="1553" max="1795" width="9.140625" style="3" hidden="1"/>
    <col min="1796" max="1796" width="28" style="3" hidden="1"/>
    <col min="1797" max="1797" width="15" style="3" hidden="1"/>
    <col min="1798" max="1798" width="15.28515625" style="3" hidden="1"/>
    <col min="1799" max="1799" width="14.7109375" style="3" hidden="1"/>
    <col min="1800" max="1800" width="14.140625" style="3" hidden="1"/>
    <col min="1801" max="1801" width="15.7109375" style="3" hidden="1"/>
    <col min="1802" max="1802" width="9.140625" style="3" hidden="1"/>
    <col min="1803" max="1804" width="11.7109375" style="3" hidden="1"/>
    <col min="1805" max="1805" width="9.85546875" style="3" hidden="1"/>
    <col min="1806" max="1806" width="9.140625" style="3" hidden="1"/>
    <col min="1807" max="1807" width="11.7109375" style="3" hidden="1"/>
    <col min="1808" max="1808" width="12.7109375" style="3" hidden="1"/>
    <col min="1809" max="2051" width="9.140625" style="3" hidden="1"/>
    <col min="2052" max="2052" width="28" style="3" hidden="1"/>
    <col min="2053" max="2053" width="15" style="3" hidden="1"/>
    <col min="2054" max="2054" width="15.28515625" style="3" hidden="1"/>
    <col min="2055" max="2055" width="14.7109375" style="3" hidden="1"/>
    <col min="2056" max="2056" width="14.140625" style="3" hidden="1"/>
    <col min="2057" max="2057" width="15.7109375" style="3" hidden="1"/>
    <col min="2058" max="2058" width="9.140625" style="3" hidden="1"/>
    <col min="2059" max="2060" width="11.7109375" style="3" hidden="1"/>
    <col min="2061" max="2061" width="9.85546875" style="3" hidden="1"/>
    <col min="2062" max="2062" width="9.140625" style="3" hidden="1"/>
    <col min="2063" max="2063" width="11.7109375" style="3" hidden="1"/>
    <col min="2064" max="2064" width="12.7109375" style="3" hidden="1"/>
    <col min="2065" max="2307" width="9.140625" style="3" hidden="1"/>
    <col min="2308" max="2308" width="28" style="3" hidden="1"/>
    <col min="2309" max="2309" width="15" style="3" hidden="1"/>
    <col min="2310" max="2310" width="15.28515625" style="3" hidden="1"/>
    <col min="2311" max="2311" width="14.7109375" style="3" hidden="1"/>
    <col min="2312" max="2312" width="14.140625" style="3" hidden="1"/>
    <col min="2313" max="2313" width="15.7109375" style="3" hidden="1"/>
    <col min="2314" max="2314" width="9.140625" style="3" hidden="1"/>
    <col min="2315" max="2316" width="11.7109375" style="3" hidden="1"/>
    <col min="2317" max="2317" width="9.85546875" style="3" hidden="1"/>
    <col min="2318" max="2318" width="9.140625" style="3" hidden="1"/>
    <col min="2319" max="2319" width="11.7109375" style="3" hidden="1"/>
    <col min="2320" max="2320" width="12.7109375" style="3" hidden="1"/>
    <col min="2321" max="2563" width="9.140625" style="3" hidden="1"/>
    <col min="2564" max="2564" width="28" style="3" hidden="1"/>
    <col min="2565" max="2565" width="15" style="3" hidden="1"/>
    <col min="2566" max="2566" width="15.28515625" style="3" hidden="1"/>
    <col min="2567" max="2567" width="14.7109375" style="3" hidden="1"/>
    <col min="2568" max="2568" width="14.140625" style="3" hidden="1"/>
    <col min="2569" max="2569" width="15.7109375" style="3" hidden="1"/>
    <col min="2570" max="2570" width="9.140625" style="3" hidden="1"/>
    <col min="2571" max="2572" width="11.7109375" style="3" hidden="1"/>
    <col min="2573" max="2573" width="9.85546875" style="3" hidden="1"/>
    <col min="2574" max="2574" width="9.140625" style="3" hidden="1"/>
    <col min="2575" max="2575" width="11.7109375" style="3" hidden="1"/>
    <col min="2576" max="2576" width="12.7109375" style="3" hidden="1"/>
    <col min="2577" max="2819" width="9.140625" style="3" hidden="1"/>
    <col min="2820" max="2820" width="28" style="3" hidden="1"/>
    <col min="2821" max="2821" width="15" style="3" hidden="1"/>
    <col min="2822" max="2822" width="15.28515625" style="3" hidden="1"/>
    <col min="2823" max="2823" width="14.7109375" style="3" hidden="1"/>
    <col min="2824" max="2824" width="14.140625" style="3" hidden="1"/>
    <col min="2825" max="2825" width="15.7109375" style="3" hidden="1"/>
    <col min="2826" max="2826" width="9.140625" style="3" hidden="1"/>
    <col min="2827" max="2828" width="11.7109375" style="3" hidden="1"/>
    <col min="2829" max="2829" width="9.85546875" style="3" hidden="1"/>
    <col min="2830" max="2830" width="9.140625" style="3" hidden="1"/>
    <col min="2831" max="2831" width="11.7109375" style="3" hidden="1"/>
    <col min="2832" max="2832" width="12.7109375" style="3" hidden="1"/>
    <col min="2833" max="3075" width="9.140625" style="3" hidden="1"/>
    <col min="3076" max="3076" width="28" style="3" hidden="1"/>
    <col min="3077" max="3077" width="15" style="3" hidden="1"/>
    <col min="3078" max="3078" width="15.28515625" style="3" hidden="1"/>
    <col min="3079" max="3079" width="14.7109375" style="3" hidden="1"/>
    <col min="3080" max="3080" width="14.140625" style="3" hidden="1"/>
    <col min="3081" max="3081" width="15.7109375" style="3" hidden="1"/>
    <col min="3082" max="3082" width="9.140625" style="3" hidden="1"/>
    <col min="3083" max="3084" width="11.7109375" style="3" hidden="1"/>
    <col min="3085" max="3085" width="9.85546875" style="3" hidden="1"/>
    <col min="3086" max="3086" width="9.140625" style="3" hidden="1"/>
    <col min="3087" max="3087" width="11.7109375" style="3" hidden="1"/>
    <col min="3088" max="3088" width="12.7109375" style="3" hidden="1"/>
    <col min="3089" max="3331" width="9.140625" style="3" hidden="1"/>
    <col min="3332" max="3332" width="28" style="3" hidden="1"/>
    <col min="3333" max="3333" width="15" style="3" hidden="1"/>
    <col min="3334" max="3334" width="15.28515625" style="3" hidden="1"/>
    <col min="3335" max="3335" width="14.7109375" style="3" hidden="1"/>
    <col min="3336" max="3336" width="14.140625" style="3" hidden="1"/>
    <col min="3337" max="3337" width="15.7109375" style="3" hidden="1"/>
    <col min="3338" max="3338" width="9.140625" style="3" hidden="1"/>
    <col min="3339" max="3340" width="11.7109375" style="3" hidden="1"/>
    <col min="3341" max="3341" width="9.85546875" style="3" hidden="1"/>
    <col min="3342" max="3342" width="9.140625" style="3" hidden="1"/>
    <col min="3343" max="3343" width="11.7109375" style="3" hidden="1"/>
    <col min="3344" max="3344" width="12.7109375" style="3" hidden="1"/>
    <col min="3345" max="3587" width="9.140625" style="3" hidden="1"/>
    <col min="3588" max="3588" width="28" style="3" hidden="1"/>
    <col min="3589" max="3589" width="15" style="3" hidden="1"/>
    <col min="3590" max="3590" width="15.28515625" style="3" hidden="1"/>
    <col min="3591" max="3591" width="14.7109375" style="3" hidden="1"/>
    <col min="3592" max="3592" width="14.140625" style="3" hidden="1"/>
    <col min="3593" max="3593" width="15.7109375" style="3" hidden="1"/>
    <col min="3594" max="3594" width="9.140625" style="3" hidden="1"/>
    <col min="3595" max="3596" width="11.7109375" style="3" hidden="1"/>
    <col min="3597" max="3597" width="9.85546875" style="3" hidden="1"/>
    <col min="3598" max="3598" width="9.140625" style="3" hidden="1"/>
    <col min="3599" max="3599" width="11.7109375" style="3" hidden="1"/>
    <col min="3600" max="3600" width="12.7109375" style="3" hidden="1"/>
    <col min="3601" max="3843" width="9.140625" style="3" hidden="1"/>
    <col min="3844" max="3844" width="28" style="3" hidden="1"/>
    <col min="3845" max="3845" width="15" style="3" hidden="1"/>
    <col min="3846" max="3846" width="15.28515625" style="3" hidden="1"/>
    <col min="3847" max="3847" width="14.7109375" style="3" hidden="1"/>
    <col min="3848" max="3848" width="14.140625" style="3" hidden="1"/>
    <col min="3849" max="3849" width="15.7109375" style="3" hidden="1"/>
    <col min="3850" max="3850" width="9.140625" style="3" hidden="1"/>
    <col min="3851" max="3852" width="11.7109375" style="3" hidden="1"/>
    <col min="3853" max="3853" width="9.85546875" style="3" hidden="1"/>
    <col min="3854" max="3854" width="9.140625" style="3" hidden="1"/>
    <col min="3855" max="3855" width="11.7109375" style="3" hidden="1"/>
    <col min="3856" max="3856" width="12.7109375" style="3" hidden="1"/>
    <col min="3857" max="4099" width="9.140625" style="3" hidden="1"/>
    <col min="4100" max="4100" width="28" style="3" hidden="1"/>
    <col min="4101" max="4101" width="15" style="3" hidden="1"/>
    <col min="4102" max="4102" width="15.28515625" style="3" hidden="1"/>
    <col min="4103" max="4103" width="14.7109375" style="3" hidden="1"/>
    <col min="4104" max="4104" width="14.140625" style="3" hidden="1"/>
    <col min="4105" max="4105" width="15.7109375" style="3" hidden="1"/>
    <col min="4106" max="4106" width="9.140625" style="3" hidden="1"/>
    <col min="4107" max="4108" width="11.7109375" style="3" hidden="1"/>
    <col min="4109" max="4109" width="9.85546875" style="3" hidden="1"/>
    <col min="4110" max="4110" width="9.140625" style="3" hidden="1"/>
    <col min="4111" max="4111" width="11.7109375" style="3" hidden="1"/>
    <col min="4112" max="4112" width="12.7109375" style="3" hidden="1"/>
    <col min="4113" max="4355" width="9.140625" style="3" hidden="1"/>
    <col min="4356" max="4356" width="28" style="3" hidden="1"/>
    <col min="4357" max="4357" width="15" style="3" hidden="1"/>
    <col min="4358" max="4358" width="15.28515625" style="3" hidden="1"/>
    <col min="4359" max="4359" width="14.7109375" style="3" hidden="1"/>
    <col min="4360" max="4360" width="14.140625" style="3" hidden="1"/>
    <col min="4361" max="4361" width="15.7109375" style="3" hidden="1"/>
    <col min="4362" max="4362" width="9.140625" style="3" hidden="1"/>
    <col min="4363" max="4364" width="11.7109375" style="3" hidden="1"/>
    <col min="4365" max="4365" width="9.85546875" style="3" hidden="1"/>
    <col min="4366" max="4366" width="9.140625" style="3" hidden="1"/>
    <col min="4367" max="4367" width="11.7109375" style="3" hidden="1"/>
    <col min="4368" max="4368" width="12.7109375" style="3" hidden="1"/>
    <col min="4369" max="4611" width="9.140625" style="3" hidden="1"/>
    <col min="4612" max="4612" width="28" style="3" hidden="1"/>
    <col min="4613" max="4613" width="15" style="3" hidden="1"/>
    <col min="4614" max="4614" width="15.28515625" style="3" hidden="1"/>
    <col min="4615" max="4615" width="14.7109375" style="3" hidden="1"/>
    <col min="4616" max="4616" width="14.140625" style="3" hidden="1"/>
    <col min="4617" max="4617" width="15.7109375" style="3" hidden="1"/>
    <col min="4618" max="4618" width="9.140625" style="3" hidden="1"/>
    <col min="4619" max="4620" width="11.7109375" style="3" hidden="1"/>
    <col min="4621" max="4621" width="9.85546875" style="3" hidden="1"/>
    <col min="4622" max="4622" width="9.140625" style="3" hidden="1"/>
    <col min="4623" max="4623" width="11.7109375" style="3" hidden="1"/>
    <col min="4624" max="4624" width="12.7109375" style="3" hidden="1"/>
    <col min="4625" max="4867" width="9.140625" style="3" hidden="1"/>
    <col min="4868" max="4868" width="28" style="3" hidden="1"/>
    <col min="4869" max="4869" width="15" style="3" hidden="1"/>
    <col min="4870" max="4870" width="15.28515625" style="3" hidden="1"/>
    <col min="4871" max="4871" width="14.7109375" style="3" hidden="1"/>
    <col min="4872" max="4872" width="14.140625" style="3" hidden="1"/>
    <col min="4873" max="4873" width="15.7109375" style="3" hidden="1"/>
    <col min="4874" max="4874" width="9.140625" style="3" hidden="1"/>
    <col min="4875" max="4876" width="11.7109375" style="3" hidden="1"/>
    <col min="4877" max="4877" width="9.85546875" style="3" hidden="1"/>
    <col min="4878" max="4878" width="9.140625" style="3" hidden="1"/>
    <col min="4879" max="4879" width="11.7109375" style="3" hidden="1"/>
    <col min="4880" max="4880" width="12.7109375" style="3" hidden="1"/>
    <col min="4881" max="5123" width="9.140625" style="3" hidden="1"/>
    <col min="5124" max="5124" width="28" style="3" hidden="1"/>
    <col min="5125" max="5125" width="15" style="3" hidden="1"/>
    <col min="5126" max="5126" width="15.28515625" style="3" hidden="1"/>
    <col min="5127" max="5127" width="14.7109375" style="3" hidden="1"/>
    <col min="5128" max="5128" width="14.140625" style="3" hidden="1"/>
    <col min="5129" max="5129" width="15.7109375" style="3" hidden="1"/>
    <col min="5130" max="5130" width="9.140625" style="3" hidden="1"/>
    <col min="5131" max="5132" width="11.7109375" style="3" hidden="1"/>
    <col min="5133" max="5133" width="9.85546875" style="3" hidden="1"/>
    <col min="5134" max="5134" width="9.140625" style="3" hidden="1"/>
    <col min="5135" max="5135" width="11.7109375" style="3" hidden="1"/>
    <col min="5136" max="5136" width="12.7109375" style="3" hidden="1"/>
    <col min="5137" max="5379" width="9.140625" style="3" hidden="1"/>
    <col min="5380" max="5380" width="28" style="3" hidden="1"/>
    <col min="5381" max="5381" width="15" style="3" hidden="1"/>
    <col min="5382" max="5382" width="15.28515625" style="3" hidden="1"/>
    <col min="5383" max="5383" width="14.7109375" style="3" hidden="1"/>
    <col min="5384" max="5384" width="14.140625" style="3" hidden="1"/>
    <col min="5385" max="5385" width="15.7109375" style="3" hidden="1"/>
    <col min="5386" max="5386" width="9.140625" style="3" hidden="1"/>
    <col min="5387" max="5388" width="11.7109375" style="3" hidden="1"/>
    <col min="5389" max="5389" width="9.85546875" style="3" hidden="1"/>
    <col min="5390" max="5390" width="9.140625" style="3" hidden="1"/>
    <col min="5391" max="5391" width="11.7109375" style="3" hidden="1"/>
    <col min="5392" max="5392" width="12.7109375" style="3" hidden="1"/>
    <col min="5393" max="5635" width="9.140625" style="3" hidden="1"/>
    <col min="5636" max="5636" width="28" style="3" hidden="1"/>
    <col min="5637" max="5637" width="15" style="3" hidden="1"/>
    <col min="5638" max="5638" width="15.28515625" style="3" hidden="1"/>
    <col min="5639" max="5639" width="14.7109375" style="3" hidden="1"/>
    <col min="5640" max="5640" width="14.140625" style="3" hidden="1"/>
    <col min="5641" max="5641" width="15.7109375" style="3" hidden="1"/>
    <col min="5642" max="5642" width="9.140625" style="3" hidden="1"/>
    <col min="5643" max="5644" width="11.7109375" style="3" hidden="1"/>
    <col min="5645" max="5645" width="9.85546875" style="3" hidden="1"/>
    <col min="5646" max="5646" width="9.140625" style="3" hidden="1"/>
    <col min="5647" max="5647" width="11.7109375" style="3" hidden="1"/>
    <col min="5648" max="5648" width="12.7109375" style="3" hidden="1"/>
    <col min="5649" max="5891" width="9.140625" style="3" hidden="1"/>
    <col min="5892" max="5892" width="28" style="3" hidden="1"/>
    <col min="5893" max="5893" width="15" style="3" hidden="1"/>
    <col min="5894" max="5894" width="15.28515625" style="3" hidden="1"/>
    <col min="5895" max="5895" width="14.7109375" style="3" hidden="1"/>
    <col min="5896" max="5896" width="14.140625" style="3" hidden="1"/>
    <col min="5897" max="5897" width="15.7109375" style="3" hidden="1"/>
    <col min="5898" max="5898" width="9.140625" style="3" hidden="1"/>
    <col min="5899" max="5900" width="11.7109375" style="3" hidden="1"/>
    <col min="5901" max="5901" width="9.85546875" style="3" hidden="1"/>
    <col min="5902" max="5902" width="9.140625" style="3" hidden="1"/>
    <col min="5903" max="5903" width="11.7109375" style="3" hidden="1"/>
    <col min="5904" max="5904" width="12.7109375" style="3" hidden="1"/>
    <col min="5905" max="6147" width="9.140625" style="3" hidden="1"/>
    <col min="6148" max="6148" width="28" style="3" hidden="1"/>
    <col min="6149" max="6149" width="15" style="3" hidden="1"/>
    <col min="6150" max="6150" width="15.28515625" style="3" hidden="1"/>
    <col min="6151" max="6151" width="14.7109375" style="3" hidden="1"/>
    <col min="6152" max="6152" width="14.140625" style="3" hidden="1"/>
    <col min="6153" max="6153" width="15.7109375" style="3" hidden="1"/>
    <col min="6154" max="6154" width="9.140625" style="3" hidden="1"/>
    <col min="6155" max="6156" width="11.7109375" style="3" hidden="1"/>
    <col min="6157" max="6157" width="9.85546875" style="3" hidden="1"/>
    <col min="6158" max="6158" width="9.140625" style="3" hidden="1"/>
    <col min="6159" max="6159" width="11.7109375" style="3" hidden="1"/>
    <col min="6160" max="6160" width="12.7109375" style="3" hidden="1"/>
    <col min="6161" max="6403" width="9.140625" style="3" hidden="1"/>
    <col min="6404" max="6404" width="28" style="3" hidden="1"/>
    <col min="6405" max="6405" width="15" style="3" hidden="1"/>
    <col min="6406" max="6406" width="15.28515625" style="3" hidden="1"/>
    <col min="6407" max="6407" width="14.7109375" style="3" hidden="1"/>
    <col min="6408" max="6408" width="14.140625" style="3" hidden="1"/>
    <col min="6409" max="6409" width="15.7109375" style="3" hidden="1"/>
    <col min="6410" max="6410" width="9.140625" style="3" hidden="1"/>
    <col min="6411" max="6412" width="11.7109375" style="3" hidden="1"/>
    <col min="6413" max="6413" width="9.85546875" style="3" hidden="1"/>
    <col min="6414" max="6414" width="9.140625" style="3" hidden="1"/>
    <col min="6415" max="6415" width="11.7109375" style="3" hidden="1"/>
    <col min="6416" max="6416" width="12.7109375" style="3" hidden="1"/>
    <col min="6417" max="6659" width="9.140625" style="3" hidden="1"/>
    <col min="6660" max="6660" width="28" style="3" hidden="1"/>
    <col min="6661" max="6661" width="15" style="3" hidden="1"/>
    <col min="6662" max="6662" width="15.28515625" style="3" hidden="1"/>
    <col min="6663" max="6663" width="14.7109375" style="3" hidden="1"/>
    <col min="6664" max="6664" width="14.140625" style="3" hidden="1"/>
    <col min="6665" max="6665" width="15.7109375" style="3" hidden="1"/>
    <col min="6666" max="6666" width="9.140625" style="3" hidden="1"/>
    <col min="6667" max="6668" width="11.7109375" style="3" hidden="1"/>
    <col min="6669" max="6669" width="9.85546875" style="3" hidden="1"/>
    <col min="6670" max="6670" width="9.140625" style="3" hidden="1"/>
    <col min="6671" max="6671" width="11.7109375" style="3" hidden="1"/>
    <col min="6672" max="6672" width="12.7109375" style="3" hidden="1"/>
    <col min="6673" max="6915" width="9.140625" style="3" hidden="1"/>
    <col min="6916" max="6916" width="28" style="3" hidden="1"/>
    <col min="6917" max="6917" width="15" style="3" hidden="1"/>
    <col min="6918" max="6918" width="15.28515625" style="3" hidden="1"/>
    <col min="6919" max="6919" width="14.7109375" style="3" hidden="1"/>
    <col min="6920" max="6920" width="14.140625" style="3" hidden="1"/>
    <col min="6921" max="6921" width="15.7109375" style="3" hidden="1"/>
    <col min="6922" max="6922" width="9.140625" style="3" hidden="1"/>
    <col min="6923" max="6924" width="11.7109375" style="3" hidden="1"/>
    <col min="6925" max="6925" width="9.85546875" style="3" hidden="1"/>
    <col min="6926" max="6926" width="9.140625" style="3" hidden="1"/>
    <col min="6927" max="6927" width="11.7109375" style="3" hidden="1"/>
    <col min="6928" max="6928" width="12.7109375" style="3" hidden="1"/>
    <col min="6929" max="7171" width="9.140625" style="3" hidden="1"/>
    <col min="7172" max="7172" width="28" style="3" hidden="1"/>
    <col min="7173" max="7173" width="15" style="3" hidden="1"/>
    <col min="7174" max="7174" width="15.28515625" style="3" hidden="1"/>
    <col min="7175" max="7175" width="14.7109375" style="3" hidden="1"/>
    <col min="7176" max="7176" width="14.140625" style="3" hidden="1"/>
    <col min="7177" max="7177" width="15.7109375" style="3" hidden="1"/>
    <col min="7178" max="7178" width="9.140625" style="3" hidden="1"/>
    <col min="7179" max="7180" width="11.7109375" style="3" hidden="1"/>
    <col min="7181" max="7181" width="9.85546875" style="3" hidden="1"/>
    <col min="7182" max="7182" width="9.140625" style="3" hidden="1"/>
    <col min="7183" max="7183" width="11.7109375" style="3" hidden="1"/>
    <col min="7184" max="7184" width="12.7109375" style="3" hidden="1"/>
    <col min="7185" max="7427" width="9.140625" style="3" hidden="1"/>
    <col min="7428" max="7428" width="28" style="3" hidden="1"/>
    <col min="7429" max="7429" width="15" style="3" hidden="1"/>
    <col min="7430" max="7430" width="15.28515625" style="3" hidden="1"/>
    <col min="7431" max="7431" width="14.7109375" style="3" hidden="1"/>
    <col min="7432" max="7432" width="14.140625" style="3" hidden="1"/>
    <col min="7433" max="7433" width="15.7109375" style="3" hidden="1"/>
    <col min="7434" max="7434" width="9.140625" style="3" hidden="1"/>
    <col min="7435" max="7436" width="11.7109375" style="3" hidden="1"/>
    <col min="7437" max="7437" width="9.85546875" style="3" hidden="1"/>
    <col min="7438" max="7438" width="9.140625" style="3" hidden="1"/>
    <col min="7439" max="7439" width="11.7109375" style="3" hidden="1"/>
    <col min="7440" max="7440" width="12.7109375" style="3" hidden="1"/>
    <col min="7441" max="7683" width="9.140625" style="3" hidden="1"/>
    <col min="7684" max="7684" width="28" style="3" hidden="1"/>
    <col min="7685" max="7685" width="15" style="3" hidden="1"/>
    <col min="7686" max="7686" width="15.28515625" style="3" hidden="1"/>
    <col min="7687" max="7687" width="14.7109375" style="3" hidden="1"/>
    <col min="7688" max="7688" width="14.140625" style="3" hidden="1"/>
    <col min="7689" max="7689" width="15.7109375" style="3" hidden="1"/>
    <col min="7690" max="7690" width="9.140625" style="3" hidden="1"/>
    <col min="7691" max="7692" width="11.7109375" style="3" hidden="1"/>
    <col min="7693" max="7693" width="9.85546875" style="3" hidden="1"/>
    <col min="7694" max="7694" width="9.140625" style="3" hidden="1"/>
    <col min="7695" max="7695" width="11.7109375" style="3" hidden="1"/>
    <col min="7696" max="7696" width="12.7109375" style="3" hidden="1"/>
    <col min="7697" max="7939" width="9.140625" style="3" hidden="1"/>
    <col min="7940" max="7940" width="28" style="3" hidden="1"/>
    <col min="7941" max="7941" width="15" style="3" hidden="1"/>
    <col min="7942" max="7942" width="15.28515625" style="3" hidden="1"/>
    <col min="7943" max="7943" width="14.7109375" style="3" hidden="1"/>
    <col min="7944" max="7944" width="14.140625" style="3" hidden="1"/>
    <col min="7945" max="7945" width="15.7109375" style="3" hidden="1"/>
    <col min="7946" max="7946" width="9.140625" style="3" hidden="1"/>
    <col min="7947" max="7948" width="11.7109375" style="3" hidden="1"/>
    <col min="7949" max="7949" width="9.85546875" style="3" hidden="1"/>
    <col min="7950" max="7950" width="9.140625" style="3" hidden="1"/>
    <col min="7951" max="7951" width="11.7109375" style="3" hidden="1"/>
    <col min="7952" max="7952" width="12.7109375" style="3" hidden="1"/>
    <col min="7953" max="8195" width="9.140625" style="3" hidden="1"/>
    <col min="8196" max="8196" width="28" style="3" hidden="1"/>
    <col min="8197" max="8197" width="15" style="3" hidden="1"/>
    <col min="8198" max="8198" width="15.28515625" style="3" hidden="1"/>
    <col min="8199" max="8199" width="14.7109375" style="3" hidden="1"/>
    <col min="8200" max="8200" width="14.140625" style="3" hidden="1"/>
    <col min="8201" max="8201" width="15.7109375" style="3" hidden="1"/>
    <col min="8202" max="8202" width="9.140625" style="3" hidden="1"/>
    <col min="8203" max="8204" width="11.7109375" style="3" hidden="1"/>
    <col min="8205" max="8205" width="9.85546875" style="3" hidden="1"/>
    <col min="8206" max="8206" width="9.140625" style="3" hidden="1"/>
    <col min="8207" max="8207" width="11.7109375" style="3" hidden="1"/>
    <col min="8208" max="8208" width="12.7109375" style="3" hidden="1"/>
    <col min="8209" max="8451" width="9.140625" style="3" hidden="1"/>
    <col min="8452" max="8452" width="28" style="3" hidden="1"/>
    <col min="8453" max="8453" width="15" style="3" hidden="1"/>
    <col min="8454" max="8454" width="15.28515625" style="3" hidden="1"/>
    <col min="8455" max="8455" width="14.7109375" style="3" hidden="1"/>
    <col min="8456" max="8456" width="14.140625" style="3" hidden="1"/>
    <col min="8457" max="8457" width="15.7109375" style="3" hidden="1"/>
    <col min="8458" max="8458" width="9.140625" style="3" hidden="1"/>
    <col min="8459" max="8460" width="11.7109375" style="3" hidden="1"/>
    <col min="8461" max="8461" width="9.85546875" style="3" hidden="1"/>
    <col min="8462" max="8462" width="9.140625" style="3" hidden="1"/>
    <col min="8463" max="8463" width="11.7109375" style="3" hidden="1"/>
    <col min="8464" max="8464" width="12.7109375" style="3" hidden="1"/>
    <col min="8465" max="8707" width="9.140625" style="3" hidden="1"/>
    <col min="8708" max="8708" width="28" style="3" hidden="1"/>
    <col min="8709" max="8709" width="15" style="3" hidden="1"/>
    <col min="8710" max="8710" width="15.28515625" style="3" hidden="1"/>
    <col min="8711" max="8711" width="14.7109375" style="3" hidden="1"/>
    <col min="8712" max="8712" width="14.140625" style="3" hidden="1"/>
    <col min="8713" max="8713" width="15.7109375" style="3" hidden="1"/>
    <col min="8714" max="8714" width="9.140625" style="3" hidden="1"/>
    <col min="8715" max="8716" width="11.7109375" style="3" hidden="1"/>
    <col min="8717" max="8717" width="9.85546875" style="3" hidden="1"/>
    <col min="8718" max="8718" width="9.140625" style="3" hidden="1"/>
    <col min="8719" max="8719" width="11.7109375" style="3" hidden="1"/>
    <col min="8720" max="8720" width="12.7109375" style="3" hidden="1"/>
    <col min="8721" max="8963" width="9.140625" style="3" hidden="1"/>
    <col min="8964" max="8964" width="28" style="3" hidden="1"/>
    <col min="8965" max="8965" width="15" style="3" hidden="1"/>
    <col min="8966" max="8966" width="15.28515625" style="3" hidden="1"/>
    <col min="8967" max="8967" width="14.7109375" style="3" hidden="1"/>
    <col min="8968" max="8968" width="14.140625" style="3" hidden="1"/>
    <col min="8969" max="8969" width="15.7109375" style="3" hidden="1"/>
    <col min="8970" max="8970" width="9.140625" style="3" hidden="1"/>
    <col min="8971" max="8972" width="11.7109375" style="3" hidden="1"/>
    <col min="8973" max="8973" width="9.85546875" style="3" hidden="1"/>
    <col min="8974" max="8974" width="9.140625" style="3" hidden="1"/>
    <col min="8975" max="8975" width="11.7109375" style="3" hidden="1"/>
    <col min="8976" max="8976" width="12.7109375" style="3" hidden="1"/>
    <col min="8977" max="9219" width="9.140625" style="3" hidden="1"/>
    <col min="9220" max="9220" width="28" style="3" hidden="1"/>
    <col min="9221" max="9221" width="15" style="3" hidden="1"/>
    <col min="9222" max="9222" width="15.28515625" style="3" hidden="1"/>
    <col min="9223" max="9223" width="14.7109375" style="3" hidden="1"/>
    <col min="9224" max="9224" width="14.140625" style="3" hidden="1"/>
    <col min="9225" max="9225" width="15.7109375" style="3" hidden="1"/>
    <col min="9226" max="9226" width="9.140625" style="3" hidden="1"/>
    <col min="9227" max="9228" width="11.7109375" style="3" hidden="1"/>
    <col min="9229" max="9229" width="9.85546875" style="3" hidden="1"/>
    <col min="9230" max="9230" width="9.140625" style="3" hidden="1"/>
    <col min="9231" max="9231" width="11.7109375" style="3" hidden="1"/>
    <col min="9232" max="9232" width="12.7109375" style="3" hidden="1"/>
    <col min="9233" max="9475" width="9.140625" style="3" hidden="1"/>
    <col min="9476" max="9476" width="28" style="3" hidden="1"/>
    <col min="9477" max="9477" width="15" style="3" hidden="1"/>
    <col min="9478" max="9478" width="15.28515625" style="3" hidden="1"/>
    <col min="9479" max="9479" width="14.7109375" style="3" hidden="1"/>
    <col min="9480" max="9480" width="14.140625" style="3" hidden="1"/>
    <col min="9481" max="9481" width="15.7109375" style="3" hidden="1"/>
    <col min="9482" max="9482" width="9.140625" style="3" hidden="1"/>
    <col min="9483" max="9484" width="11.7109375" style="3" hidden="1"/>
    <col min="9485" max="9485" width="9.85546875" style="3" hidden="1"/>
    <col min="9486" max="9486" width="9.140625" style="3" hidden="1"/>
    <col min="9487" max="9487" width="11.7109375" style="3" hidden="1"/>
    <col min="9488" max="9488" width="12.7109375" style="3" hidden="1"/>
    <col min="9489" max="9731" width="9.140625" style="3" hidden="1"/>
    <col min="9732" max="9732" width="28" style="3" hidden="1"/>
    <col min="9733" max="9733" width="15" style="3" hidden="1"/>
    <col min="9734" max="9734" width="15.28515625" style="3" hidden="1"/>
    <col min="9735" max="9735" width="14.7109375" style="3" hidden="1"/>
    <col min="9736" max="9736" width="14.140625" style="3" hidden="1"/>
    <col min="9737" max="9737" width="15.7109375" style="3" hidden="1"/>
    <col min="9738" max="9738" width="9.140625" style="3" hidden="1"/>
    <col min="9739" max="9740" width="11.7109375" style="3" hidden="1"/>
    <col min="9741" max="9741" width="9.85546875" style="3" hidden="1"/>
    <col min="9742" max="9742" width="9.140625" style="3" hidden="1"/>
    <col min="9743" max="9743" width="11.7109375" style="3" hidden="1"/>
    <col min="9744" max="9744" width="12.7109375" style="3" hidden="1"/>
    <col min="9745" max="9987" width="9.140625" style="3" hidden="1"/>
    <col min="9988" max="9988" width="28" style="3" hidden="1"/>
    <col min="9989" max="9989" width="15" style="3" hidden="1"/>
    <col min="9990" max="9990" width="15.28515625" style="3" hidden="1"/>
    <col min="9991" max="9991" width="14.7109375" style="3" hidden="1"/>
    <col min="9992" max="9992" width="14.140625" style="3" hidden="1"/>
    <col min="9993" max="9993" width="15.7109375" style="3" hidden="1"/>
    <col min="9994" max="9994" width="9.140625" style="3" hidden="1"/>
    <col min="9995" max="9996" width="11.7109375" style="3" hidden="1"/>
    <col min="9997" max="9997" width="9.85546875" style="3" hidden="1"/>
    <col min="9998" max="9998" width="9.140625" style="3" hidden="1"/>
    <col min="9999" max="9999" width="11.7109375" style="3" hidden="1"/>
    <col min="10000" max="10000" width="12.7109375" style="3" hidden="1"/>
    <col min="10001" max="10243" width="9.140625" style="3" hidden="1"/>
    <col min="10244" max="10244" width="28" style="3" hidden="1"/>
    <col min="10245" max="10245" width="15" style="3" hidden="1"/>
    <col min="10246" max="10246" width="15.28515625" style="3" hidden="1"/>
    <col min="10247" max="10247" width="14.7109375" style="3" hidden="1"/>
    <col min="10248" max="10248" width="14.140625" style="3" hidden="1"/>
    <col min="10249" max="10249" width="15.7109375" style="3" hidden="1"/>
    <col min="10250" max="10250" width="9.140625" style="3" hidden="1"/>
    <col min="10251" max="10252" width="11.7109375" style="3" hidden="1"/>
    <col min="10253" max="10253" width="9.85546875" style="3" hidden="1"/>
    <col min="10254" max="10254" width="9.140625" style="3" hidden="1"/>
    <col min="10255" max="10255" width="11.7109375" style="3" hidden="1"/>
    <col min="10256" max="10256" width="12.7109375" style="3" hidden="1"/>
    <col min="10257" max="10499" width="9.140625" style="3" hidden="1"/>
    <col min="10500" max="10500" width="28" style="3" hidden="1"/>
    <col min="10501" max="10501" width="15" style="3" hidden="1"/>
    <col min="10502" max="10502" width="15.28515625" style="3" hidden="1"/>
    <col min="10503" max="10503" width="14.7109375" style="3" hidden="1"/>
    <col min="10504" max="10504" width="14.140625" style="3" hidden="1"/>
    <col min="10505" max="10505" width="15.7109375" style="3" hidden="1"/>
    <col min="10506" max="10506" width="9.140625" style="3" hidden="1"/>
    <col min="10507" max="10508" width="11.7109375" style="3" hidden="1"/>
    <col min="10509" max="10509" width="9.85546875" style="3" hidden="1"/>
    <col min="10510" max="10510" width="9.140625" style="3" hidden="1"/>
    <col min="10511" max="10511" width="11.7109375" style="3" hidden="1"/>
    <col min="10512" max="10512" width="12.7109375" style="3" hidden="1"/>
    <col min="10513" max="10755" width="9.140625" style="3" hidden="1"/>
    <col min="10756" max="10756" width="28" style="3" hidden="1"/>
    <col min="10757" max="10757" width="15" style="3" hidden="1"/>
    <col min="10758" max="10758" width="15.28515625" style="3" hidden="1"/>
    <col min="10759" max="10759" width="14.7109375" style="3" hidden="1"/>
    <col min="10760" max="10760" width="14.140625" style="3" hidden="1"/>
    <col min="10761" max="10761" width="15.7109375" style="3" hidden="1"/>
    <col min="10762" max="10762" width="9.140625" style="3" hidden="1"/>
    <col min="10763" max="10764" width="11.7109375" style="3" hidden="1"/>
    <col min="10765" max="10765" width="9.85546875" style="3" hidden="1"/>
    <col min="10766" max="10766" width="9.140625" style="3" hidden="1"/>
    <col min="10767" max="10767" width="11.7109375" style="3" hidden="1"/>
    <col min="10768" max="10768" width="12.7109375" style="3" hidden="1"/>
    <col min="10769" max="11011" width="9.140625" style="3" hidden="1"/>
    <col min="11012" max="11012" width="28" style="3" hidden="1"/>
    <col min="11013" max="11013" width="15" style="3" hidden="1"/>
    <col min="11014" max="11014" width="15.28515625" style="3" hidden="1"/>
    <col min="11015" max="11015" width="14.7109375" style="3" hidden="1"/>
    <col min="11016" max="11016" width="14.140625" style="3" hidden="1"/>
    <col min="11017" max="11017" width="15.7109375" style="3" hidden="1"/>
    <col min="11018" max="11018" width="9.140625" style="3" hidden="1"/>
    <col min="11019" max="11020" width="11.7109375" style="3" hidden="1"/>
    <col min="11021" max="11021" width="9.85546875" style="3" hidden="1"/>
    <col min="11022" max="11022" width="9.140625" style="3" hidden="1"/>
    <col min="11023" max="11023" width="11.7109375" style="3" hidden="1"/>
    <col min="11024" max="11024" width="12.7109375" style="3" hidden="1"/>
    <col min="11025" max="11267" width="9.140625" style="3" hidden="1"/>
    <col min="11268" max="11268" width="28" style="3" hidden="1"/>
    <col min="11269" max="11269" width="15" style="3" hidden="1"/>
    <col min="11270" max="11270" width="15.28515625" style="3" hidden="1"/>
    <col min="11271" max="11271" width="14.7109375" style="3" hidden="1"/>
    <col min="11272" max="11272" width="14.140625" style="3" hidden="1"/>
    <col min="11273" max="11273" width="15.7109375" style="3" hidden="1"/>
    <col min="11274" max="11274" width="9.140625" style="3" hidden="1"/>
    <col min="11275" max="11276" width="11.7109375" style="3" hidden="1"/>
    <col min="11277" max="11277" width="9.85546875" style="3" hidden="1"/>
    <col min="11278" max="11278" width="9.140625" style="3" hidden="1"/>
    <col min="11279" max="11279" width="11.7109375" style="3" hidden="1"/>
    <col min="11280" max="11280" width="12.7109375" style="3" hidden="1"/>
    <col min="11281" max="11523" width="9.140625" style="3" hidden="1"/>
    <col min="11524" max="11524" width="28" style="3" hidden="1"/>
    <col min="11525" max="11525" width="15" style="3" hidden="1"/>
    <col min="11526" max="11526" width="15.28515625" style="3" hidden="1"/>
    <col min="11527" max="11527" width="14.7109375" style="3" hidden="1"/>
    <col min="11528" max="11528" width="14.140625" style="3" hidden="1"/>
    <col min="11529" max="11529" width="15.7109375" style="3" hidden="1"/>
    <col min="11530" max="11530" width="9.140625" style="3" hidden="1"/>
    <col min="11531" max="11532" width="11.7109375" style="3" hidden="1"/>
    <col min="11533" max="11533" width="9.85546875" style="3" hidden="1"/>
    <col min="11534" max="11534" width="9.140625" style="3" hidden="1"/>
    <col min="11535" max="11535" width="11.7109375" style="3" hidden="1"/>
    <col min="11536" max="11536" width="12.7109375" style="3" hidden="1"/>
    <col min="11537" max="11779" width="9.140625" style="3" hidden="1"/>
    <col min="11780" max="11780" width="28" style="3" hidden="1"/>
    <col min="11781" max="11781" width="15" style="3" hidden="1"/>
    <col min="11782" max="11782" width="15.28515625" style="3" hidden="1"/>
    <col min="11783" max="11783" width="14.7109375" style="3" hidden="1"/>
    <col min="11784" max="11784" width="14.140625" style="3" hidden="1"/>
    <col min="11785" max="11785" width="15.7109375" style="3" hidden="1"/>
    <col min="11786" max="11786" width="9.140625" style="3" hidden="1"/>
    <col min="11787" max="11788" width="11.7109375" style="3" hidden="1"/>
    <col min="11789" max="11789" width="9.85546875" style="3" hidden="1"/>
    <col min="11790" max="11790" width="9.140625" style="3" hidden="1"/>
    <col min="11791" max="11791" width="11.7109375" style="3" hidden="1"/>
    <col min="11792" max="11792" width="12.7109375" style="3" hidden="1"/>
    <col min="11793" max="12035" width="9.140625" style="3" hidden="1"/>
    <col min="12036" max="12036" width="28" style="3" hidden="1"/>
    <col min="12037" max="12037" width="15" style="3" hidden="1"/>
    <col min="12038" max="12038" width="15.28515625" style="3" hidden="1"/>
    <col min="12039" max="12039" width="14.7109375" style="3" hidden="1"/>
    <col min="12040" max="12040" width="14.140625" style="3" hidden="1"/>
    <col min="12041" max="12041" width="15.7109375" style="3" hidden="1"/>
    <col min="12042" max="12042" width="9.140625" style="3" hidden="1"/>
    <col min="12043" max="12044" width="11.7109375" style="3" hidden="1"/>
    <col min="12045" max="12045" width="9.85546875" style="3" hidden="1"/>
    <col min="12046" max="12046" width="9.140625" style="3" hidden="1"/>
    <col min="12047" max="12047" width="11.7109375" style="3" hidden="1"/>
    <col min="12048" max="12048" width="12.7109375" style="3" hidden="1"/>
    <col min="12049" max="12291" width="9.140625" style="3" hidden="1"/>
    <col min="12292" max="12292" width="28" style="3" hidden="1"/>
    <col min="12293" max="12293" width="15" style="3" hidden="1"/>
    <col min="12294" max="12294" width="15.28515625" style="3" hidden="1"/>
    <col min="12295" max="12295" width="14.7109375" style="3" hidden="1"/>
    <col min="12296" max="12296" width="14.140625" style="3" hidden="1"/>
    <col min="12297" max="12297" width="15.7109375" style="3" hidden="1"/>
    <col min="12298" max="12298" width="9.140625" style="3" hidden="1"/>
    <col min="12299" max="12300" width="11.7109375" style="3" hidden="1"/>
    <col min="12301" max="12301" width="9.85546875" style="3" hidden="1"/>
    <col min="12302" max="12302" width="9.140625" style="3" hidden="1"/>
    <col min="12303" max="12303" width="11.7109375" style="3" hidden="1"/>
    <col min="12304" max="12304" width="12.7109375" style="3" hidden="1"/>
    <col min="12305" max="12547" width="9.140625" style="3" hidden="1"/>
    <col min="12548" max="12548" width="28" style="3" hidden="1"/>
    <col min="12549" max="12549" width="15" style="3" hidden="1"/>
    <col min="12550" max="12550" width="15.28515625" style="3" hidden="1"/>
    <col min="12551" max="12551" width="14.7109375" style="3" hidden="1"/>
    <col min="12552" max="12552" width="14.140625" style="3" hidden="1"/>
    <col min="12553" max="12553" width="15.7109375" style="3" hidden="1"/>
    <col min="12554" max="12554" width="9.140625" style="3" hidden="1"/>
    <col min="12555" max="12556" width="11.7109375" style="3" hidden="1"/>
    <col min="12557" max="12557" width="9.85546875" style="3" hidden="1"/>
    <col min="12558" max="12558" width="9.140625" style="3" hidden="1"/>
    <col min="12559" max="12559" width="11.7109375" style="3" hidden="1"/>
    <col min="12560" max="12560" width="12.7109375" style="3" hidden="1"/>
    <col min="12561" max="12803" width="9.140625" style="3" hidden="1"/>
    <col min="12804" max="12804" width="28" style="3" hidden="1"/>
    <col min="12805" max="12805" width="15" style="3" hidden="1"/>
    <col min="12806" max="12806" width="15.28515625" style="3" hidden="1"/>
    <col min="12807" max="12807" width="14.7109375" style="3" hidden="1"/>
    <col min="12808" max="12808" width="14.140625" style="3" hidden="1"/>
    <col min="12809" max="12809" width="15.7109375" style="3" hidden="1"/>
    <col min="12810" max="12810" width="9.140625" style="3" hidden="1"/>
    <col min="12811" max="12812" width="11.7109375" style="3" hidden="1"/>
    <col min="12813" max="12813" width="9.85546875" style="3" hidden="1"/>
    <col min="12814" max="12814" width="9.140625" style="3" hidden="1"/>
    <col min="12815" max="12815" width="11.7109375" style="3" hidden="1"/>
    <col min="12816" max="12816" width="12.7109375" style="3" hidden="1"/>
    <col min="12817" max="13059" width="9.140625" style="3" hidden="1"/>
    <col min="13060" max="13060" width="28" style="3" hidden="1"/>
    <col min="13061" max="13061" width="15" style="3" hidden="1"/>
    <col min="13062" max="13062" width="15.28515625" style="3" hidden="1"/>
    <col min="13063" max="13063" width="14.7109375" style="3" hidden="1"/>
    <col min="13064" max="13064" width="14.140625" style="3" hidden="1"/>
    <col min="13065" max="13065" width="15.7109375" style="3" hidden="1"/>
    <col min="13066" max="13066" width="9.140625" style="3" hidden="1"/>
    <col min="13067" max="13068" width="11.7109375" style="3" hidden="1"/>
    <col min="13069" max="13069" width="9.85546875" style="3" hidden="1"/>
    <col min="13070" max="13070" width="9.140625" style="3" hidden="1"/>
    <col min="13071" max="13071" width="11.7109375" style="3" hidden="1"/>
    <col min="13072" max="13072" width="12.7109375" style="3" hidden="1"/>
    <col min="13073" max="13315" width="9.140625" style="3" hidden="1"/>
    <col min="13316" max="13316" width="28" style="3" hidden="1"/>
    <col min="13317" max="13317" width="15" style="3" hidden="1"/>
    <col min="13318" max="13318" width="15.28515625" style="3" hidden="1"/>
    <col min="13319" max="13319" width="14.7109375" style="3" hidden="1"/>
    <col min="13320" max="13320" width="14.140625" style="3" hidden="1"/>
    <col min="13321" max="13321" width="15.7109375" style="3" hidden="1"/>
    <col min="13322" max="13322" width="9.140625" style="3" hidden="1"/>
    <col min="13323" max="13324" width="11.7109375" style="3" hidden="1"/>
    <col min="13325" max="13325" width="9.85546875" style="3" hidden="1"/>
    <col min="13326" max="13326" width="9.140625" style="3" hidden="1"/>
    <col min="13327" max="13327" width="11.7109375" style="3" hidden="1"/>
    <col min="13328" max="13328" width="12.7109375" style="3" hidden="1"/>
    <col min="13329" max="13571" width="9.140625" style="3" hidden="1"/>
    <col min="13572" max="13572" width="28" style="3" hidden="1"/>
    <col min="13573" max="13573" width="15" style="3" hidden="1"/>
    <col min="13574" max="13574" width="15.28515625" style="3" hidden="1"/>
    <col min="13575" max="13575" width="14.7109375" style="3" hidden="1"/>
    <col min="13576" max="13576" width="14.140625" style="3" hidden="1"/>
    <col min="13577" max="13577" width="15.7109375" style="3" hidden="1"/>
    <col min="13578" max="13578" width="9.140625" style="3" hidden="1"/>
    <col min="13579" max="13580" width="11.7109375" style="3" hidden="1"/>
    <col min="13581" max="13581" width="9.85546875" style="3" hidden="1"/>
    <col min="13582" max="13582" width="9.140625" style="3" hidden="1"/>
    <col min="13583" max="13583" width="11.7109375" style="3" hidden="1"/>
    <col min="13584" max="13584" width="12.7109375" style="3" hidden="1"/>
    <col min="13585" max="13827" width="9.140625" style="3" hidden="1"/>
    <col min="13828" max="13828" width="28" style="3" hidden="1"/>
    <col min="13829" max="13829" width="15" style="3" hidden="1"/>
    <col min="13830" max="13830" width="15.28515625" style="3" hidden="1"/>
    <col min="13831" max="13831" width="14.7109375" style="3" hidden="1"/>
    <col min="13832" max="13832" width="14.140625" style="3" hidden="1"/>
    <col min="13833" max="13833" width="15.7109375" style="3" hidden="1"/>
    <col min="13834" max="13834" width="9.140625" style="3" hidden="1"/>
    <col min="13835" max="13836" width="11.7109375" style="3" hidden="1"/>
    <col min="13837" max="13837" width="9.85546875" style="3" hidden="1"/>
    <col min="13838" max="13838" width="9.140625" style="3" hidden="1"/>
    <col min="13839" max="13839" width="11.7109375" style="3" hidden="1"/>
    <col min="13840" max="13840" width="12.7109375" style="3" hidden="1"/>
    <col min="13841" max="14083" width="9.140625" style="3" hidden="1"/>
    <col min="14084" max="14084" width="28" style="3" hidden="1"/>
    <col min="14085" max="14085" width="15" style="3" hidden="1"/>
    <col min="14086" max="14086" width="15.28515625" style="3" hidden="1"/>
    <col min="14087" max="14087" width="14.7109375" style="3" hidden="1"/>
    <col min="14088" max="14088" width="14.140625" style="3" hidden="1"/>
    <col min="14089" max="14089" width="15.7109375" style="3" hidden="1"/>
    <col min="14090" max="14090" width="9.140625" style="3" hidden="1"/>
    <col min="14091" max="14092" width="11.7109375" style="3" hidden="1"/>
    <col min="14093" max="14093" width="9.85546875" style="3" hidden="1"/>
    <col min="14094" max="14094" width="9.140625" style="3" hidden="1"/>
    <col min="14095" max="14095" width="11.7109375" style="3" hidden="1"/>
    <col min="14096" max="14096" width="12.7109375" style="3" hidden="1"/>
    <col min="14097" max="14339" width="9.140625" style="3" hidden="1"/>
    <col min="14340" max="14340" width="28" style="3" hidden="1"/>
    <col min="14341" max="14341" width="15" style="3" hidden="1"/>
    <col min="14342" max="14342" width="15.28515625" style="3" hidden="1"/>
    <col min="14343" max="14343" width="14.7109375" style="3" hidden="1"/>
    <col min="14344" max="14344" width="14.140625" style="3" hidden="1"/>
    <col min="14345" max="14345" width="15.7109375" style="3" hidden="1"/>
    <col min="14346" max="14346" width="9.140625" style="3" hidden="1"/>
    <col min="14347" max="14348" width="11.7109375" style="3" hidden="1"/>
    <col min="14349" max="14349" width="9.85546875" style="3" hidden="1"/>
    <col min="14350" max="14350" width="9.140625" style="3" hidden="1"/>
    <col min="14351" max="14351" width="11.7109375" style="3" hidden="1"/>
    <col min="14352" max="14352" width="12.7109375" style="3" hidden="1"/>
    <col min="14353" max="14595" width="9.140625" style="3" hidden="1"/>
    <col min="14596" max="14596" width="28" style="3" hidden="1"/>
    <col min="14597" max="14597" width="15" style="3" hidden="1"/>
    <col min="14598" max="14598" width="15.28515625" style="3" hidden="1"/>
    <col min="14599" max="14599" width="14.7109375" style="3" hidden="1"/>
    <col min="14600" max="14600" width="14.140625" style="3" hidden="1"/>
    <col min="14601" max="14601" width="15.7109375" style="3" hidden="1"/>
    <col min="14602" max="14602" width="9.140625" style="3" hidden="1"/>
    <col min="14603" max="14604" width="11.7109375" style="3" hidden="1"/>
    <col min="14605" max="14605" width="9.85546875" style="3" hidden="1"/>
    <col min="14606" max="14606" width="9.140625" style="3" hidden="1"/>
    <col min="14607" max="14607" width="11.7109375" style="3" hidden="1"/>
    <col min="14608" max="14608" width="12.7109375" style="3" hidden="1"/>
    <col min="14609" max="14851" width="9.140625" style="3" hidden="1"/>
    <col min="14852" max="14852" width="28" style="3" hidden="1"/>
    <col min="14853" max="14853" width="15" style="3" hidden="1"/>
    <col min="14854" max="14854" width="15.28515625" style="3" hidden="1"/>
    <col min="14855" max="14855" width="14.7109375" style="3" hidden="1"/>
    <col min="14856" max="14856" width="14.140625" style="3" hidden="1"/>
    <col min="14857" max="14857" width="15.7109375" style="3" hidden="1"/>
    <col min="14858" max="14858" width="9.140625" style="3" hidden="1"/>
    <col min="14859" max="14860" width="11.7109375" style="3" hidden="1"/>
    <col min="14861" max="14861" width="9.85546875" style="3" hidden="1"/>
    <col min="14862" max="14862" width="9.140625" style="3" hidden="1"/>
    <col min="14863" max="14863" width="11.7109375" style="3" hidden="1"/>
    <col min="14864" max="14864" width="12.7109375" style="3" hidden="1"/>
    <col min="14865" max="15107" width="9.140625" style="3" hidden="1"/>
    <col min="15108" max="15108" width="28" style="3" hidden="1"/>
    <col min="15109" max="15109" width="15" style="3" hidden="1"/>
    <col min="15110" max="15110" width="15.28515625" style="3" hidden="1"/>
    <col min="15111" max="15111" width="14.7109375" style="3" hidden="1"/>
    <col min="15112" max="15112" width="14.140625" style="3" hidden="1"/>
    <col min="15113" max="15113" width="15.7109375" style="3" hidden="1"/>
    <col min="15114" max="15114" width="9.140625" style="3" hidden="1"/>
    <col min="15115" max="15116" width="11.7109375" style="3" hidden="1"/>
    <col min="15117" max="15117" width="9.85546875" style="3" hidden="1"/>
    <col min="15118" max="15118" width="9.140625" style="3" hidden="1"/>
    <col min="15119" max="15119" width="11.7109375" style="3" hidden="1"/>
    <col min="15120" max="15120" width="12.7109375" style="3" hidden="1"/>
    <col min="15121" max="15363" width="9.140625" style="3" hidden="1"/>
    <col min="15364" max="15364" width="28" style="3" hidden="1"/>
    <col min="15365" max="15365" width="15" style="3" hidden="1"/>
    <col min="15366" max="15366" width="15.28515625" style="3" hidden="1"/>
    <col min="15367" max="15367" width="14.7109375" style="3" hidden="1"/>
    <col min="15368" max="15368" width="14.140625" style="3" hidden="1"/>
    <col min="15369" max="15369" width="15.7109375" style="3" hidden="1"/>
    <col min="15370" max="15370" width="9.140625" style="3" hidden="1"/>
    <col min="15371" max="15372" width="11.7109375" style="3" hidden="1"/>
    <col min="15373" max="15373" width="9.85546875" style="3" hidden="1"/>
    <col min="15374" max="15374" width="9.140625" style="3" hidden="1"/>
    <col min="15375" max="15375" width="11.7109375" style="3" hidden="1"/>
    <col min="15376" max="15376" width="12.7109375" style="3" hidden="1"/>
    <col min="15377" max="15619" width="9.140625" style="3" hidden="1"/>
    <col min="15620" max="15620" width="28" style="3" hidden="1"/>
    <col min="15621" max="15621" width="15" style="3" hidden="1"/>
    <col min="15622" max="15622" width="15.28515625" style="3" hidden="1"/>
    <col min="15623" max="15623" width="14.7109375" style="3" hidden="1"/>
    <col min="15624" max="15624" width="14.140625" style="3" hidden="1"/>
    <col min="15625" max="15625" width="15.7109375" style="3" hidden="1"/>
    <col min="15626" max="15626" width="9.140625" style="3" hidden="1"/>
    <col min="15627" max="15628" width="11.7109375" style="3" hidden="1"/>
    <col min="15629" max="15629" width="9.85546875" style="3" hidden="1"/>
    <col min="15630" max="15630" width="9.140625" style="3" hidden="1"/>
    <col min="15631" max="15631" width="11.7109375" style="3" hidden="1"/>
    <col min="15632" max="15632" width="12.7109375" style="3" hidden="1"/>
    <col min="15633" max="15875" width="9.140625" style="3" hidden="1"/>
    <col min="15876" max="15876" width="28" style="3" hidden="1"/>
    <col min="15877" max="15877" width="15" style="3" hidden="1"/>
    <col min="15878" max="15878" width="15.28515625" style="3" hidden="1"/>
    <col min="15879" max="15879" width="14.7109375" style="3" hidden="1"/>
    <col min="15880" max="15880" width="14.140625" style="3" hidden="1"/>
    <col min="15881" max="15881" width="15.7109375" style="3" hidden="1"/>
    <col min="15882" max="15882" width="9.140625" style="3" hidden="1"/>
    <col min="15883" max="15884" width="11.7109375" style="3" hidden="1"/>
    <col min="15885" max="15885" width="9.85546875" style="3" hidden="1"/>
    <col min="15886" max="15886" width="9.140625" style="3" hidden="1"/>
    <col min="15887" max="15887" width="11.7109375" style="3" hidden="1"/>
    <col min="15888" max="15888" width="12.7109375" style="3" hidden="1"/>
    <col min="15889" max="16131" width="9.140625" style="3" hidden="1"/>
    <col min="16132" max="16132" width="28" style="3" hidden="1"/>
    <col min="16133" max="16133" width="15" style="3" hidden="1"/>
    <col min="16134" max="16134" width="15.28515625" style="3" hidden="1"/>
    <col min="16135" max="16135" width="14.7109375" style="3" hidden="1"/>
    <col min="16136" max="16136" width="14.140625" style="3" hidden="1"/>
    <col min="16137" max="16137" width="15.7109375" style="3" hidden="1"/>
    <col min="16138" max="16138" width="9.140625" style="3" hidden="1"/>
    <col min="16139" max="16140" width="11.7109375" style="3" hidden="1"/>
    <col min="16141" max="16141" width="9.85546875" style="3" hidden="1"/>
    <col min="16142" max="16142" width="9.140625" style="3" hidden="1"/>
    <col min="16143" max="16143" width="11.7109375" style="3" hidden="1"/>
    <col min="16144" max="16144" width="12.7109375" style="3" hidden="1"/>
    <col min="16145" max="16383" width="9.140625" style="3" hidden="1"/>
    <col min="16384" max="16384" width="0.42578125" style="3" customWidth="1"/>
  </cols>
  <sheetData>
    <row r="1" spans="1:17" ht="23.25" customHeight="1">
      <c r="A1" s="759" t="str">
        <f>Tabl.1.!A1</f>
        <v>I. FUNDUSZ EMERYTALNO-RENTOWY - II KWARTAŁ 2020 R.</v>
      </c>
      <c r="B1" s="759"/>
      <c r="C1" s="759"/>
      <c r="D1" s="759"/>
      <c r="E1" s="759"/>
      <c r="F1" s="759"/>
      <c r="G1" s="759"/>
      <c r="H1" s="759"/>
      <c r="I1" s="759"/>
      <c r="J1" s="409"/>
      <c r="K1" s="409"/>
    </row>
    <row r="2" spans="1:17" ht="23.25" customHeight="1">
      <c r="A2" s="299"/>
      <c r="B2" s="299"/>
      <c r="C2" s="299"/>
      <c r="D2" s="299"/>
      <c r="E2" s="299"/>
      <c r="F2" s="299"/>
      <c r="G2" s="299"/>
      <c r="H2" s="299"/>
      <c r="I2" s="410"/>
    </row>
    <row r="3" spans="1:17" ht="42.75" customHeight="1">
      <c r="A3" s="760" t="s">
        <v>392</v>
      </c>
      <c r="B3" s="760"/>
      <c r="C3" s="760"/>
      <c r="D3" s="760"/>
      <c r="E3" s="760"/>
      <c r="F3" s="760"/>
      <c r="G3" s="760"/>
      <c r="H3" s="760"/>
      <c r="I3" s="760"/>
    </row>
    <row r="4" spans="1:17" ht="21" customHeight="1">
      <c r="A4" s="768" t="s">
        <v>38</v>
      </c>
      <c r="B4" s="765" t="s">
        <v>162</v>
      </c>
      <c r="C4" s="766"/>
      <c r="D4" s="765" t="s">
        <v>163</v>
      </c>
      <c r="E4" s="767"/>
      <c r="F4" s="767"/>
      <c r="G4" s="767"/>
      <c r="H4" s="767"/>
      <c r="I4" s="766"/>
    </row>
    <row r="5" spans="1:17" ht="20.25" customHeight="1">
      <c r="A5" s="768"/>
      <c r="B5" s="768" t="s">
        <v>285</v>
      </c>
      <c r="C5" s="768" t="s">
        <v>286</v>
      </c>
      <c r="D5" s="768" t="s">
        <v>39</v>
      </c>
      <c r="E5" s="768" t="s">
        <v>285</v>
      </c>
      <c r="F5" s="768" t="s">
        <v>286</v>
      </c>
      <c r="G5" s="765" t="s">
        <v>171</v>
      </c>
      <c r="H5" s="767"/>
      <c r="I5" s="766"/>
    </row>
    <row r="6" spans="1:17" ht="51" customHeight="1">
      <c r="A6" s="768"/>
      <c r="B6" s="768"/>
      <c r="C6" s="768"/>
      <c r="D6" s="768"/>
      <c r="E6" s="768"/>
      <c r="F6" s="768"/>
      <c r="G6" s="292" t="s">
        <v>294</v>
      </c>
      <c r="H6" s="292" t="s">
        <v>414</v>
      </c>
      <c r="I6" s="140" t="s">
        <v>430</v>
      </c>
      <c r="K6" s="803"/>
      <c r="L6" s="803"/>
      <c r="M6" s="803"/>
      <c r="O6" s="803"/>
      <c r="P6" s="803"/>
      <c r="Q6" s="803"/>
    </row>
    <row r="7" spans="1:17" ht="21" customHeight="1">
      <c r="A7" s="769" t="s">
        <v>378</v>
      </c>
      <c r="B7" s="770"/>
      <c r="C7" s="770"/>
      <c r="D7" s="770"/>
      <c r="E7" s="770"/>
      <c r="F7" s="770"/>
      <c r="G7" s="770"/>
      <c r="H7" s="770"/>
      <c r="I7" s="771"/>
    </row>
    <row r="8" spans="1:17" ht="21" customHeight="1">
      <c r="A8" s="364" t="s">
        <v>349</v>
      </c>
      <c r="B8" s="411">
        <v>1535.81</v>
      </c>
      <c r="C8" s="411">
        <v>1344.35</v>
      </c>
      <c r="D8" s="371">
        <v>1237.1099999999999</v>
      </c>
      <c r="E8" s="412">
        <v>1290.32</v>
      </c>
      <c r="F8" s="371">
        <v>1263.6273350546251</v>
      </c>
      <c r="G8" s="304">
        <f>E8/D8-1</f>
        <v>4.301153494838772E-2</v>
      </c>
      <c r="H8" s="305">
        <f>E8/B8-1</f>
        <v>-0.15984399111869307</v>
      </c>
      <c r="I8" s="306">
        <f>F8/C8-1</f>
        <v>-6.0045869710547706E-2</v>
      </c>
      <c r="K8" s="413"/>
      <c r="L8" s="414"/>
      <c r="M8" s="368"/>
      <c r="N8" s="368"/>
      <c r="O8" s="301"/>
      <c r="P8" s="301"/>
      <c r="Q8" s="314"/>
    </row>
    <row r="9" spans="1:17" s="415" customFormat="1" ht="21" customHeight="1">
      <c r="A9" s="308" t="s">
        <v>393</v>
      </c>
      <c r="B9" s="401">
        <f>B12</f>
        <v>1527.063550376844</v>
      </c>
      <c r="C9" s="401">
        <f>C12</f>
        <v>1340.8</v>
      </c>
      <c r="D9" s="369">
        <v>1237.04</v>
      </c>
      <c r="E9" s="401">
        <f>E12</f>
        <v>1290.33</v>
      </c>
      <c r="F9" s="401">
        <f>F12</f>
        <v>1263.57</v>
      </c>
      <c r="G9" s="317">
        <f t="shared" ref="G9:G10" si="0">E9/D9-1</f>
        <v>4.3078639332600366E-2</v>
      </c>
      <c r="H9" s="318">
        <f t="shared" ref="H9:I10" si="1">E9/B9-1</f>
        <v>-0.15502534280149882</v>
      </c>
      <c r="I9" s="319">
        <f t="shared" si="1"/>
        <v>-5.7599940334128852E-2</v>
      </c>
      <c r="K9" s="413"/>
      <c r="L9" s="414"/>
      <c r="M9" s="368"/>
      <c r="N9" s="368"/>
      <c r="O9" s="416"/>
      <c r="P9" s="416"/>
      <c r="Q9" s="314"/>
    </row>
    <row r="10" spans="1:17" s="415" customFormat="1" ht="21" customHeight="1">
      <c r="A10" s="308" t="s">
        <v>351</v>
      </c>
      <c r="B10" s="401">
        <f>B19</f>
        <v>1568.44</v>
      </c>
      <c r="C10" s="401">
        <f>C19</f>
        <v>1357.63</v>
      </c>
      <c r="D10" s="369">
        <v>1237.3699999999999</v>
      </c>
      <c r="E10" s="401">
        <f>E19</f>
        <v>1290.2862464151583</v>
      </c>
      <c r="F10" s="401">
        <f>F19</f>
        <v>1263.8599999999999</v>
      </c>
      <c r="G10" s="317">
        <f t="shared" si="0"/>
        <v>4.2765095658661822E-2</v>
      </c>
      <c r="H10" s="318">
        <f t="shared" si="1"/>
        <v>-0.17734421054349658</v>
      </c>
      <c r="I10" s="319">
        <f t="shared" si="1"/>
        <v>-6.9068892113462566E-2</v>
      </c>
      <c r="K10" s="413"/>
      <c r="L10" s="414"/>
      <c r="M10" s="368"/>
      <c r="N10" s="368"/>
      <c r="O10" s="416"/>
      <c r="P10" s="416"/>
      <c r="Q10" s="314"/>
    </row>
    <row r="11" spans="1:17" ht="22.15" customHeight="1">
      <c r="A11" s="769" t="s">
        <v>380</v>
      </c>
      <c r="B11" s="770"/>
      <c r="C11" s="770"/>
      <c r="D11" s="770"/>
      <c r="E11" s="770"/>
      <c r="F11" s="770"/>
      <c r="G11" s="770"/>
      <c r="H11" s="770"/>
      <c r="I11" s="771"/>
      <c r="K11" s="413"/>
      <c r="L11" s="414"/>
      <c r="M11" s="368"/>
      <c r="N11" s="368"/>
      <c r="O11" s="301"/>
      <c r="P11" s="301"/>
      <c r="Q11" s="314"/>
    </row>
    <row r="12" spans="1:17" s="314" customFormat="1" ht="21" customHeight="1">
      <c r="A12" s="327" t="s">
        <v>381</v>
      </c>
      <c r="B12" s="370">
        <v>1527.063550376844</v>
      </c>
      <c r="C12" s="370">
        <v>1340.8</v>
      </c>
      <c r="D12" s="371">
        <v>1237.04</v>
      </c>
      <c r="E12" s="371">
        <v>1290.33</v>
      </c>
      <c r="F12" s="371">
        <v>1263.57</v>
      </c>
      <c r="G12" s="304">
        <f>E12/D12-1</f>
        <v>4.3078639332600366E-2</v>
      </c>
      <c r="H12" s="305">
        <f>E12/B12-1</f>
        <v>-0.15502534280149882</v>
      </c>
      <c r="I12" s="306">
        <f t="shared" ref="I12:I31" si="2">F12/C12-1</f>
        <v>-5.7599940334128852E-2</v>
      </c>
      <c r="K12" s="413"/>
      <c r="L12" s="414"/>
      <c r="M12" s="368"/>
      <c r="N12" s="368"/>
      <c r="O12" s="368"/>
      <c r="P12" s="368"/>
    </row>
    <row r="13" spans="1:17" s="415" customFormat="1" ht="21" customHeight="1">
      <c r="A13" s="320" t="s">
        <v>421</v>
      </c>
      <c r="B13" s="374">
        <v>1470.4</v>
      </c>
      <c r="C13" s="374">
        <v>1252.8900000000001</v>
      </c>
      <c r="D13" s="369">
        <v>1144.2</v>
      </c>
      <c r="E13" s="369">
        <v>1197.25</v>
      </c>
      <c r="F13" s="381">
        <v>1169.27</v>
      </c>
      <c r="G13" s="317">
        <f t="shared" ref="G13:G17" si="3">E13/D13-1</f>
        <v>4.6364271980422922E-2</v>
      </c>
      <c r="H13" s="318">
        <f t="shared" ref="H13:H31" si="4">E13/B13-1</f>
        <v>-0.1857657780195866</v>
      </c>
      <c r="I13" s="319">
        <f t="shared" si="2"/>
        <v>-6.6741693205309427E-2</v>
      </c>
      <c r="K13" s="413"/>
      <c r="L13" s="414"/>
      <c r="M13" s="368"/>
      <c r="N13" s="368"/>
      <c r="O13" s="416"/>
      <c r="P13" s="416"/>
      <c r="Q13" s="314"/>
    </row>
    <row r="14" spans="1:17" s="415" customFormat="1" ht="21" customHeight="1">
      <c r="A14" s="320" t="s">
        <v>354</v>
      </c>
      <c r="B14" s="374">
        <v>1544.8083331857724</v>
      </c>
      <c r="C14" s="374">
        <v>1363.0059602863014</v>
      </c>
      <c r="D14" s="369">
        <v>1260.6400000000001</v>
      </c>
      <c r="E14" s="369">
        <v>1313.18</v>
      </c>
      <c r="F14" s="369">
        <v>1286.8599999999999</v>
      </c>
      <c r="G14" s="317">
        <f t="shared" si="3"/>
        <v>4.1677243304987899E-2</v>
      </c>
      <c r="H14" s="318">
        <f t="shared" si="4"/>
        <v>-0.14993985221978845</v>
      </c>
      <c r="I14" s="319">
        <f t="shared" si="2"/>
        <v>-5.5866197584570343E-2</v>
      </c>
      <c r="K14" s="413"/>
      <c r="L14" s="414"/>
      <c r="M14" s="417"/>
      <c r="N14" s="368"/>
      <c r="O14" s="416"/>
      <c r="P14" s="416"/>
      <c r="Q14" s="314"/>
    </row>
    <row r="15" spans="1:17" s="415" customFormat="1" ht="27" customHeight="1">
      <c r="A15" s="320" t="s">
        <v>382</v>
      </c>
      <c r="B15" s="374">
        <v>1364.4625476848607</v>
      </c>
      <c r="C15" s="374">
        <v>1165.1300000000001</v>
      </c>
      <c r="D15" s="369">
        <v>1045.03</v>
      </c>
      <c r="E15" s="369">
        <v>1092.685723112201</v>
      </c>
      <c r="F15" s="369">
        <v>1068.4000000000001</v>
      </c>
      <c r="G15" s="317">
        <f t="shared" si="3"/>
        <v>4.5602253631188638E-2</v>
      </c>
      <c r="H15" s="318">
        <f t="shared" si="4"/>
        <v>-0.19918232642866929</v>
      </c>
      <c r="I15" s="319">
        <f t="shared" si="2"/>
        <v>-8.3020778797215811E-2</v>
      </c>
      <c r="K15" s="413"/>
      <c r="L15" s="414"/>
      <c r="M15" s="368"/>
      <c r="N15" s="368"/>
      <c r="O15" s="416"/>
      <c r="P15" s="416"/>
      <c r="Q15" s="314"/>
    </row>
    <row r="16" spans="1:17" s="415" customFormat="1" ht="27" customHeight="1">
      <c r="A16" s="320" t="s">
        <v>383</v>
      </c>
      <c r="B16" s="374">
        <v>1449.36</v>
      </c>
      <c r="C16" s="374">
        <v>1241.6300000000001</v>
      </c>
      <c r="D16" s="369">
        <v>1115.98</v>
      </c>
      <c r="E16" s="369">
        <v>1169.3499999999999</v>
      </c>
      <c r="F16" s="369">
        <v>1142.1400000000001</v>
      </c>
      <c r="G16" s="317">
        <f t="shared" si="3"/>
        <v>4.7823437696016047E-2</v>
      </c>
      <c r="H16" s="318">
        <f t="shared" si="4"/>
        <v>-0.19319561737594526</v>
      </c>
      <c r="I16" s="319">
        <f t="shared" si="2"/>
        <v>-8.0128540708584661E-2</v>
      </c>
      <c r="K16" s="413"/>
      <c r="L16" s="414"/>
      <c r="M16" s="368"/>
      <c r="N16" s="368"/>
      <c r="O16" s="416"/>
      <c r="P16" s="416"/>
      <c r="Q16" s="314"/>
    </row>
    <row r="17" spans="1:17" s="415" customFormat="1" ht="27" customHeight="1">
      <c r="A17" s="320" t="s">
        <v>394</v>
      </c>
      <c r="B17" s="374">
        <v>1617.4</v>
      </c>
      <c r="C17" s="374">
        <v>1408.14</v>
      </c>
      <c r="D17" s="369">
        <v>1288.55</v>
      </c>
      <c r="E17" s="369">
        <v>1359.35</v>
      </c>
      <c r="F17" s="369">
        <v>1323.79</v>
      </c>
      <c r="G17" s="317">
        <f t="shared" si="3"/>
        <v>5.4945481355011427E-2</v>
      </c>
      <c r="H17" s="318">
        <f t="shared" si="4"/>
        <v>-0.1595461852355633</v>
      </c>
      <c r="I17" s="319">
        <f t="shared" si="2"/>
        <v>-5.99017143181787E-2</v>
      </c>
      <c r="K17" s="413"/>
      <c r="L17" s="414"/>
      <c r="M17" s="368"/>
      <c r="N17" s="368"/>
      <c r="O17" s="416"/>
      <c r="P17" s="416"/>
      <c r="Q17" s="314"/>
    </row>
    <row r="18" spans="1:17" ht="21" customHeight="1">
      <c r="A18" s="799" t="s">
        <v>384</v>
      </c>
      <c r="B18" s="800"/>
      <c r="C18" s="800"/>
      <c r="D18" s="800"/>
      <c r="E18" s="800"/>
      <c r="F18" s="800"/>
      <c r="G18" s="800"/>
      <c r="H18" s="800"/>
      <c r="I18" s="801"/>
      <c r="K18" s="413"/>
      <c r="L18" s="414"/>
      <c r="M18" s="368"/>
      <c r="N18" s="368"/>
      <c r="O18" s="301"/>
      <c r="P18" s="301"/>
      <c r="Q18" s="314"/>
    </row>
    <row r="19" spans="1:17" ht="21" customHeight="1">
      <c r="A19" s="418" t="s">
        <v>356</v>
      </c>
      <c r="B19" s="419">
        <v>1568.44</v>
      </c>
      <c r="C19" s="419">
        <v>1357.63</v>
      </c>
      <c r="D19" s="371">
        <v>1237.3699999999999</v>
      </c>
      <c r="E19" s="412">
        <v>1290.2862464151583</v>
      </c>
      <c r="F19" s="371">
        <v>1263.8599999999999</v>
      </c>
      <c r="G19" s="378">
        <f>E19/D19-1</f>
        <v>4.2765095658661822E-2</v>
      </c>
      <c r="H19" s="305">
        <f t="shared" si="4"/>
        <v>-0.17734421054349658</v>
      </c>
      <c r="I19" s="306">
        <f t="shared" si="2"/>
        <v>-6.9068892113462566E-2</v>
      </c>
      <c r="K19" s="413"/>
      <c r="L19" s="414"/>
      <c r="M19" s="368"/>
      <c r="N19" s="368"/>
      <c r="O19" s="301"/>
      <c r="P19" s="301"/>
      <c r="Q19" s="314"/>
    </row>
    <row r="20" spans="1:17" s="314" customFormat="1" ht="27" customHeight="1">
      <c r="A20" s="327" t="s">
        <v>357</v>
      </c>
      <c r="B20" s="370">
        <v>1533.59</v>
      </c>
      <c r="C20" s="370">
        <v>1327.26</v>
      </c>
      <c r="D20" s="371">
        <v>1209.55</v>
      </c>
      <c r="E20" s="420">
        <v>1257.78</v>
      </c>
      <c r="F20" s="421">
        <v>1233.69</v>
      </c>
      <c r="G20" s="304">
        <f t="shared" ref="G20:G31" si="5">E20/D20-1</f>
        <v>3.9874333429787967E-2</v>
      </c>
      <c r="H20" s="305">
        <f t="shared" si="4"/>
        <v>-0.17984598230296234</v>
      </c>
      <c r="I20" s="306">
        <f t="shared" si="2"/>
        <v>-7.0498621219655444E-2</v>
      </c>
      <c r="K20" s="413"/>
      <c r="L20" s="414"/>
      <c r="M20" s="368"/>
      <c r="N20" s="368"/>
      <c r="O20" s="368"/>
      <c r="P20" s="368"/>
    </row>
    <row r="21" spans="1:17" s="415" customFormat="1" ht="30" customHeight="1">
      <c r="A21" s="315" t="s">
        <v>395</v>
      </c>
      <c r="B21" s="374">
        <v>1567.34</v>
      </c>
      <c r="C21" s="374">
        <v>1363.66</v>
      </c>
      <c r="D21" s="369">
        <v>1233.9100000000001</v>
      </c>
      <c r="E21" s="369">
        <v>1281.71</v>
      </c>
      <c r="F21" s="373">
        <v>1257.8399999999999</v>
      </c>
      <c r="G21" s="317">
        <f t="shared" si="5"/>
        <v>3.8738643823293284E-2</v>
      </c>
      <c r="H21" s="318">
        <f t="shared" si="4"/>
        <v>-0.18223869741089993</v>
      </c>
      <c r="I21" s="319">
        <f>F21/C21-1</f>
        <v>-7.7599988266870201E-2</v>
      </c>
      <c r="K21" s="413"/>
      <c r="L21" s="414"/>
      <c r="M21" s="368"/>
      <c r="N21" s="368"/>
      <c r="O21" s="416"/>
      <c r="P21" s="416"/>
      <c r="Q21" s="314"/>
    </row>
    <row r="22" spans="1:17" s="415" customFormat="1" ht="27" customHeight="1">
      <c r="A22" s="320" t="s">
        <v>358</v>
      </c>
      <c r="B22" s="374">
        <v>1534.1771705939075</v>
      </c>
      <c r="C22" s="374">
        <v>1328.13</v>
      </c>
      <c r="D22" s="369">
        <v>1210.68</v>
      </c>
      <c r="E22" s="369">
        <v>1258.51</v>
      </c>
      <c r="F22" s="373">
        <v>1234.6300000000001</v>
      </c>
      <c r="G22" s="317">
        <f t="shared" si="5"/>
        <v>3.9506723494234564E-2</v>
      </c>
      <c r="H22" s="318">
        <f t="shared" si="4"/>
        <v>-0.17968405206237803</v>
      </c>
      <c r="I22" s="319">
        <f t="shared" si="2"/>
        <v>-7.039973496570362E-2</v>
      </c>
      <c r="K22" s="413"/>
      <c r="L22" s="414"/>
      <c r="M22" s="368"/>
      <c r="N22" s="368"/>
      <c r="O22" s="416" t="s">
        <v>385</v>
      </c>
      <c r="P22" s="416"/>
      <c r="Q22" s="314"/>
    </row>
    <row r="23" spans="1:17" s="415" customFormat="1" ht="36" customHeight="1">
      <c r="A23" s="320" t="s">
        <v>396</v>
      </c>
      <c r="B23" s="374">
        <v>1732.67</v>
      </c>
      <c r="C23" s="374">
        <v>1347.34</v>
      </c>
      <c r="D23" s="369">
        <v>1049.6400000000001</v>
      </c>
      <c r="E23" s="369">
        <v>1100.8699999999999</v>
      </c>
      <c r="F23" s="373">
        <v>1074.75</v>
      </c>
      <c r="G23" s="317">
        <f t="shared" si="5"/>
        <v>4.8807210091078579E-2</v>
      </c>
      <c r="H23" s="318">
        <f t="shared" si="4"/>
        <v>-0.36463954474885585</v>
      </c>
      <c r="I23" s="319">
        <f t="shared" si="2"/>
        <v>-0.20231715825255681</v>
      </c>
      <c r="K23" s="413"/>
      <c r="L23" s="414"/>
      <c r="M23" s="368"/>
      <c r="N23" s="368"/>
      <c r="O23" s="416"/>
      <c r="P23" s="416"/>
      <c r="Q23" s="314"/>
    </row>
    <row r="24" spans="1:17" s="415" customFormat="1" ht="35.25" customHeight="1">
      <c r="A24" s="320" t="s">
        <v>397</v>
      </c>
      <c r="B24" s="374">
        <v>1327.89</v>
      </c>
      <c r="C24" s="374">
        <v>1122.0899999999999</v>
      </c>
      <c r="D24" s="369">
        <v>981.68</v>
      </c>
      <c r="E24" s="369">
        <v>1029.6600000000001</v>
      </c>
      <c r="F24" s="373">
        <v>1005.23</v>
      </c>
      <c r="G24" s="317">
        <f t="shared" si="5"/>
        <v>4.8875397278135502E-2</v>
      </c>
      <c r="H24" s="318">
        <f t="shared" si="4"/>
        <v>-0.22458938616903512</v>
      </c>
      <c r="I24" s="319">
        <f t="shared" si="2"/>
        <v>-0.10414494381021122</v>
      </c>
      <c r="K24" s="413"/>
      <c r="L24" s="414"/>
      <c r="M24" s="368"/>
      <c r="N24" s="368"/>
      <c r="O24" s="416"/>
      <c r="P24" s="416"/>
      <c r="Q24" s="314"/>
    </row>
    <row r="25" spans="1:17" s="415" customFormat="1" ht="37.5" customHeight="1">
      <c r="A25" s="320" t="s">
        <v>398</v>
      </c>
      <c r="B25" s="374">
        <v>1526.04</v>
      </c>
      <c r="C25" s="374">
        <v>1318.46</v>
      </c>
      <c r="D25" s="369">
        <v>1200.96</v>
      </c>
      <c r="E25" s="369">
        <v>1281.95</v>
      </c>
      <c r="F25" s="373">
        <v>1240.68</v>
      </c>
      <c r="G25" s="317">
        <f t="shared" si="5"/>
        <v>6.7437716493471855E-2</v>
      </c>
      <c r="H25" s="318">
        <f t="shared" si="4"/>
        <v>-0.15994993578149974</v>
      </c>
      <c r="I25" s="319">
        <f t="shared" si="2"/>
        <v>-5.8993067669857235E-2</v>
      </c>
      <c r="K25" s="413"/>
      <c r="L25" s="414"/>
      <c r="M25" s="368"/>
      <c r="N25" s="368"/>
      <c r="O25" s="416"/>
      <c r="P25" s="416"/>
      <c r="Q25" s="314"/>
    </row>
    <row r="26" spans="1:17" s="314" customFormat="1" ht="21" customHeight="1">
      <c r="A26" s="327" t="s">
        <v>359</v>
      </c>
      <c r="B26" s="370">
        <v>1725.93</v>
      </c>
      <c r="C26" s="370">
        <v>1495.46</v>
      </c>
      <c r="D26" s="371">
        <v>1360.7</v>
      </c>
      <c r="E26" s="371">
        <v>1434.5</v>
      </c>
      <c r="F26" s="371">
        <v>1397.64</v>
      </c>
      <c r="G26" s="304">
        <f t="shared" si="5"/>
        <v>5.4236789887557757E-2</v>
      </c>
      <c r="H26" s="305">
        <f t="shared" si="4"/>
        <v>-0.1688538932633421</v>
      </c>
      <c r="I26" s="306">
        <f t="shared" si="2"/>
        <v>-6.5411311569684161E-2</v>
      </c>
      <c r="K26" s="413"/>
      <c r="L26" s="414"/>
      <c r="M26" s="368"/>
      <c r="N26" s="368"/>
      <c r="O26" s="368"/>
      <c r="P26" s="368"/>
    </row>
    <row r="27" spans="1:17" s="415" customFormat="1" ht="21" customHeight="1">
      <c r="A27" s="320" t="s">
        <v>423</v>
      </c>
      <c r="B27" s="374">
        <v>1802.96</v>
      </c>
      <c r="C27" s="374">
        <v>1567.45</v>
      </c>
      <c r="D27" s="369">
        <v>1421</v>
      </c>
      <c r="E27" s="369">
        <v>1472.22</v>
      </c>
      <c r="F27" s="369">
        <v>1446.48</v>
      </c>
      <c r="G27" s="317">
        <f t="shared" si="5"/>
        <v>3.60450387051372E-2</v>
      </c>
      <c r="H27" s="318">
        <f t="shared" si="4"/>
        <v>-0.18344278297910099</v>
      </c>
      <c r="I27" s="319">
        <f t="shared" si="2"/>
        <v>-7.7176305464289108E-2</v>
      </c>
      <c r="K27" s="413"/>
      <c r="L27" s="414"/>
      <c r="M27" s="368"/>
      <c r="N27" s="368"/>
      <c r="O27" s="416"/>
      <c r="P27" s="416"/>
      <c r="Q27" s="314"/>
    </row>
    <row r="28" spans="1:17" s="415" customFormat="1" ht="21" customHeight="1">
      <c r="A28" s="320" t="s">
        <v>360</v>
      </c>
      <c r="B28" s="374">
        <v>1716.82</v>
      </c>
      <c r="C28" s="374">
        <v>1486.41</v>
      </c>
      <c r="D28" s="369">
        <v>1350.97</v>
      </c>
      <c r="E28" s="369">
        <v>1424.27</v>
      </c>
      <c r="F28" s="369">
        <v>1387.67</v>
      </c>
      <c r="G28" s="317">
        <f t="shared" si="5"/>
        <v>5.4257311413280718E-2</v>
      </c>
      <c r="H28" s="318">
        <f t="shared" si="4"/>
        <v>-0.17040225533253339</v>
      </c>
      <c r="I28" s="319">
        <f t="shared" si="2"/>
        <v>-6.6428508957824595E-2</v>
      </c>
      <c r="K28" s="413"/>
      <c r="L28" s="414"/>
      <c r="M28" s="368"/>
      <c r="N28" s="368"/>
      <c r="O28" s="416"/>
      <c r="P28" s="416"/>
      <c r="Q28" s="314"/>
    </row>
    <row r="29" spans="1:17" s="415" customFormat="1" ht="27" customHeight="1">
      <c r="A29" s="320" t="s">
        <v>361</v>
      </c>
      <c r="B29" s="374">
        <v>1996.55</v>
      </c>
      <c r="C29" s="374">
        <v>1773.5</v>
      </c>
      <c r="D29" s="369">
        <v>1661.71</v>
      </c>
      <c r="E29" s="369">
        <v>1754.85</v>
      </c>
      <c r="F29" s="369">
        <v>1707.99</v>
      </c>
      <c r="G29" s="317">
        <f t="shared" si="5"/>
        <v>5.6050694766234699E-2</v>
      </c>
      <c r="H29" s="318">
        <f t="shared" si="4"/>
        <v>-0.12105882647567057</v>
      </c>
      <c r="I29" s="319">
        <f t="shared" si="2"/>
        <v>-3.6938257682548659E-2</v>
      </c>
      <c r="K29" s="413"/>
      <c r="L29" s="414"/>
      <c r="M29" s="368"/>
      <c r="N29" s="368"/>
      <c r="O29" s="416"/>
      <c r="P29" s="416"/>
      <c r="Q29" s="314"/>
    </row>
    <row r="30" spans="1:17" s="415" customFormat="1" ht="27" customHeight="1">
      <c r="A30" s="320" t="s">
        <v>362</v>
      </c>
      <c r="B30" s="374">
        <v>1956.61</v>
      </c>
      <c r="C30" s="374">
        <v>1727.99</v>
      </c>
      <c r="D30" s="369">
        <v>1618.62</v>
      </c>
      <c r="E30" s="369">
        <v>1710.79</v>
      </c>
      <c r="F30" s="369">
        <v>1664.43</v>
      </c>
      <c r="G30" s="317">
        <f t="shared" si="5"/>
        <v>5.6943569213280476E-2</v>
      </c>
      <c r="H30" s="318">
        <f t="shared" si="4"/>
        <v>-0.12563566576885532</v>
      </c>
      <c r="I30" s="319">
        <f t="shared" si="2"/>
        <v>-3.6782620269793176E-2</v>
      </c>
      <c r="K30" s="413"/>
      <c r="L30" s="414"/>
      <c r="M30" s="368"/>
      <c r="N30" s="368"/>
      <c r="O30" s="416"/>
      <c r="P30" s="416"/>
      <c r="Q30" s="314"/>
    </row>
    <row r="31" spans="1:17" s="415" customFormat="1" ht="27" customHeight="1">
      <c r="A31" s="323" t="s">
        <v>399</v>
      </c>
      <c r="B31" s="383">
        <v>1876.83</v>
      </c>
      <c r="C31" s="383">
        <v>1621.56</v>
      </c>
      <c r="D31" s="384">
        <v>1505.06</v>
      </c>
      <c r="E31" s="384">
        <v>1585.85</v>
      </c>
      <c r="F31" s="384">
        <v>1545.29</v>
      </c>
      <c r="G31" s="329">
        <f t="shared" si="5"/>
        <v>5.3678923099411247E-2</v>
      </c>
      <c r="H31" s="330">
        <f t="shared" si="4"/>
        <v>-0.15503801622949331</v>
      </c>
      <c r="I31" s="422">
        <f t="shared" si="2"/>
        <v>-4.7034953994918416E-2</v>
      </c>
      <c r="K31" s="413"/>
      <c r="L31" s="414"/>
      <c r="M31" s="368"/>
      <c r="N31" s="368"/>
      <c r="O31" s="416"/>
      <c r="P31" s="416"/>
      <c r="Q31" s="314"/>
    </row>
    <row r="32" spans="1:17" ht="39.75" customHeight="1">
      <c r="A32" s="777" t="s">
        <v>400</v>
      </c>
      <c r="B32" s="777"/>
      <c r="C32" s="777"/>
      <c r="D32" s="802"/>
      <c r="E32" s="802"/>
      <c r="F32" s="802"/>
      <c r="G32" s="802"/>
      <c r="H32" s="802"/>
      <c r="I32" s="802"/>
      <c r="J32" s="387"/>
    </row>
    <row r="33" spans="1:10" ht="37.5" customHeight="1">
      <c r="A33" s="777" t="s">
        <v>401</v>
      </c>
      <c r="B33" s="777"/>
      <c r="C33" s="777"/>
      <c r="D33" s="802"/>
      <c r="E33" s="802"/>
      <c r="F33" s="802"/>
      <c r="G33" s="802"/>
      <c r="H33" s="802"/>
      <c r="I33" s="802"/>
      <c r="J33" s="387"/>
    </row>
    <row r="34" spans="1:10"/>
  </sheetData>
  <mergeCells count="18">
    <mergeCell ref="K6:M6"/>
    <mergeCell ref="O6:Q6"/>
    <mergeCell ref="A7:I7"/>
    <mergeCell ref="A11:I11"/>
    <mergeCell ref="A1:I1"/>
    <mergeCell ref="A3:I3"/>
    <mergeCell ref="A4:A6"/>
    <mergeCell ref="B4:C4"/>
    <mergeCell ref="D4:I4"/>
    <mergeCell ref="B5:B6"/>
    <mergeCell ref="C5:C6"/>
    <mergeCell ref="D5:D6"/>
    <mergeCell ref="E5:E6"/>
    <mergeCell ref="A18:I18"/>
    <mergeCell ref="A32:I32"/>
    <mergeCell ref="A33:I33"/>
    <mergeCell ref="F5:F6"/>
    <mergeCell ref="G5:I5"/>
  </mergeCells>
  <printOptions horizontalCentered="1"/>
  <pageMargins left="0.39370078740157483" right="0.39370078740157483" top="0.47244094488188981" bottom="0.39370078740157483" header="0.23622047244094491" footer="0.23622047244094491"/>
  <pageSetup paperSize="9" scale="7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C48"/>
  <sheetViews>
    <sheetView showGridLines="0" workbookViewId="0">
      <selection activeCell="A31" sqref="A31:H31"/>
    </sheetView>
  </sheetViews>
  <sheetFormatPr defaultColWidth="0" defaultRowHeight="12.75" zeroHeight="1"/>
  <cols>
    <col min="1" max="1" width="27.7109375" style="3" customWidth="1"/>
    <col min="2" max="2" width="14.5703125" style="3" customWidth="1"/>
    <col min="3" max="3" width="15.42578125" style="3" customWidth="1"/>
    <col min="4" max="4" width="15.28515625" style="3" customWidth="1"/>
    <col min="5" max="8" width="12.5703125" style="3" customWidth="1"/>
    <col min="9" max="10" width="10.140625" style="3" hidden="1"/>
    <col min="11" max="11" width="9.28515625" style="3" hidden="1"/>
    <col min="12" max="253" width="9.140625" style="3" hidden="1"/>
    <col min="254" max="254" width="23.140625" style="3" hidden="1"/>
    <col min="255" max="255" width="14.5703125" style="3" hidden="1"/>
    <col min="256" max="257" width="11.7109375" style="3" hidden="1"/>
    <col min="258" max="259" width="12.5703125" style="3" hidden="1"/>
    <col min="260" max="260" width="10.42578125" style="3" hidden="1"/>
    <col min="261" max="261" width="12.85546875" style="3" hidden="1"/>
    <col min="262" max="263" width="14.28515625" style="3" hidden="1"/>
    <col min="264" max="264" width="11.7109375" style="3" hidden="1"/>
    <col min="265" max="266" width="10.140625" style="3" hidden="1"/>
    <col min="267" max="267" width="9.28515625" style="3" hidden="1"/>
    <col min="268" max="509" width="9.140625" style="3" hidden="1"/>
    <col min="510" max="510" width="23.140625" style="3" hidden="1"/>
    <col min="511" max="511" width="14.5703125" style="3" hidden="1"/>
    <col min="512" max="513" width="11.7109375" style="3" hidden="1"/>
    <col min="514" max="515" width="12.5703125" style="3" hidden="1"/>
    <col min="516" max="516" width="10.42578125" style="3" hidden="1"/>
    <col min="517" max="517" width="12.85546875" style="3" hidden="1"/>
    <col min="518" max="519" width="14.28515625" style="3" hidden="1"/>
    <col min="520" max="520" width="11.7109375" style="3" hidden="1"/>
    <col min="521" max="522" width="10.140625" style="3" hidden="1"/>
    <col min="523" max="523" width="9.28515625" style="3" hidden="1"/>
    <col min="524" max="765" width="9.140625" style="3" hidden="1"/>
    <col min="766" max="766" width="23.140625" style="3" hidden="1"/>
    <col min="767" max="767" width="14.5703125" style="3" hidden="1"/>
    <col min="768" max="769" width="11.7109375" style="3" hidden="1"/>
    <col min="770" max="771" width="12.5703125" style="3" hidden="1"/>
    <col min="772" max="772" width="10.42578125" style="3" hidden="1"/>
    <col min="773" max="773" width="12.85546875" style="3" hidden="1"/>
    <col min="774" max="775" width="14.28515625" style="3" hidden="1"/>
    <col min="776" max="776" width="11.7109375" style="3" hidden="1"/>
    <col min="777" max="778" width="10.140625" style="3" hidden="1"/>
    <col min="779" max="779" width="9.28515625" style="3" hidden="1"/>
    <col min="780" max="1021" width="9.140625" style="3" hidden="1"/>
    <col min="1022" max="1022" width="23.140625" style="3" hidden="1"/>
    <col min="1023" max="1023" width="14.5703125" style="3" hidden="1"/>
    <col min="1024" max="1025" width="11.7109375" style="3" hidden="1"/>
    <col min="1026" max="1027" width="12.5703125" style="3" hidden="1"/>
    <col min="1028" max="1028" width="10.42578125" style="3" hidden="1"/>
    <col min="1029" max="1029" width="12.85546875" style="3" hidden="1"/>
    <col min="1030" max="1031" width="14.28515625" style="3" hidden="1"/>
    <col min="1032" max="1032" width="11.7109375" style="3" hidden="1"/>
    <col min="1033" max="1034" width="10.140625" style="3" hidden="1"/>
    <col min="1035" max="1035" width="9.28515625" style="3" hidden="1"/>
    <col min="1036" max="1277" width="9.140625" style="3" hidden="1"/>
    <col min="1278" max="1278" width="23.140625" style="3" hidden="1"/>
    <col min="1279" max="1279" width="14.5703125" style="3" hidden="1"/>
    <col min="1280" max="1281" width="11.7109375" style="3" hidden="1"/>
    <col min="1282" max="1283" width="12.5703125" style="3" hidden="1"/>
    <col min="1284" max="1284" width="10.42578125" style="3" hidden="1"/>
    <col min="1285" max="1285" width="12.85546875" style="3" hidden="1"/>
    <col min="1286" max="1287" width="14.28515625" style="3" hidden="1"/>
    <col min="1288" max="1288" width="11.7109375" style="3" hidden="1"/>
    <col min="1289" max="1290" width="10.140625" style="3" hidden="1"/>
    <col min="1291" max="1291" width="9.28515625" style="3" hidden="1"/>
    <col min="1292" max="1533" width="9.140625" style="3" hidden="1"/>
    <col min="1534" max="1534" width="23.140625" style="3" hidden="1"/>
    <col min="1535" max="1535" width="14.5703125" style="3" hidden="1"/>
    <col min="1536" max="1537" width="11.7109375" style="3" hidden="1"/>
    <col min="1538" max="1539" width="12.5703125" style="3" hidden="1"/>
    <col min="1540" max="1540" width="10.42578125" style="3" hidden="1"/>
    <col min="1541" max="1541" width="12.85546875" style="3" hidden="1"/>
    <col min="1542" max="1543" width="14.28515625" style="3" hidden="1"/>
    <col min="1544" max="1544" width="11.7109375" style="3" hidden="1"/>
    <col min="1545" max="1546" width="10.140625" style="3" hidden="1"/>
    <col min="1547" max="1547" width="9.28515625" style="3" hidden="1"/>
    <col min="1548" max="1789" width="9.140625" style="3" hidden="1"/>
    <col min="1790" max="1790" width="23.140625" style="3" hidden="1"/>
    <col min="1791" max="1791" width="14.5703125" style="3" hidden="1"/>
    <col min="1792" max="1793" width="11.7109375" style="3" hidden="1"/>
    <col min="1794" max="1795" width="12.5703125" style="3" hidden="1"/>
    <col min="1796" max="1796" width="10.42578125" style="3" hidden="1"/>
    <col min="1797" max="1797" width="12.85546875" style="3" hidden="1"/>
    <col min="1798" max="1799" width="14.28515625" style="3" hidden="1"/>
    <col min="1800" max="1800" width="11.7109375" style="3" hidden="1"/>
    <col min="1801" max="1802" width="10.140625" style="3" hidden="1"/>
    <col min="1803" max="1803" width="9.28515625" style="3" hidden="1"/>
    <col min="1804" max="2045" width="9.140625" style="3" hidden="1"/>
    <col min="2046" max="2046" width="23.140625" style="3" hidden="1"/>
    <col min="2047" max="2047" width="14.5703125" style="3" hidden="1"/>
    <col min="2048" max="2049" width="11.7109375" style="3" hidden="1"/>
    <col min="2050" max="2051" width="12.5703125" style="3" hidden="1"/>
    <col min="2052" max="2052" width="10.42578125" style="3" hidden="1"/>
    <col min="2053" max="2053" width="12.85546875" style="3" hidden="1"/>
    <col min="2054" max="2055" width="14.28515625" style="3" hidden="1"/>
    <col min="2056" max="2056" width="11.7109375" style="3" hidden="1"/>
    <col min="2057" max="2058" width="10.140625" style="3" hidden="1"/>
    <col min="2059" max="2059" width="9.28515625" style="3" hidden="1"/>
    <col min="2060" max="2301" width="9.140625" style="3" hidden="1"/>
    <col min="2302" max="2302" width="23.140625" style="3" hidden="1"/>
    <col min="2303" max="2303" width="14.5703125" style="3" hidden="1"/>
    <col min="2304" max="2305" width="11.7109375" style="3" hidden="1"/>
    <col min="2306" max="2307" width="12.5703125" style="3" hidden="1"/>
    <col min="2308" max="2308" width="10.42578125" style="3" hidden="1"/>
    <col min="2309" max="2309" width="12.85546875" style="3" hidden="1"/>
    <col min="2310" max="2311" width="14.28515625" style="3" hidden="1"/>
    <col min="2312" max="2312" width="11.7109375" style="3" hidden="1"/>
    <col min="2313" max="2314" width="10.140625" style="3" hidden="1"/>
    <col min="2315" max="2315" width="9.28515625" style="3" hidden="1"/>
    <col min="2316" max="2557" width="9.140625" style="3" hidden="1"/>
    <col min="2558" max="2558" width="23.140625" style="3" hidden="1"/>
    <col min="2559" max="2559" width="14.5703125" style="3" hidden="1"/>
    <col min="2560" max="2561" width="11.7109375" style="3" hidden="1"/>
    <col min="2562" max="2563" width="12.5703125" style="3" hidden="1"/>
    <col min="2564" max="2564" width="10.42578125" style="3" hidden="1"/>
    <col min="2565" max="2565" width="12.85546875" style="3" hidden="1"/>
    <col min="2566" max="2567" width="14.28515625" style="3" hidden="1"/>
    <col min="2568" max="2568" width="11.7109375" style="3" hidden="1"/>
    <col min="2569" max="2570" width="10.140625" style="3" hidden="1"/>
    <col min="2571" max="2571" width="9.28515625" style="3" hidden="1"/>
    <col min="2572" max="2813" width="9.140625" style="3" hidden="1"/>
    <col min="2814" max="2814" width="23.140625" style="3" hidden="1"/>
    <col min="2815" max="2815" width="14.5703125" style="3" hidden="1"/>
    <col min="2816" max="2817" width="11.7109375" style="3" hidden="1"/>
    <col min="2818" max="2819" width="12.5703125" style="3" hidden="1"/>
    <col min="2820" max="2820" width="10.42578125" style="3" hidden="1"/>
    <col min="2821" max="2821" width="12.85546875" style="3" hidden="1"/>
    <col min="2822" max="2823" width="14.28515625" style="3" hidden="1"/>
    <col min="2824" max="2824" width="11.7109375" style="3" hidden="1"/>
    <col min="2825" max="2826" width="10.140625" style="3" hidden="1"/>
    <col min="2827" max="2827" width="9.28515625" style="3" hidden="1"/>
    <col min="2828" max="3069" width="9.140625" style="3" hidden="1"/>
    <col min="3070" max="3070" width="23.140625" style="3" hidden="1"/>
    <col min="3071" max="3071" width="14.5703125" style="3" hidden="1"/>
    <col min="3072" max="3073" width="11.7109375" style="3" hidden="1"/>
    <col min="3074" max="3075" width="12.5703125" style="3" hidden="1"/>
    <col min="3076" max="3076" width="10.42578125" style="3" hidden="1"/>
    <col min="3077" max="3077" width="12.85546875" style="3" hidden="1"/>
    <col min="3078" max="3079" width="14.28515625" style="3" hidden="1"/>
    <col min="3080" max="3080" width="11.7109375" style="3" hidden="1"/>
    <col min="3081" max="3082" width="10.140625" style="3" hidden="1"/>
    <col min="3083" max="3083" width="9.28515625" style="3" hidden="1"/>
    <col min="3084" max="3325" width="9.140625" style="3" hidden="1"/>
    <col min="3326" max="3326" width="23.140625" style="3" hidden="1"/>
    <col min="3327" max="3327" width="14.5703125" style="3" hidden="1"/>
    <col min="3328" max="3329" width="11.7109375" style="3" hidden="1"/>
    <col min="3330" max="3331" width="12.5703125" style="3" hidden="1"/>
    <col min="3332" max="3332" width="10.42578125" style="3" hidden="1"/>
    <col min="3333" max="3333" width="12.85546875" style="3" hidden="1"/>
    <col min="3334" max="3335" width="14.28515625" style="3" hidden="1"/>
    <col min="3336" max="3336" width="11.7109375" style="3" hidden="1"/>
    <col min="3337" max="3338" width="10.140625" style="3" hidden="1"/>
    <col min="3339" max="3339" width="9.28515625" style="3" hidden="1"/>
    <col min="3340" max="3581" width="9.140625" style="3" hidden="1"/>
    <col min="3582" max="3582" width="23.140625" style="3" hidden="1"/>
    <col min="3583" max="3583" width="14.5703125" style="3" hidden="1"/>
    <col min="3584" max="3585" width="11.7109375" style="3" hidden="1"/>
    <col min="3586" max="3587" width="12.5703125" style="3" hidden="1"/>
    <col min="3588" max="3588" width="10.42578125" style="3" hidden="1"/>
    <col min="3589" max="3589" width="12.85546875" style="3" hidden="1"/>
    <col min="3590" max="3591" width="14.28515625" style="3" hidden="1"/>
    <col min="3592" max="3592" width="11.7109375" style="3" hidden="1"/>
    <col min="3593" max="3594" width="10.140625" style="3" hidden="1"/>
    <col min="3595" max="3595" width="9.28515625" style="3" hidden="1"/>
    <col min="3596" max="3837" width="9.140625" style="3" hidden="1"/>
    <col min="3838" max="3838" width="23.140625" style="3" hidden="1"/>
    <col min="3839" max="3839" width="14.5703125" style="3" hidden="1"/>
    <col min="3840" max="3841" width="11.7109375" style="3" hidden="1"/>
    <col min="3842" max="3843" width="12.5703125" style="3" hidden="1"/>
    <col min="3844" max="3844" width="10.42578125" style="3" hidden="1"/>
    <col min="3845" max="3845" width="12.85546875" style="3" hidden="1"/>
    <col min="3846" max="3847" width="14.28515625" style="3" hidden="1"/>
    <col min="3848" max="3848" width="11.7109375" style="3" hidden="1"/>
    <col min="3849" max="3850" width="10.140625" style="3" hidden="1"/>
    <col min="3851" max="3851" width="9.28515625" style="3" hidden="1"/>
    <col min="3852" max="4093" width="9.140625" style="3" hidden="1"/>
    <col min="4094" max="4094" width="23.140625" style="3" hidden="1"/>
    <col min="4095" max="4095" width="14.5703125" style="3" hidden="1"/>
    <col min="4096" max="4097" width="11.7109375" style="3" hidden="1"/>
    <col min="4098" max="4099" width="12.5703125" style="3" hidden="1"/>
    <col min="4100" max="4100" width="10.42578125" style="3" hidden="1"/>
    <col min="4101" max="4101" width="12.85546875" style="3" hidden="1"/>
    <col min="4102" max="4103" width="14.28515625" style="3" hidden="1"/>
    <col min="4104" max="4104" width="11.7109375" style="3" hidden="1"/>
    <col min="4105" max="4106" width="10.140625" style="3" hidden="1"/>
    <col min="4107" max="4107" width="9.28515625" style="3" hidden="1"/>
    <col min="4108" max="4349" width="9.140625" style="3" hidden="1"/>
    <col min="4350" max="4350" width="23.140625" style="3" hidden="1"/>
    <col min="4351" max="4351" width="14.5703125" style="3" hidden="1"/>
    <col min="4352" max="4353" width="11.7109375" style="3" hidden="1"/>
    <col min="4354" max="4355" width="12.5703125" style="3" hidden="1"/>
    <col min="4356" max="4356" width="10.42578125" style="3" hidden="1"/>
    <col min="4357" max="4357" width="12.85546875" style="3" hidden="1"/>
    <col min="4358" max="4359" width="14.28515625" style="3" hidden="1"/>
    <col min="4360" max="4360" width="11.7109375" style="3" hidden="1"/>
    <col min="4361" max="4362" width="10.140625" style="3" hidden="1"/>
    <col min="4363" max="4363" width="9.28515625" style="3" hidden="1"/>
    <col min="4364" max="4605" width="9.140625" style="3" hidden="1"/>
    <col min="4606" max="4606" width="23.140625" style="3" hidden="1"/>
    <col min="4607" max="4607" width="14.5703125" style="3" hidden="1"/>
    <col min="4608" max="4609" width="11.7109375" style="3" hidden="1"/>
    <col min="4610" max="4611" width="12.5703125" style="3" hidden="1"/>
    <col min="4612" max="4612" width="10.42578125" style="3" hidden="1"/>
    <col min="4613" max="4613" width="12.85546875" style="3" hidden="1"/>
    <col min="4614" max="4615" width="14.28515625" style="3" hidden="1"/>
    <col min="4616" max="4616" width="11.7109375" style="3" hidden="1"/>
    <col min="4617" max="4618" width="10.140625" style="3" hidden="1"/>
    <col min="4619" max="4619" width="9.28515625" style="3" hidden="1"/>
    <col min="4620" max="4861" width="9.140625" style="3" hidden="1"/>
    <col min="4862" max="4862" width="23.140625" style="3" hidden="1"/>
    <col min="4863" max="4863" width="14.5703125" style="3" hidden="1"/>
    <col min="4864" max="4865" width="11.7109375" style="3" hidden="1"/>
    <col min="4866" max="4867" width="12.5703125" style="3" hidden="1"/>
    <col min="4868" max="4868" width="10.42578125" style="3" hidden="1"/>
    <col min="4869" max="4869" width="12.85546875" style="3" hidden="1"/>
    <col min="4870" max="4871" width="14.28515625" style="3" hidden="1"/>
    <col min="4872" max="4872" width="11.7109375" style="3" hidden="1"/>
    <col min="4873" max="4874" width="10.140625" style="3" hidden="1"/>
    <col min="4875" max="4875" width="9.28515625" style="3" hidden="1"/>
    <col min="4876" max="5117" width="9.140625" style="3" hidden="1"/>
    <col min="5118" max="5118" width="23.140625" style="3" hidden="1"/>
    <col min="5119" max="5119" width="14.5703125" style="3" hidden="1"/>
    <col min="5120" max="5121" width="11.7109375" style="3" hidden="1"/>
    <col min="5122" max="5123" width="12.5703125" style="3" hidden="1"/>
    <col min="5124" max="5124" width="10.42578125" style="3" hidden="1"/>
    <col min="5125" max="5125" width="12.85546875" style="3" hidden="1"/>
    <col min="5126" max="5127" width="14.28515625" style="3" hidden="1"/>
    <col min="5128" max="5128" width="11.7109375" style="3" hidden="1"/>
    <col min="5129" max="5130" width="10.140625" style="3" hidden="1"/>
    <col min="5131" max="5131" width="9.28515625" style="3" hidden="1"/>
    <col min="5132" max="5373" width="9.140625" style="3" hidden="1"/>
    <col min="5374" max="5374" width="23.140625" style="3" hidden="1"/>
    <col min="5375" max="5375" width="14.5703125" style="3" hidden="1"/>
    <col min="5376" max="5377" width="11.7109375" style="3" hidden="1"/>
    <col min="5378" max="5379" width="12.5703125" style="3" hidden="1"/>
    <col min="5380" max="5380" width="10.42578125" style="3" hidden="1"/>
    <col min="5381" max="5381" width="12.85546875" style="3" hidden="1"/>
    <col min="5382" max="5383" width="14.28515625" style="3" hidden="1"/>
    <col min="5384" max="5384" width="11.7109375" style="3" hidden="1"/>
    <col min="5385" max="5386" width="10.140625" style="3" hidden="1"/>
    <col min="5387" max="5387" width="9.28515625" style="3" hidden="1"/>
    <col min="5388" max="5629" width="9.140625" style="3" hidden="1"/>
    <col min="5630" max="5630" width="23.140625" style="3" hidden="1"/>
    <col min="5631" max="5631" width="14.5703125" style="3" hidden="1"/>
    <col min="5632" max="5633" width="11.7109375" style="3" hidden="1"/>
    <col min="5634" max="5635" width="12.5703125" style="3" hidden="1"/>
    <col min="5636" max="5636" width="10.42578125" style="3" hidden="1"/>
    <col min="5637" max="5637" width="12.85546875" style="3" hidden="1"/>
    <col min="5638" max="5639" width="14.28515625" style="3" hidden="1"/>
    <col min="5640" max="5640" width="11.7109375" style="3" hidden="1"/>
    <col min="5641" max="5642" width="10.140625" style="3" hidden="1"/>
    <col min="5643" max="5643" width="9.28515625" style="3" hidden="1"/>
    <col min="5644" max="5885" width="9.140625" style="3" hidden="1"/>
    <col min="5886" max="5886" width="23.140625" style="3" hidden="1"/>
    <col min="5887" max="5887" width="14.5703125" style="3" hidden="1"/>
    <col min="5888" max="5889" width="11.7109375" style="3" hidden="1"/>
    <col min="5890" max="5891" width="12.5703125" style="3" hidden="1"/>
    <col min="5892" max="5892" width="10.42578125" style="3" hidden="1"/>
    <col min="5893" max="5893" width="12.85546875" style="3" hidden="1"/>
    <col min="5894" max="5895" width="14.28515625" style="3" hidden="1"/>
    <col min="5896" max="5896" width="11.7109375" style="3" hidden="1"/>
    <col min="5897" max="5898" width="10.140625" style="3" hidden="1"/>
    <col min="5899" max="5899" width="9.28515625" style="3" hidden="1"/>
    <col min="5900" max="6141" width="9.140625" style="3" hidden="1"/>
    <col min="6142" max="6142" width="23.140625" style="3" hidden="1"/>
    <col min="6143" max="6143" width="14.5703125" style="3" hidden="1"/>
    <col min="6144" max="6145" width="11.7109375" style="3" hidden="1"/>
    <col min="6146" max="6147" width="12.5703125" style="3" hidden="1"/>
    <col min="6148" max="6148" width="10.42578125" style="3" hidden="1"/>
    <col min="6149" max="6149" width="12.85546875" style="3" hidden="1"/>
    <col min="6150" max="6151" width="14.28515625" style="3" hidden="1"/>
    <col min="6152" max="6152" width="11.7109375" style="3" hidden="1"/>
    <col min="6153" max="6154" width="10.140625" style="3" hidden="1"/>
    <col min="6155" max="6155" width="9.28515625" style="3" hidden="1"/>
    <col min="6156" max="6397" width="9.140625" style="3" hidden="1"/>
    <col min="6398" max="6398" width="23.140625" style="3" hidden="1"/>
    <col min="6399" max="6399" width="14.5703125" style="3" hidden="1"/>
    <col min="6400" max="6401" width="11.7109375" style="3" hidden="1"/>
    <col min="6402" max="6403" width="12.5703125" style="3" hidden="1"/>
    <col min="6404" max="6404" width="10.42578125" style="3" hidden="1"/>
    <col min="6405" max="6405" width="12.85546875" style="3" hidden="1"/>
    <col min="6406" max="6407" width="14.28515625" style="3" hidden="1"/>
    <col min="6408" max="6408" width="11.7109375" style="3" hidden="1"/>
    <col min="6409" max="6410" width="10.140625" style="3" hidden="1"/>
    <col min="6411" max="6411" width="9.28515625" style="3" hidden="1"/>
    <col min="6412" max="6653" width="9.140625" style="3" hidden="1"/>
    <col min="6654" max="6654" width="23.140625" style="3" hidden="1"/>
    <col min="6655" max="6655" width="14.5703125" style="3" hidden="1"/>
    <col min="6656" max="6657" width="11.7109375" style="3" hidden="1"/>
    <col min="6658" max="6659" width="12.5703125" style="3" hidden="1"/>
    <col min="6660" max="6660" width="10.42578125" style="3" hidden="1"/>
    <col min="6661" max="6661" width="12.85546875" style="3" hidden="1"/>
    <col min="6662" max="6663" width="14.28515625" style="3" hidden="1"/>
    <col min="6664" max="6664" width="11.7109375" style="3" hidden="1"/>
    <col min="6665" max="6666" width="10.140625" style="3" hidden="1"/>
    <col min="6667" max="6667" width="9.28515625" style="3" hidden="1"/>
    <col min="6668" max="6909" width="9.140625" style="3" hidden="1"/>
    <col min="6910" max="6910" width="23.140625" style="3" hidden="1"/>
    <col min="6911" max="6911" width="14.5703125" style="3" hidden="1"/>
    <col min="6912" max="6913" width="11.7109375" style="3" hidden="1"/>
    <col min="6914" max="6915" width="12.5703125" style="3" hidden="1"/>
    <col min="6916" max="6916" width="10.42578125" style="3" hidden="1"/>
    <col min="6917" max="6917" width="12.85546875" style="3" hidden="1"/>
    <col min="6918" max="6919" width="14.28515625" style="3" hidden="1"/>
    <col min="6920" max="6920" width="11.7109375" style="3" hidden="1"/>
    <col min="6921" max="6922" width="10.140625" style="3" hidden="1"/>
    <col min="6923" max="6923" width="9.28515625" style="3" hidden="1"/>
    <col min="6924" max="7165" width="9.140625" style="3" hidden="1"/>
    <col min="7166" max="7166" width="23.140625" style="3" hidden="1"/>
    <col min="7167" max="7167" width="14.5703125" style="3" hidden="1"/>
    <col min="7168" max="7169" width="11.7109375" style="3" hidden="1"/>
    <col min="7170" max="7171" width="12.5703125" style="3" hidden="1"/>
    <col min="7172" max="7172" width="10.42578125" style="3" hidden="1"/>
    <col min="7173" max="7173" width="12.85546875" style="3" hidden="1"/>
    <col min="7174" max="7175" width="14.28515625" style="3" hidden="1"/>
    <col min="7176" max="7176" width="11.7109375" style="3" hidden="1"/>
    <col min="7177" max="7178" width="10.140625" style="3" hidden="1"/>
    <col min="7179" max="7179" width="9.28515625" style="3" hidden="1"/>
    <col min="7180" max="7421" width="9.140625" style="3" hidden="1"/>
    <col min="7422" max="7422" width="23.140625" style="3" hidden="1"/>
    <col min="7423" max="7423" width="14.5703125" style="3" hidden="1"/>
    <col min="7424" max="7425" width="11.7109375" style="3" hidden="1"/>
    <col min="7426" max="7427" width="12.5703125" style="3" hidden="1"/>
    <col min="7428" max="7428" width="10.42578125" style="3" hidden="1"/>
    <col min="7429" max="7429" width="12.85546875" style="3" hidden="1"/>
    <col min="7430" max="7431" width="14.28515625" style="3" hidden="1"/>
    <col min="7432" max="7432" width="11.7109375" style="3" hidden="1"/>
    <col min="7433" max="7434" width="10.140625" style="3" hidden="1"/>
    <col min="7435" max="7435" width="9.28515625" style="3" hidden="1"/>
    <col min="7436" max="7677" width="9.140625" style="3" hidden="1"/>
    <col min="7678" max="7678" width="23.140625" style="3" hidden="1"/>
    <col min="7679" max="7679" width="14.5703125" style="3" hidden="1"/>
    <col min="7680" max="7681" width="11.7109375" style="3" hidden="1"/>
    <col min="7682" max="7683" width="12.5703125" style="3" hidden="1"/>
    <col min="7684" max="7684" width="10.42578125" style="3" hidden="1"/>
    <col min="7685" max="7685" width="12.85546875" style="3" hidden="1"/>
    <col min="7686" max="7687" width="14.28515625" style="3" hidden="1"/>
    <col min="7688" max="7688" width="11.7109375" style="3" hidden="1"/>
    <col min="7689" max="7690" width="10.140625" style="3" hidden="1"/>
    <col min="7691" max="7691" width="9.28515625" style="3" hidden="1"/>
    <col min="7692" max="7933" width="9.140625" style="3" hidden="1"/>
    <col min="7934" max="7934" width="23.140625" style="3" hidden="1"/>
    <col min="7935" max="7935" width="14.5703125" style="3" hidden="1"/>
    <col min="7936" max="7937" width="11.7109375" style="3" hidden="1"/>
    <col min="7938" max="7939" width="12.5703125" style="3" hidden="1"/>
    <col min="7940" max="7940" width="10.42578125" style="3" hidden="1"/>
    <col min="7941" max="7941" width="12.85546875" style="3" hidden="1"/>
    <col min="7942" max="7943" width="14.28515625" style="3" hidden="1"/>
    <col min="7944" max="7944" width="11.7109375" style="3" hidden="1"/>
    <col min="7945" max="7946" width="10.140625" style="3" hidden="1"/>
    <col min="7947" max="7947" width="9.28515625" style="3" hidden="1"/>
    <col min="7948" max="8189" width="9.140625" style="3" hidden="1"/>
    <col min="8190" max="8190" width="23.140625" style="3" hidden="1"/>
    <col min="8191" max="8191" width="14.5703125" style="3" hidden="1"/>
    <col min="8192" max="8193" width="11.7109375" style="3" hidden="1"/>
    <col min="8194" max="8195" width="12.5703125" style="3" hidden="1"/>
    <col min="8196" max="8196" width="10.42578125" style="3" hidden="1"/>
    <col min="8197" max="8197" width="12.85546875" style="3" hidden="1"/>
    <col min="8198" max="8199" width="14.28515625" style="3" hidden="1"/>
    <col min="8200" max="8200" width="11.7109375" style="3" hidden="1"/>
    <col min="8201" max="8202" width="10.140625" style="3" hidden="1"/>
    <col min="8203" max="8203" width="9.28515625" style="3" hidden="1"/>
    <col min="8204" max="8445" width="9.140625" style="3" hidden="1"/>
    <col min="8446" max="8446" width="23.140625" style="3" hidden="1"/>
    <col min="8447" max="8447" width="14.5703125" style="3" hidden="1"/>
    <col min="8448" max="8449" width="11.7109375" style="3" hidden="1"/>
    <col min="8450" max="8451" width="12.5703125" style="3" hidden="1"/>
    <col min="8452" max="8452" width="10.42578125" style="3" hidden="1"/>
    <col min="8453" max="8453" width="12.85546875" style="3" hidden="1"/>
    <col min="8454" max="8455" width="14.28515625" style="3" hidden="1"/>
    <col min="8456" max="8456" width="11.7109375" style="3" hidden="1"/>
    <col min="8457" max="8458" width="10.140625" style="3" hidden="1"/>
    <col min="8459" max="8459" width="9.28515625" style="3" hidden="1"/>
    <col min="8460" max="8701" width="9.140625" style="3" hidden="1"/>
    <col min="8702" max="8702" width="23.140625" style="3" hidden="1"/>
    <col min="8703" max="8703" width="14.5703125" style="3" hidden="1"/>
    <col min="8704" max="8705" width="11.7109375" style="3" hidden="1"/>
    <col min="8706" max="8707" width="12.5703125" style="3" hidden="1"/>
    <col min="8708" max="8708" width="10.42578125" style="3" hidden="1"/>
    <col min="8709" max="8709" width="12.85546875" style="3" hidden="1"/>
    <col min="8710" max="8711" width="14.28515625" style="3" hidden="1"/>
    <col min="8712" max="8712" width="11.7109375" style="3" hidden="1"/>
    <col min="8713" max="8714" width="10.140625" style="3" hidden="1"/>
    <col min="8715" max="8715" width="9.28515625" style="3" hidden="1"/>
    <col min="8716" max="8957" width="9.140625" style="3" hidden="1"/>
    <col min="8958" max="8958" width="23.140625" style="3" hidden="1"/>
    <col min="8959" max="8959" width="14.5703125" style="3" hidden="1"/>
    <col min="8960" max="8961" width="11.7109375" style="3" hidden="1"/>
    <col min="8962" max="8963" width="12.5703125" style="3" hidden="1"/>
    <col min="8964" max="8964" width="10.42578125" style="3" hidden="1"/>
    <col min="8965" max="8965" width="12.85546875" style="3" hidden="1"/>
    <col min="8966" max="8967" width="14.28515625" style="3" hidden="1"/>
    <col min="8968" max="8968" width="11.7109375" style="3" hidden="1"/>
    <col min="8969" max="8970" width="10.140625" style="3" hidden="1"/>
    <col min="8971" max="8971" width="9.28515625" style="3" hidden="1"/>
    <col min="8972" max="9213" width="9.140625" style="3" hidden="1"/>
    <col min="9214" max="9214" width="23.140625" style="3" hidden="1"/>
    <col min="9215" max="9215" width="14.5703125" style="3" hidden="1"/>
    <col min="9216" max="9217" width="11.7109375" style="3" hidden="1"/>
    <col min="9218" max="9219" width="12.5703125" style="3" hidden="1"/>
    <col min="9220" max="9220" width="10.42578125" style="3" hidden="1"/>
    <col min="9221" max="9221" width="12.85546875" style="3" hidden="1"/>
    <col min="9222" max="9223" width="14.28515625" style="3" hidden="1"/>
    <col min="9224" max="9224" width="11.7109375" style="3" hidden="1"/>
    <col min="9225" max="9226" width="10.140625" style="3" hidden="1"/>
    <col min="9227" max="9227" width="9.28515625" style="3" hidden="1"/>
    <col min="9228" max="9469" width="9.140625" style="3" hidden="1"/>
    <col min="9470" max="9470" width="23.140625" style="3" hidden="1"/>
    <col min="9471" max="9471" width="14.5703125" style="3" hidden="1"/>
    <col min="9472" max="9473" width="11.7109375" style="3" hidden="1"/>
    <col min="9474" max="9475" width="12.5703125" style="3" hidden="1"/>
    <col min="9476" max="9476" width="10.42578125" style="3" hidden="1"/>
    <col min="9477" max="9477" width="12.85546875" style="3" hidden="1"/>
    <col min="9478" max="9479" width="14.28515625" style="3" hidden="1"/>
    <col min="9480" max="9480" width="11.7109375" style="3" hidden="1"/>
    <col min="9481" max="9482" width="10.140625" style="3" hidden="1"/>
    <col min="9483" max="9483" width="9.28515625" style="3" hidden="1"/>
    <col min="9484" max="9725" width="9.140625" style="3" hidden="1"/>
    <col min="9726" max="9726" width="23.140625" style="3" hidden="1"/>
    <col min="9727" max="9727" width="14.5703125" style="3" hidden="1"/>
    <col min="9728" max="9729" width="11.7109375" style="3" hidden="1"/>
    <col min="9730" max="9731" width="12.5703125" style="3" hidden="1"/>
    <col min="9732" max="9732" width="10.42578125" style="3" hidden="1"/>
    <col min="9733" max="9733" width="12.85546875" style="3" hidden="1"/>
    <col min="9734" max="9735" width="14.28515625" style="3" hidden="1"/>
    <col min="9736" max="9736" width="11.7109375" style="3" hidden="1"/>
    <col min="9737" max="9738" width="10.140625" style="3" hidden="1"/>
    <col min="9739" max="9739" width="9.28515625" style="3" hidden="1"/>
    <col min="9740" max="9981" width="9.140625" style="3" hidden="1"/>
    <col min="9982" max="9982" width="23.140625" style="3" hidden="1"/>
    <col min="9983" max="9983" width="14.5703125" style="3" hidden="1"/>
    <col min="9984" max="9985" width="11.7109375" style="3" hidden="1"/>
    <col min="9986" max="9987" width="12.5703125" style="3" hidden="1"/>
    <col min="9988" max="9988" width="10.42578125" style="3" hidden="1"/>
    <col min="9989" max="9989" width="12.85546875" style="3" hidden="1"/>
    <col min="9990" max="9991" width="14.28515625" style="3" hidden="1"/>
    <col min="9992" max="9992" width="11.7109375" style="3" hidden="1"/>
    <col min="9993" max="9994" width="10.140625" style="3" hidden="1"/>
    <col min="9995" max="9995" width="9.28515625" style="3" hidden="1"/>
    <col min="9996" max="10237" width="9.140625" style="3" hidden="1"/>
    <col min="10238" max="10238" width="23.140625" style="3" hidden="1"/>
    <col min="10239" max="10239" width="14.5703125" style="3" hidden="1"/>
    <col min="10240" max="10241" width="11.7109375" style="3" hidden="1"/>
    <col min="10242" max="10243" width="12.5703125" style="3" hidden="1"/>
    <col min="10244" max="10244" width="10.42578125" style="3" hidden="1"/>
    <col min="10245" max="10245" width="12.85546875" style="3" hidden="1"/>
    <col min="10246" max="10247" width="14.28515625" style="3" hidden="1"/>
    <col min="10248" max="10248" width="11.7109375" style="3" hidden="1"/>
    <col min="10249" max="10250" width="10.140625" style="3" hidden="1"/>
    <col min="10251" max="10251" width="9.28515625" style="3" hidden="1"/>
    <col min="10252" max="10493" width="9.140625" style="3" hidden="1"/>
    <col min="10494" max="10494" width="23.140625" style="3" hidden="1"/>
    <col min="10495" max="10495" width="14.5703125" style="3" hidden="1"/>
    <col min="10496" max="10497" width="11.7109375" style="3" hidden="1"/>
    <col min="10498" max="10499" width="12.5703125" style="3" hidden="1"/>
    <col min="10500" max="10500" width="10.42578125" style="3" hidden="1"/>
    <col min="10501" max="10501" width="12.85546875" style="3" hidden="1"/>
    <col min="10502" max="10503" width="14.28515625" style="3" hidden="1"/>
    <col min="10504" max="10504" width="11.7109375" style="3" hidden="1"/>
    <col min="10505" max="10506" width="10.140625" style="3" hidden="1"/>
    <col min="10507" max="10507" width="9.28515625" style="3" hidden="1"/>
    <col min="10508" max="10749" width="9.140625" style="3" hidden="1"/>
    <col min="10750" max="10750" width="23.140625" style="3" hidden="1"/>
    <col min="10751" max="10751" width="14.5703125" style="3" hidden="1"/>
    <col min="10752" max="10753" width="11.7109375" style="3" hidden="1"/>
    <col min="10754" max="10755" width="12.5703125" style="3" hidden="1"/>
    <col min="10756" max="10756" width="10.42578125" style="3" hidden="1"/>
    <col min="10757" max="10757" width="12.85546875" style="3" hidden="1"/>
    <col min="10758" max="10759" width="14.28515625" style="3" hidden="1"/>
    <col min="10760" max="10760" width="11.7109375" style="3" hidden="1"/>
    <col min="10761" max="10762" width="10.140625" style="3" hidden="1"/>
    <col min="10763" max="10763" width="9.28515625" style="3" hidden="1"/>
    <col min="10764" max="11005" width="9.140625" style="3" hidden="1"/>
    <col min="11006" max="11006" width="23.140625" style="3" hidden="1"/>
    <col min="11007" max="11007" width="14.5703125" style="3" hidden="1"/>
    <col min="11008" max="11009" width="11.7109375" style="3" hidden="1"/>
    <col min="11010" max="11011" width="12.5703125" style="3" hidden="1"/>
    <col min="11012" max="11012" width="10.42578125" style="3" hidden="1"/>
    <col min="11013" max="11013" width="12.85546875" style="3" hidden="1"/>
    <col min="11014" max="11015" width="14.28515625" style="3" hidden="1"/>
    <col min="11016" max="11016" width="11.7109375" style="3" hidden="1"/>
    <col min="11017" max="11018" width="10.140625" style="3" hidden="1"/>
    <col min="11019" max="11019" width="9.28515625" style="3" hidden="1"/>
    <col min="11020" max="11261" width="9.140625" style="3" hidden="1"/>
    <col min="11262" max="11262" width="23.140625" style="3" hidden="1"/>
    <col min="11263" max="11263" width="14.5703125" style="3" hidden="1"/>
    <col min="11264" max="11265" width="11.7109375" style="3" hidden="1"/>
    <col min="11266" max="11267" width="12.5703125" style="3" hidden="1"/>
    <col min="11268" max="11268" width="10.42578125" style="3" hidden="1"/>
    <col min="11269" max="11269" width="12.85546875" style="3" hidden="1"/>
    <col min="11270" max="11271" width="14.28515625" style="3" hidden="1"/>
    <col min="11272" max="11272" width="11.7109375" style="3" hidden="1"/>
    <col min="11273" max="11274" width="10.140625" style="3" hidden="1"/>
    <col min="11275" max="11275" width="9.28515625" style="3" hidden="1"/>
    <col min="11276" max="11517" width="9.140625" style="3" hidden="1"/>
    <col min="11518" max="11518" width="23.140625" style="3" hidden="1"/>
    <col min="11519" max="11519" width="14.5703125" style="3" hidden="1"/>
    <col min="11520" max="11521" width="11.7109375" style="3" hidden="1"/>
    <col min="11522" max="11523" width="12.5703125" style="3" hidden="1"/>
    <col min="11524" max="11524" width="10.42578125" style="3" hidden="1"/>
    <col min="11525" max="11525" width="12.85546875" style="3" hidden="1"/>
    <col min="11526" max="11527" width="14.28515625" style="3" hidden="1"/>
    <col min="11528" max="11528" width="11.7109375" style="3" hidden="1"/>
    <col min="11529" max="11530" width="10.140625" style="3" hidden="1"/>
    <col min="11531" max="11531" width="9.28515625" style="3" hidden="1"/>
    <col min="11532" max="11773" width="9.140625" style="3" hidden="1"/>
    <col min="11774" max="11774" width="23.140625" style="3" hidden="1"/>
    <col min="11775" max="11775" width="14.5703125" style="3" hidden="1"/>
    <col min="11776" max="11777" width="11.7109375" style="3" hidden="1"/>
    <col min="11778" max="11779" width="12.5703125" style="3" hidden="1"/>
    <col min="11780" max="11780" width="10.42578125" style="3" hidden="1"/>
    <col min="11781" max="11781" width="12.85546875" style="3" hidden="1"/>
    <col min="11782" max="11783" width="14.28515625" style="3" hidden="1"/>
    <col min="11784" max="11784" width="11.7109375" style="3" hidden="1"/>
    <col min="11785" max="11786" width="10.140625" style="3" hidden="1"/>
    <col min="11787" max="11787" width="9.28515625" style="3" hidden="1"/>
    <col min="11788" max="12029" width="9.140625" style="3" hidden="1"/>
    <col min="12030" max="12030" width="23.140625" style="3" hidden="1"/>
    <col min="12031" max="12031" width="14.5703125" style="3" hidden="1"/>
    <col min="12032" max="12033" width="11.7109375" style="3" hidden="1"/>
    <col min="12034" max="12035" width="12.5703125" style="3" hidden="1"/>
    <col min="12036" max="12036" width="10.42578125" style="3" hidden="1"/>
    <col min="12037" max="12037" width="12.85546875" style="3" hidden="1"/>
    <col min="12038" max="12039" width="14.28515625" style="3" hidden="1"/>
    <col min="12040" max="12040" width="11.7109375" style="3" hidden="1"/>
    <col min="12041" max="12042" width="10.140625" style="3" hidden="1"/>
    <col min="12043" max="12043" width="9.28515625" style="3" hidden="1"/>
    <col min="12044" max="12285" width="9.140625" style="3" hidden="1"/>
    <col min="12286" max="12286" width="23.140625" style="3" hidden="1"/>
    <col min="12287" max="12287" width="14.5703125" style="3" hidden="1"/>
    <col min="12288" max="12289" width="11.7109375" style="3" hidden="1"/>
    <col min="12290" max="12291" width="12.5703125" style="3" hidden="1"/>
    <col min="12292" max="12292" width="10.42578125" style="3" hidden="1"/>
    <col min="12293" max="12293" width="12.85546875" style="3" hidden="1"/>
    <col min="12294" max="12295" width="14.28515625" style="3" hidden="1"/>
    <col min="12296" max="12296" width="11.7109375" style="3" hidden="1"/>
    <col min="12297" max="12298" width="10.140625" style="3" hidden="1"/>
    <col min="12299" max="12299" width="9.28515625" style="3" hidden="1"/>
    <col min="12300" max="12541" width="9.140625" style="3" hidden="1"/>
    <col min="12542" max="12542" width="23.140625" style="3" hidden="1"/>
    <col min="12543" max="12543" width="14.5703125" style="3" hidden="1"/>
    <col min="12544" max="12545" width="11.7109375" style="3" hidden="1"/>
    <col min="12546" max="12547" width="12.5703125" style="3" hidden="1"/>
    <col min="12548" max="12548" width="10.42578125" style="3" hidden="1"/>
    <col min="12549" max="12549" width="12.85546875" style="3" hidden="1"/>
    <col min="12550" max="12551" width="14.28515625" style="3" hidden="1"/>
    <col min="12552" max="12552" width="11.7109375" style="3" hidden="1"/>
    <col min="12553" max="12554" width="10.140625" style="3" hidden="1"/>
    <col min="12555" max="12555" width="9.28515625" style="3" hidden="1"/>
    <col min="12556" max="12797" width="9.140625" style="3" hidden="1"/>
    <col min="12798" max="12798" width="23.140625" style="3" hidden="1"/>
    <col min="12799" max="12799" width="14.5703125" style="3" hidden="1"/>
    <col min="12800" max="12801" width="11.7109375" style="3" hidden="1"/>
    <col min="12802" max="12803" width="12.5703125" style="3" hidden="1"/>
    <col min="12804" max="12804" width="10.42578125" style="3" hidden="1"/>
    <col min="12805" max="12805" width="12.85546875" style="3" hidden="1"/>
    <col min="12806" max="12807" width="14.28515625" style="3" hidden="1"/>
    <col min="12808" max="12808" width="11.7109375" style="3" hidden="1"/>
    <col min="12809" max="12810" width="10.140625" style="3" hidden="1"/>
    <col min="12811" max="12811" width="9.28515625" style="3" hidden="1"/>
    <col min="12812" max="13053" width="9.140625" style="3" hidden="1"/>
    <col min="13054" max="13054" width="23.140625" style="3" hidden="1"/>
    <col min="13055" max="13055" width="14.5703125" style="3" hidden="1"/>
    <col min="13056" max="13057" width="11.7109375" style="3" hidden="1"/>
    <col min="13058" max="13059" width="12.5703125" style="3" hidden="1"/>
    <col min="13060" max="13060" width="10.42578125" style="3" hidden="1"/>
    <col min="13061" max="13061" width="12.85546875" style="3" hidden="1"/>
    <col min="13062" max="13063" width="14.28515625" style="3" hidden="1"/>
    <col min="13064" max="13064" width="11.7109375" style="3" hidden="1"/>
    <col min="13065" max="13066" width="10.140625" style="3" hidden="1"/>
    <col min="13067" max="13067" width="9.28515625" style="3" hidden="1"/>
    <col min="13068" max="13309" width="9.140625" style="3" hidden="1"/>
    <col min="13310" max="13310" width="23.140625" style="3" hidden="1"/>
    <col min="13311" max="13311" width="14.5703125" style="3" hidden="1"/>
    <col min="13312" max="13313" width="11.7109375" style="3" hidden="1"/>
    <col min="13314" max="13315" width="12.5703125" style="3" hidden="1"/>
    <col min="13316" max="13316" width="10.42578125" style="3" hidden="1"/>
    <col min="13317" max="13317" width="12.85546875" style="3" hidden="1"/>
    <col min="13318" max="13319" width="14.28515625" style="3" hidden="1"/>
    <col min="13320" max="13320" width="11.7109375" style="3" hidden="1"/>
    <col min="13321" max="13322" width="10.140625" style="3" hidden="1"/>
    <col min="13323" max="13323" width="9.28515625" style="3" hidden="1"/>
    <col min="13324" max="13565" width="9.140625" style="3" hidden="1"/>
    <col min="13566" max="13566" width="23.140625" style="3" hidden="1"/>
    <col min="13567" max="13567" width="14.5703125" style="3" hidden="1"/>
    <col min="13568" max="13569" width="11.7109375" style="3" hidden="1"/>
    <col min="13570" max="13571" width="12.5703125" style="3" hidden="1"/>
    <col min="13572" max="13572" width="10.42578125" style="3" hidden="1"/>
    <col min="13573" max="13573" width="12.85546875" style="3" hidden="1"/>
    <col min="13574" max="13575" width="14.28515625" style="3" hidden="1"/>
    <col min="13576" max="13576" width="11.7109375" style="3" hidden="1"/>
    <col min="13577" max="13578" width="10.140625" style="3" hidden="1"/>
    <col min="13579" max="13579" width="9.28515625" style="3" hidden="1"/>
    <col min="13580" max="13821" width="9.140625" style="3" hidden="1"/>
    <col min="13822" max="13822" width="23.140625" style="3" hidden="1"/>
    <col min="13823" max="13823" width="14.5703125" style="3" hidden="1"/>
    <col min="13824" max="13825" width="11.7109375" style="3" hidden="1"/>
    <col min="13826" max="13827" width="12.5703125" style="3" hidden="1"/>
    <col min="13828" max="13828" width="10.42578125" style="3" hidden="1"/>
    <col min="13829" max="13829" width="12.85546875" style="3" hidden="1"/>
    <col min="13830" max="13831" width="14.28515625" style="3" hidden="1"/>
    <col min="13832" max="13832" width="11.7109375" style="3" hidden="1"/>
    <col min="13833" max="13834" width="10.140625" style="3" hidden="1"/>
    <col min="13835" max="13835" width="9.28515625" style="3" hidden="1"/>
    <col min="13836" max="14077" width="9.140625" style="3" hidden="1"/>
    <col min="14078" max="14078" width="23.140625" style="3" hidden="1"/>
    <col min="14079" max="14079" width="14.5703125" style="3" hidden="1"/>
    <col min="14080" max="14081" width="11.7109375" style="3" hidden="1"/>
    <col min="14082" max="14083" width="12.5703125" style="3" hidden="1"/>
    <col min="14084" max="14084" width="10.42578125" style="3" hidden="1"/>
    <col min="14085" max="14085" width="12.85546875" style="3" hidden="1"/>
    <col min="14086" max="14087" width="14.28515625" style="3" hidden="1"/>
    <col min="14088" max="14088" width="11.7109375" style="3" hidden="1"/>
    <col min="14089" max="14090" width="10.140625" style="3" hidden="1"/>
    <col min="14091" max="14091" width="9.28515625" style="3" hidden="1"/>
    <col min="14092" max="14333" width="9.140625" style="3" hidden="1"/>
    <col min="14334" max="14334" width="23.140625" style="3" hidden="1"/>
    <col min="14335" max="14335" width="14.5703125" style="3" hidden="1"/>
    <col min="14336" max="14337" width="11.7109375" style="3" hidden="1"/>
    <col min="14338" max="14339" width="12.5703125" style="3" hidden="1"/>
    <col min="14340" max="14340" width="10.42578125" style="3" hidden="1"/>
    <col min="14341" max="14341" width="12.85546875" style="3" hidden="1"/>
    <col min="14342" max="14343" width="14.28515625" style="3" hidden="1"/>
    <col min="14344" max="14344" width="11.7109375" style="3" hidden="1"/>
    <col min="14345" max="14346" width="10.140625" style="3" hidden="1"/>
    <col min="14347" max="14347" width="9.28515625" style="3" hidden="1"/>
    <col min="14348" max="14589" width="9.140625" style="3" hidden="1"/>
    <col min="14590" max="14590" width="23.140625" style="3" hidden="1"/>
    <col min="14591" max="14591" width="14.5703125" style="3" hidden="1"/>
    <col min="14592" max="14593" width="11.7109375" style="3" hidden="1"/>
    <col min="14594" max="14595" width="12.5703125" style="3" hidden="1"/>
    <col min="14596" max="14596" width="10.42578125" style="3" hidden="1"/>
    <col min="14597" max="14597" width="12.85546875" style="3" hidden="1"/>
    <col min="14598" max="14599" width="14.28515625" style="3" hidden="1"/>
    <col min="14600" max="14600" width="11.7109375" style="3" hidden="1"/>
    <col min="14601" max="14602" width="10.140625" style="3" hidden="1"/>
    <col min="14603" max="14603" width="9.28515625" style="3" hidden="1"/>
    <col min="14604" max="14845" width="9.140625" style="3" hidden="1"/>
    <col min="14846" max="14846" width="23.140625" style="3" hidden="1"/>
    <col min="14847" max="14847" width="14.5703125" style="3" hidden="1"/>
    <col min="14848" max="14849" width="11.7109375" style="3" hidden="1"/>
    <col min="14850" max="14851" width="12.5703125" style="3" hidden="1"/>
    <col min="14852" max="14852" width="10.42578125" style="3" hidden="1"/>
    <col min="14853" max="14853" width="12.85546875" style="3" hidden="1"/>
    <col min="14854" max="14855" width="14.28515625" style="3" hidden="1"/>
    <col min="14856" max="14856" width="11.7109375" style="3" hidden="1"/>
    <col min="14857" max="14858" width="10.140625" style="3" hidden="1"/>
    <col min="14859" max="14859" width="9.28515625" style="3" hidden="1"/>
    <col min="14860" max="15101" width="9.140625" style="3" hidden="1"/>
    <col min="15102" max="15102" width="23.140625" style="3" hidden="1"/>
    <col min="15103" max="15103" width="14.5703125" style="3" hidden="1"/>
    <col min="15104" max="15105" width="11.7109375" style="3" hidden="1"/>
    <col min="15106" max="15107" width="12.5703125" style="3" hidden="1"/>
    <col min="15108" max="15108" width="10.42578125" style="3" hidden="1"/>
    <col min="15109" max="15109" width="12.85546875" style="3" hidden="1"/>
    <col min="15110" max="15111" width="14.28515625" style="3" hidden="1"/>
    <col min="15112" max="15112" width="11.7109375" style="3" hidden="1"/>
    <col min="15113" max="15114" width="10.140625" style="3" hidden="1"/>
    <col min="15115" max="15115" width="9.28515625" style="3" hidden="1"/>
    <col min="15116" max="15357" width="9.140625" style="3" hidden="1"/>
    <col min="15358" max="15358" width="23.140625" style="3" hidden="1"/>
    <col min="15359" max="15359" width="14.5703125" style="3" hidden="1"/>
    <col min="15360" max="15361" width="11.7109375" style="3" hidden="1"/>
    <col min="15362" max="15363" width="12.5703125" style="3" hidden="1"/>
    <col min="15364" max="15364" width="10.42578125" style="3" hidden="1"/>
    <col min="15365" max="15365" width="12.85546875" style="3" hidden="1"/>
    <col min="15366" max="15367" width="14.28515625" style="3" hidden="1"/>
    <col min="15368" max="15368" width="11.7109375" style="3" hidden="1"/>
    <col min="15369" max="15370" width="10.140625" style="3" hidden="1"/>
    <col min="15371" max="15371" width="9.28515625" style="3" hidden="1"/>
    <col min="15372" max="15613" width="9.140625" style="3" hidden="1"/>
    <col min="15614" max="15614" width="23.140625" style="3" hidden="1"/>
    <col min="15615" max="15615" width="14.5703125" style="3" hidden="1"/>
    <col min="15616" max="15617" width="11.7109375" style="3" hidden="1"/>
    <col min="15618" max="15619" width="12.5703125" style="3" hidden="1"/>
    <col min="15620" max="15620" width="10.42578125" style="3" hidden="1"/>
    <col min="15621" max="15621" width="12.85546875" style="3" hidden="1"/>
    <col min="15622" max="15623" width="14.28515625" style="3" hidden="1"/>
    <col min="15624" max="15624" width="11.7109375" style="3" hidden="1"/>
    <col min="15625" max="15626" width="10.140625" style="3" hidden="1"/>
    <col min="15627" max="15627" width="9.28515625" style="3" hidden="1"/>
    <col min="15628" max="15869" width="9.140625" style="3" hidden="1"/>
    <col min="15870" max="15870" width="23.140625" style="3" hidden="1"/>
    <col min="15871" max="15871" width="14.5703125" style="3" hidden="1"/>
    <col min="15872" max="15873" width="11.7109375" style="3" hidden="1"/>
    <col min="15874" max="15875" width="12.5703125" style="3" hidden="1"/>
    <col min="15876" max="15876" width="10.42578125" style="3" hidden="1"/>
    <col min="15877" max="15877" width="12.85546875" style="3" hidden="1"/>
    <col min="15878" max="15879" width="14.28515625" style="3" hidden="1"/>
    <col min="15880" max="15880" width="11.7109375" style="3" hidden="1"/>
    <col min="15881" max="15882" width="10.140625" style="3" hidden="1"/>
    <col min="15883" max="15883" width="9.28515625" style="3" hidden="1"/>
    <col min="15884" max="16125" width="9.140625" style="3" hidden="1"/>
    <col min="16126" max="16126" width="23.140625" style="3" hidden="1"/>
    <col min="16127" max="16127" width="14.5703125" style="3" hidden="1"/>
    <col min="16128" max="16129" width="11.7109375" style="3" hidden="1"/>
    <col min="16130" max="16131" width="12.5703125" style="3" hidden="1"/>
    <col min="16132" max="16132" width="10.42578125" style="3" hidden="1"/>
    <col min="16133" max="16133" width="12.85546875" style="3" hidden="1"/>
    <col min="16134" max="16135" width="14.28515625" style="3" hidden="1"/>
    <col min="16136" max="16136" width="11.7109375" style="3" hidden="1"/>
    <col min="16137" max="16138" width="10.140625" style="3" hidden="1"/>
    <col min="16139" max="16139" width="9.28515625" style="3" hidden="1"/>
    <col min="16140" max="16383" width="9.140625" style="3" hidden="1"/>
    <col min="16384" max="16384" width="0.5703125" style="3" customWidth="1"/>
  </cols>
  <sheetData>
    <row r="1" spans="1:14" ht="24.75" customHeight="1">
      <c r="A1" s="759" t="str">
        <f>Tabl.1.!A1</f>
        <v>I. FUNDUSZ EMERYTALNO-RENTOWY - II KWARTAŁ 2020 R.</v>
      </c>
      <c r="B1" s="759"/>
      <c r="C1" s="759"/>
      <c r="D1" s="759"/>
      <c r="E1" s="759"/>
      <c r="F1" s="759"/>
      <c r="G1" s="759"/>
      <c r="H1" s="759"/>
    </row>
    <row r="2" spans="1:14" ht="23.25" customHeight="1">
      <c r="A2" s="335"/>
      <c r="B2" s="335"/>
      <c r="C2" s="335"/>
      <c r="D2" s="335"/>
      <c r="E2" s="335"/>
      <c r="F2" s="335"/>
      <c r="G2" s="335"/>
      <c r="H2" s="335"/>
    </row>
    <row r="3" spans="1:14" ht="51" customHeight="1">
      <c r="A3" s="796" t="s">
        <v>431</v>
      </c>
      <c r="B3" s="796"/>
      <c r="C3" s="796"/>
      <c r="D3" s="796"/>
      <c r="E3" s="796"/>
      <c r="F3" s="796"/>
      <c r="G3" s="796"/>
      <c r="H3" s="796"/>
    </row>
    <row r="4" spans="1:14">
      <c r="A4" s="773" t="s">
        <v>38</v>
      </c>
      <c r="B4" s="775" t="s">
        <v>388</v>
      </c>
      <c r="C4" s="786" t="s">
        <v>104</v>
      </c>
      <c r="D4" s="787"/>
      <c r="E4" s="787"/>
      <c r="F4" s="787"/>
      <c r="G4" s="787"/>
      <c r="H4" s="788"/>
    </row>
    <row r="5" spans="1:14">
      <c r="A5" s="773"/>
      <c r="B5" s="782"/>
      <c r="C5" s="775" t="s">
        <v>389</v>
      </c>
      <c r="D5" s="775" t="s">
        <v>366</v>
      </c>
      <c r="E5" s="786" t="s">
        <v>68</v>
      </c>
      <c r="F5" s="787"/>
      <c r="G5" s="787"/>
      <c r="H5" s="788"/>
    </row>
    <row r="6" spans="1:14" ht="29.25" customHeight="1">
      <c r="A6" s="773"/>
      <c r="B6" s="782"/>
      <c r="C6" s="782"/>
      <c r="D6" s="782"/>
      <c r="E6" s="789" t="s">
        <v>402</v>
      </c>
      <c r="F6" s="790"/>
      <c r="G6" s="773" t="s">
        <v>403</v>
      </c>
      <c r="H6" s="773"/>
    </row>
    <row r="7" spans="1:14">
      <c r="A7" s="773"/>
      <c r="B7" s="782"/>
      <c r="C7" s="782"/>
      <c r="D7" s="782"/>
      <c r="E7" s="773" t="s">
        <v>41</v>
      </c>
      <c r="F7" s="774" t="s">
        <v>369</v>
      </c>
      <c r="G7" s="775" t="s">
        <v>370</v>
      </c>
      <c r="H7" s="774" t="s">
        <v>369</v>
      </c>
    </row>
    <row r="8" spans="1:14" ht="21.75" customHeight="1">
      <c r="A8" s="773"/>
      <c r="B8" s="776"/>
      <c r="C8" s="776"/>
      <c r="D8" s="776"/>
      <c r="E8" s="773"/>
      <c r="F8" s="774"/>
      <c r="G8" s="776"/>
      <c r="H8" s="774"/>
      <c r="I8" s="3" t="s">
        <v>58</v>
      </c>
    </row>
    <row r="9" spans="1:14" ht="21" customHeight="1">
      <c r="A9" s="391" t="s">
        <v>404</v>
      </c>
      <c r="B9" s="423">
        <v>1263.6273350546251</v>
      </c>
      <c r="C9" s="424">
        <v>1263.57</v>
      </c>
      <c r="D9" s="425">
        <v>1263.8599999999999</v>
      </c>
      <c r="E9" s="423">
        <v>1233.69</v>
      </c>
      <c r="F9" s="426">
        <v>1257.8399999999999</v>
      </c>
      <c r="G9" s="423">
        <v>1397.64</v>
      </c>
      <c r="H9" s="427">
        <v>1446.48</v>
      </c>
      <c r="I9" s="301"/>
      <c r="J9" s="301"/>
      <c r="K9" s="301"/>
      <c r="L9" s="301"/>
      <c r="M9" s="301"/>
      <c r="N9" s="342"/>
    </row>
    <row r="10" spans="1:14" ht="21" customHeight="1">
      <c r="A10" s="354" t="s">
        <v>42</v>
      </c>
      <c r="B10" s="382">
        <v>1234.1099999999999</v>
      </c>
      <c r="C10" s="428">
        <v>1235.24</v>
      </c>
      <c r="D10" s="395">
        <v>1230.0395487864168</v>
      </c>
      <c r="E10" s="382">
        <v>1202.6400000000001</v>
      </c>
      <c r="F10" s="428">
        <v>1189.24</v>
      </c>
      <c r="G10" s="382">
        <v>1355.24</v>
      </c>
      <c r="H10" s="429">
        <v>1272.6400000000001</v>
      </c>
      <c r="I10" s="301"/>
      <c r="J10" s="301"/>
      <c r="K10" s="301"/>
      <c r="L10" s="301"/>
      <c r="M10" s="301"/>
    </row>
    <row r="11" spans="1:14" ht="21" customHeight="1">
      <c r="A11" s="354" t="s">
        <v>43</v>
      </c>
      <c r="B11" s="382">
        <v>1292.01</v>
      </c>
      <c r="C11" s="428">
        <v>1288.8399999999999</v>
      </c>
      <c r="D11" s="395">
        <v>1303.4523156628538</v>
      </c>
      <c r="E11" s="382">
        <v>1257.5</v>
      </c>
      <c r="F11" s="428">
        <v>1283.9100000000001</v>
      </c>
      <c r="G11" s="382">
        <v>1552.46</v>
      </c>
      <c r="H11" s="429">
        <v>1775.53</v>
      </c>
      <c r="I11" s="301"/>
      <c r="J11" s="301"/>
      <c r="K11" s="301"/>
      <c r="L11" s="301"/>
      <c r="M11" s="301"/>
    </row>
    <row r="12" spans="1:14" ht="21" customHeight="1">
      <c r="A12" s="354" t="s">
        <v>44</v>
      </c>
      <c r="B12" s="382">
        <v>1271.48</v>
      </c>
      <c r="C12" s="428">
        <v>1270.67</v>
      </c>
      <c r="D12" s="395">
        <v>1274.544497073304</v>
      </c>
      <c r="E12" s="382">
        <v>1243.96</v>
      </c>
      <c r="F12" s="428">
        <v>1266.6500000000001</v>
      </c>
      <c r="G12" s="382">
        <v>1420.28</v>
      </c>
      <c r="H12" s="429">
        <v>1388.99</v>
      </c>
      <c r="I12" s="301"/>
      <c r="J12" s="301"/>
      <c r="K12" s="301"/>
      <c r="L12" s="301"/>
      <c r="M12" s="301"/>
    </row>
    <row r="13" spans="1:14" ht="21" customHeight="1">
      <c r="A13" s="354" t="s">
        <v>45</v>
      </c>
      <c r="B13" s="382">
        <v>1203.24</v>
      </c>
      <c r="C13" s="428">
        <v>1182.47</v>
      </c>
      <c r="D13" s="395">
        <v>1267.362413839953</v>
      </c>
      <c r="E13" s="382">
        <v>1245.55</v>
      </c>
      <c r="F13" s="428">
        <v>1232.43</v>
      </c>
      <c r="G13" s="382">
        <v>1383.9</v>
      </c>
      <c r="H13" s="429">
        <v>1338.29</v>
      </c>
      <c r="I13" s="301"/>
      <c r="J13" s="301"/>
      <c r="K13" s="301"/>
      <c r="L13" s="301"/>
      <c r="M13" s="301"/>
    </row>
    <row r="14" spans="1:14" ht="21" customHeight="1">
      <c r="A14" s="354" t="s">
        <v>46</v>
      </c>
      <c r="B14" s="382">
        <v>1278.1400000000001</v>
      </c>
      <c r="C14" s="428">
        <v>1270.3699999999999</v>
      </c>
      <c r="D14" s="395">
        <v>1319.6990628152951</v>
      </c>
      <c r="E14" s="382">
        <v>1251.5899999999999</v>
      </c>
      <c r="F14" s="428">
        <v>1260.28</v>
      </c>
      <c r="G14" s="382">
        <v>1540.46</v>
      </c>
      <c r="H14" s="429">
        <v>1624.01</v>
      </c>
      <c r="I14" s="301"/>
      <c r="J14" s="301"/>
      <c r="K14" s="301"/>
      <c r="L14" s="301"/>
      <c r="M14" s="301"/>
    </row>
    <row r="15" spans="1:14" ht="21" customHeight="1">
      <c r="A15" s="354" t="s">
        <v>47</v>
      </c>
      <c r="B15" s="382">
        <v>1238.57</v>
      </c>
      <c r="C15" s="428">
        <v>1242.07</v>
      </c>
      <c r="D15" s="395">
        <v>1230.7771174512322</v>
      </c>
      <c r="E15" s="382">
        <v>1215.6400000000001</v>
      </c>
      <c r="F15" s="428">
        <v>1236.3900000000001</v>
      </c>
      <c r="G15" s="382">
        <v>1333.77</v>
      </c>
      <c r="H15" s="429">
        <v>1387.13</v>
      </c>
      <c r="I15" s="301"/>
      <c r="J15" s="301"/>
      <c r="K15" s="301"/>
      <c r="L15" s="301"/>
      <c r="M15" s="301"/>
    </row>
    <row r="16" spans="1:14" ht="21" customHeight="1">
      <c r="A16" s="354" t="s">
        <v>48</v>
      </c>
      <c r="B16" s="382">
        <v>1273.43</v>
      </c>
      <c r="C16" s="428">
        <v>1277.67</v>
      </c>
      <c r="D16" s="395">
        <v>1254.3024256240237</v>
      </c>
      <c r="E16" s="430">
        <v>1224.18</v>
      </c>
      <c r="F16" s="448">
        <v>1260.07</v>
      </c>
      <c r="G16" s="430">
        <v>1354.61</v>
      </c>
      <c r="H16" s="449">
        <v>1393.51</v>
      </c>
      <c r="I16" s="301"/>
      <c r="J16" s="301"/>
      <c r="K16" s="301"/>
      <c r="L16" s="301"/>
      <c r="M16" s="301"/>
    </row>
    <row r="17" spans="1:14" ht="21" customHeight="1">
      <c r="A17" s="354" t="s">
        <v>49</v>
      </c>
      <c r="B17" s="382">
        <v>1277.9000000000001</v>
      </c>
      <c r="C17" s="428">
        <v>1273.68</v>
      </c>
      <c r="D17" s="395">
        <v>1303.9972427278085</v>
      </c>
      <c r="E17" s="382">
        <v>1254.77</v>
      </c>
      <c r="F17" s="428">
        <v>1308.5</v>
      </c>
      <c r="G17" s="382">
        <v>1462.02</v>
      </c>
      <c r="H17" s="431">
        <v>1541.56</v>
      </c>
      <c r="I17" s="301"/>
      <c r="J17" s="301"/>
      <c r="K17" s="301"/>
      <c r="L17" s="301"/>
      <c r="M17" s="301"/>
    </row>
    <row r="18" spans="1:14" ht="21" customHeight="1">
      <c r="A18" s="354" t="s">
        <v>50</v>
      </c>
      <c r="B18" s="382">
        <v>1255.8399999999999</v>
      </c>
      <c r="C18" s="428">
        <v>1258.26</v>
      </c>
      <c r="D18" s="395">
        <v>1247.8905295545833</v>
      </c>
      <c r="E18" s="382">
        <v>1223.81</v>
      </c>
      <c r="F18" s="428">
        <v>1245.08</v>
      </c>
      <c r="G18" s="382">
        <v>1376.63</v>
      </c>
      <c r="H18" s="429">
        <v>1492.55</v>
      </c>
      <c r="I18" s="301"/>
      <c r="J18" s="301"/>
      <c r="K18" s="301"/>
      <c r="L18" s="301"/>
      <c r="M18" s="301"/>
    </row>
    <row r="19" spans="1:14" ht="21" customHeight="1">
      <c r="A19" s="354" t="s">
        <v>51</v>
      </c>
      <c r="B19" s="382">
        <v>1293.98</v>
      </c>
      <c r="C19" s="428">
        <v>1298.79</v>
      </c>
      <c r="D19" s="395">
        <v>1272.5387333702884</v>
      </c>
      <c r="E19" s="382">
        <v>1224.3699999999999</v>
      </c>
      <c r="F19" s="428">
        <v>1262.49</v>
      </c>
      <c r="G19" s="382">
        <v>1456</v>
      </c>
      <c r="H19" s="429">
        <v>1516.1</v>
      </c>
      <c r="I19" s="301"/>
      <c r="J19" s="301"/>
      <c r="K19" s="301"/>
      <c r="L19" s="301"/>
      <c r="M19" s="301"/>
    </row>
    <row r="20" spans="1:14" ht="21" customHeight="1">
      <c r="A20" s="354" t="s">
        <v>52</v>
      </c>
      <c r="B20" s="382">
        <v>1267.3800000000001</v>
      </c>
      <c r="C20" s="428">
        <v>1265.6199999999999</v>
      </c>
      <c r="D20" s="395">
        <v>1272.4841384337174</v>
      </c>
      <c r="E20" s="382">
        <v>1247.0999999999999</v>
      </c>
      <c r="F20" s="428">
        <v>1275.67</v>
      </c>
      <c r="G20" s="382">
        <v>1390.13</v>
      </c>
      <c r="H20" s="429">
        <v>1399.93</v>
      </c>
      <c r="I20" s="301"/>
      <c r="J20" s="301"/>
      <c r="K20" s="301"/>
      <c r="L20" s="301"/>
      <c r="M20" s="301"/>
    </row>
    <row r="21" spans="1:14" ht="21" customHeight="1">
      <c r="A21" s="354" t="s">
        <v>53</v>
      </c>
      <c r="B21" s="382">
        <v>1193.08</v>
      </c>
      <c r="C21" s="428">
        <v>1188.24</v>
      </c>
      <c r="D21" s="395">
        <v>1214.051271186441</v>
      </c>
      <c r="E21" s="382">
        <v>1196.21</v>
      </c>
      <c r="F21" s="428">
        <v>1208.93</v>
      </c>
      <c r="G21" s="382">
        <v>1298.0899999999999</v>
      </c>
      <c r="H21" s="429">
        <v>1349.81</v>
      </c>
      <c r="I21" s="301"/>
      <c r="J21" s="301"/>
      <c r="K21" s="301"/>
      <c r="L21" s="301"/>
      <c r="M21" s="301"/>
    </row>
    <row r="22" spans="1:14" ht="21" customHeight="1">
      <c r="A22" s="354" t="s">
        <v>54</v>
      </c>
      <c r="B22" s="382">
        <v>1263.19</v>
      </c>
      <c r="C22" s="428">
        <v>1264.23</v>
      </c>
      <c r="D22" s="395">
        <v>1258.8220682635251</v>
      </c>
      <c r="E22" s="382">
        <v>1238.49</v>
      </c>
      <c r="F22" s="428">
        <v>1281.03</v>
      </c>
      <c r="G22" s="382">
        <v>1338.01</v>
      </c>
      <c r="H22" s="429">
        <v>1333.23</v>
      </c>
      <c r="I22" s="310"/>
      <c r="J22" s="310"/>
    </row>
    <row r="23" spans="1:14" ht="21" customHeight="1">
      <c r="A23" s="354" t="s">
        <v>55</v>
      </c>
      <c r="B23" s="382">
        <v>1289.25</v>
      </c>
      <c r="C23" s="428">
        <v>1291.17</v>
      </c>
      <c r="D23" s="395">
        <v>1283.0338768218983</v>
      </c>
      <c r="E23" s="382">
        <v>1251.8399999999999</v>
      </c>
      <c r="F23" s="428">
        <v>1265.02</v>
      </c>
      <c r="G23" s="382">
        <v>1403.29</v>
      </c>
      <c r="H23" s="429">
        <v>1480.95</v>
      </c>
      <c r="I23" s="310"/>
      <c r="J23" s="310"/>
    </row>
    <row r="24" spans="1:14" ht="21" customHeight="1">
      <c r="A24" s="354" t="s">
        <v>56</v>
      </c>
      <c r="B24" s="382">
        <v>1244.08</v>
      </c>
      <c r="C24" s="428">
        <v>1240.8699999999999</v>
      </c>
      <c r="D24" s="395">
        <v>1254.7884484704673</v>
      </c>
      <c r="E24" s="382">
        <v>1242.83</v>
      </c>
      <c r="F24" s="428">
        <v>1268.42</v>
      </c>
      <c r="G24" s="382">
        <v>1309.48</v>
      </c>
      <c r="H24" s="429">
        <v>1373.96</v>
      </c>
      <c r="I24" s="310"/>
      <c r="J24" s="310"/>
    </row>
    <row r="25" spans="1:14" ht="21" customHeight="1">
      <c r="A25" s="354" t="s">
        <v>57</v>
      </c>
      <c r="B25" s="382">
        <v>1262.08</v>
      </c>
      <c r="C25" s="428">
        <v>1256.8399999999999</v>
      </c>
      <c r="D25" s="395">
        <v>1280.754271913441</v>
      </c>
      <c r="E25" s="382">
        <v>1230.76</v>
      </c>
      <c r="F25" s="428">
        <v>1211.32</v>
      </c>
      <c r="G25" s="382">
        <v>1510.96</v>
      </c>
      <c r="H25" s="429">
        <v>1443.67</v>
      </c>
      <c r="I25" s="310"/>
      <c r="J25" s="310"/>
    </row>
    <row r="26" spans="1:14" s="296" customFormat="1" ht="53.25" customHeight="1">
      <c r="A26" s="350" t="s">
        <v>405</v>
      </c>
      <c r="B26" s="397">
        <v>566.3052984464432</v>
      </c>
      <c r="C26" s="397">
        <v>566.3052984464432</v>
      </c>
      <c r="D26" s="352" t="s">
        <v>100</v>
      </c>
      <c r="E26" s="352" t="s">
        <v>100</v>
      </c>
      <c r="F26" s="352" t="s">
        <v>100</v>
      </c>
      <c r="G26" s="352" t="s">
        <v>100</v>
      </c>
      <c r="H26" s="353" t="s">
        <v>100</v>
      </c>
      <c r="I26" s="326"/>
      <c r="J26" s="310"/>
      <c r="K26" s="3"/>
      <c r="L26" s="3"/>
      <c r="M26" s="3"/>
      <c r="N26" s="3"/>
    </row>
    <row r="27" spans="1:14" ht="21" customHeight="1">
      <c r="A27" s="354" t="s">
        <v>372</v>
      </c>
      <c r="B27" s="369">
        <v>636.45000000000005</v>
      </c>
      <c r="C27" s="369">
        <v>636.45000000000005</v>
      </c>
      <c r="D27" s="356" t="s">
        <v>100</v>
      </c>
      <c r="E27" s="356" t="s">
        <v>100</v>
      </c>
      <c r="F27" s="356" t="s">
        <v>100</v>
      </c>
      <c r="G27" s="356" t="s">
        <v>100</v>
      </c>
      <c r="H27" s="357" t="s">
        <v>100</v>
      </c>
      <c r="I27" s="310"/>
      <c r="J27" s="310"/>
    </row>
    <row r="28" spans="1:14" ht="21" customHeight="1">
      <c r="A28" s="354" t="s">
        <v>373</v>
      </c>
      <c r="B28" s="369">
        <v>556.25</v>
      </c>
      <c r="C28" s="369">
        <v>556.25</v>
      </c>
      <c r="D28" s="356" t="s">
        <v>100</v>
      </c>
      <c r="E28" s="356" t="s">
        <v>100</v>
      </c>
      <c r="F28" s="356" t="s">
        <v>100</v>
      </c>
      <c r="G28" s="356" t="s">
        <v>100</v>
      </c>
      <c r="H28" s="357" t="s">
        <v>100</v>
      </c>
      <c r="I28" s="310"/>
      <c r="J28" s="310"/>
    </row>
    <row r="29" spans="1:14" ht="21" customHeight="1">
      <c r="A29" s="358" t="s">
        <v>374</v>
      </c>
      <c r="B29" s="384">
        <v>533.33000000000004</v>
      </c>
      <c r="C29" s="384">
        <v>533.33000000000004</v>
      </c>
      <c r="D29" s="360" t="s">
        <v>100</v>
      </c>
      <c r="E29" s="360" t="s">
        <v>100</v>
      </c>
      <c r="F29" s="360" t="s">
        <v>100</v>
      </c>
      <c r="G29" s="360" t="s">
        <v>100</v>
      </c>
      <c r="H29" s="361" t="s">
        <v>100</v>
      </c>
      <c r="I29" s="310"/>
      <c r="J29" s="310"/>
    </row>
    <row r="30" spans="1:14" ht="42" customHeight="1">
      <c r="A30" s="777" t="s">
        <v>406</v>
      </c>
      <c r="B30" s="777"/>
      <c r="C30" s="777"/>
      <c r="D30" s="777"/>
      <c r="E30" s="777"/>
      <c r="F30" s="777"/>
      <c r="G30" s="777"/>
      <c r="H30" s="777"/>
    </row>
    <row r="31" spans="1:14" ht="30" customHeight="1">
      <c r="A31" s="777" t="s">
        <v>586</v>
      </c>
      <c r="B31" s="777"/>
      <c r="C31" s="777"/>
      <c r="D31" s="777"/>
      <c r="E31" s="777"/>
      <c r="F31" s="777"/>
      <c r="G31" s="777"/>
      <c r="H31" s="777"/>
    </row>
    <row r="32" spans="1:14"/>
    <row r="33" spans="1:9" ht="48.75" customHeight="1">
      <c r="A33" s="760" t="s">
        <v>432</v>
      </c>
      <c r="B33" s="760"/>
      <c r="C33" s="760"/>
      <c r="D33" s="760"/>
      <c r="E33" s="760"/>
      <c r="F33" s="760"/>
      <c r="G33" s="760"/>
      <c r="H33" s="760"/>
    </row>
    <row r="34" spans="1:9" ht="59.25" customHeight="1">
      <c r="A34" s="809" t="s">
        <v>38</v>
      </c>
      <c r="B34" s="810"/>
      <c r="C34" s="432" t="s">
        <v>79</v>
      </c>
      <c r="D34" s="452" t="s">
        <v>407</v>
      </c>
      <c r="E34" s="452" t="s">
        <v>434</v>
      </c>
      <c r="F34" s="811"/>
      <c r="G34" s="812"/>
    </row>
    <row r="35" spans="1:9" ht="21" customHeight="1">
      <c r="A35" s="813" t="s">
        <v>408</v>
      </c>
      <c r="B35" s="814"/>
      <c r="C35" s="451">
        <v>1088247</v>
      </c>
      <c r="D35" s="419">
        <v>4212485931.23</v>
      </c>
      <c r="E35" s="371">
        <v>1290.3</v>
      </c>
      <c r="F35" s="453"/>
      <c r="G35" s="380"/>
      <c r="I35" s="326"/>
    </row>
    <row r="36" spans="1:9" ht="19.5" customHeight="1">
      <c r="A36" s="807" t="s">
        <v>433</v>
      </c>
      <c r="B36" s="808"/>
      <c r="C36" s="433">
        <v>856949</v>
      </c>
      <c r="D36" s="401">
        <v>3317215846.5599999</v>
      </c>
      <c r="E36" s="369">
        <v>1290.32</v>
      </c>
      <c r="F36" s="453"/>
      <c r="G36" s="381"/>
      <c r="H36" s="310"/>
    </row>
    <row r="37" spans="1:9" ht="19.5" customHeight="1">
      <c r="A37" s="436" t="s">
        <v>409</v>
      </c>
      <c r="B37" s="450"/>
      <c r="C37" s="433">
        <f>C38+C39</f>
        <v>231298</v>
      </c>
      <c r="D37" s="401">
        <f>D38+D39</f>
        <v>895270084.67000008</v>
      </c>
      <c r="E37" s="369">
        <v>1290.21</v>
      </c>
      <c r="F37" s="453"/>
      <c r="G37" s="381"/>
      <c r="H37" s="310"/>
    </row>
    <row r="38" spans="1:9" ht="21" customHeight="1">
      <c r="A38" s="807" t="s">
        <v>410</v>
      </c>
      <c r="B38" s="808"/>
      <c r="C38" s="433">
        <v>188749</v>
      </c>
      <c r="D38" s="401">
        <v>712165859.62</v>
      </c>
      <c r="E38" s="369">
        <v>1257.7</v>
      </c>
      <c r="F38" s="453"/>
      <c r="G38" s="381"/>
    </row>
    <row r="39" spans="1:9" ht="27" customHeight="1">
      <c r="A39" s="804" t="s">
        <v>411</v>
      </c>
      <c r="B39" s="805"/>
      <c r="C39" s="434">
        <v>42549</v>
      </c>
      <c r="D39" s="405">
        <v>183104225.05000001</v>
      </c>
      <c r="E39" s="384">
        <v>1434.45</v>
      </c>
      <c r="F39" s="453"/>
      <c r="G39" s="381"/>
    </row>
    <row r="40" spans="1:9" ht="33.75" customHeight="1">
      <c r="A40" s="806" t="s">
        <v>412</v>
      </c>
      <c r="B40" s="806"/>
      <c r="C40" s="806"/>
      <c r="D40" s="806"/>
      <c r="E40" s="806"/>
      <c r="F40" s="806"/>
      <c r="G40" s="806"/>
      <c r="H40" s="806"/>
    </row>
    <row r="41" spans="1:9" ht="29.25" customHeight="1">
      <c r="A41" s="791" t="s">
        <v>413</v>
      </c>
      <c r="B41" s="791"/>
      <c r="C41" s="791"/>
      <c r="D41" s="791"/>
      <c r="E41" s="791"/>
      <c r="F41" s="791"/>
      <c r="G41" s="791"/>
      <c r="H41" s="791"/>
    </row>
    <row r="42" spans="1:9" hidden="1">
      <c r="A42" s="758"/>
      <c r="B42" s="758"/>
      <c r="C42" s="758"/>
      <c r="D42" s="758"/>
      <c r="E42" s="758"/>
      <c r="F42" s="758"/>
      <c r="G42" s="758"/>
      <c r="H42" s="758"/>
    </row>
    <row r="45" spans="1:9" hidden="1">
      <c r="C45" s="301"/>
    </row>
    <row r="47" spans="1:9" ht="15" hidden="1">
      <c r="D47" s="435"/>
    </row>
    <row r="48" spans="1:9"/>
  </sheetData>
  <mergeCells count="26">
    <mergeCell ref="A1:H1"/>
    <mergeCell ref="A3:H3"/>
    <mergeCell ref="A4:A8"/>
    <mergeCell ref="B4:B8"/>
    <mergeCell ref="C4:H4"/>
    <mergeCell ref="C5:C8"/>
    <mergeCell ref="D5:D8"/>
    <mergeCell ref="E5:H5"/>
    <mergeCell ref="E6:F6"/>
    <mergeCell ref="G6:H6"/>
    <mergeCell ref="A33:H33"/>
    <mergeCell ref="A34:B34"/>
    <mergeCell ref="F34:G34"/>
    <mergeCell ref="A35:B35"/>
    <mergeCell ref="E7:E8"/>
    <mergeCell ref="F7:F8"/>
    <mergeCell ref="G7:G8"/>
    <mergeCell ref="H7:H8"/>
    <mergeCell ref="A30:H30"/>
    <mergeCell ref="A31:H31"/>
    <mergeCell ref="A39:B39"/>
    <mergeCell ref="A40:H40"/>
    <mergeCell ref="A41:H41"/>
    <mergeCell ref="A42:H42"/>
    <mergeCell ref="A36:B36"/>
    <mergeCell ref="A38:B38"/>
  </mergeCells>
  <printOptions horizontalCentered="1"/>
  <pageMargins left="0.51181102362204722" right="0.51181102362204722" top="0.59055118110236227" bottom="0.7" header="0.51181102362204722" footer="0.5118110236220472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31</vt:i4>
      </vt:variant>
      <vt:variant>
        <vt:lpstr>Wykresy</vt:lpstr>
      </vt:variant>
      <vt:variant>
        <vt:i4>5</vt:i4>
      </vt:variant>
      <vt:variant>
        <vt:lpstr>Nazwane zakresy</vt:lpstr>
      </vt:variant>
      <vt:variant>
        <vt:i4>27</vt:i4>
      </vt:variant>
    </vt:vector>
  </HeadingPairs>
  <TitlesOfParts>
    <vt:vector size="63" baseType="lpstr">
      <vt:lpstr>Strona tytułowa</vt:lpstr>
      <vt:lpstr>Spis treści</vt:lpstr>
      <vt:lpstr>Uwagi Wstępne</vt:lpstr>
      <vt:lpstr>Tabl.1.</vt:lpstr>
      <vt:lpstr>Tabl.2.</vt:lpstr>
      <vt:lpstr>Tabl. 3.</vt:lpstr>
      <vt:lpstr>Tabl. 4. </vt:lpstr>
      <vt:lpstr>Tabl.5.</vt:lpstr>
      <vt:lpstr>Tabl.6 i 7 </vt:lpstr>
      <vt:lpstr>Tabl. 8 i 9</vt:lpstr>
      <vt:lpstr>Tabl. 10 i 11</vt:lpstr>
      <vt:lpstr>Tabl. 1.(12).</vt:lpstr>
      <vt:lpstr>Tabl. 1.(13).</vt:lpstr>
      <vt:lpstr>Tabl. 2.(14). i 3.(15).</vt:lpstr>
      <vt:lpstr>Tabl. 4.(16). i 5.(17).</vt:lpstr>
      <vt:lpstr>Tabl. 6.(18). i 7.(19).</vt:lpstr>
      <vt:lpstr>Tabl. 8.(20). i 9.(21).</vt:lpstr>
      <vt:lpstr>Tabl. 10.(22).</vt:lpstr>
      <vt:lpstr>Tabl. 1.(23). i 2.(24).</vt:lpstr>
      <vt:lpstr>Tabl. 3.(25) i 4.(26)</vt:lpstr>
      <vt:lpstr>Tabl. 1.(27). </vt:lpstr>
      <vt:lpstr>Tab. 2.(28). </vt:lpstr>
      <vt:lpstr>Tabl. 3.(29) i 4.(30)</vt:lpstr>
      <vt:lpstr>Tabl. 5.(31) i 6.(32)</vt:lpstr>
      <vt:lpstr>Tab 7.(33) i 8 (34)</vt:lpstr>
      <vt:lpstr>Tabl.1.(35).i 2.(36)</vt:lpstr>
      <vt:lpstr>Dane do wykresu nr 1</vt:lpstr>
      <vt:lpstr>Dane do wykresu nr 2</vt:lpstr>
      <vt:lpstr>Dane do wykresu 3 </vt:lpstr>
      <vt:lpstr>Dane do wykresu nr 4 </vt:lpstr>
      <vt:lpstr>Dane do wykresu nr 5</vt:lpstr>
      <vt:lpstr>Wykres nr 1</vt:lpstr>
      <vt:lpstr>Wykres nr 2</vt:lpstr>
      <vt:lpstr>Wykres nr 3</vt:lpstr>
      <vt:lpstr>Wykres nr 4  </vt:lpstr>
      <vt:lpstr>Wykres nr 5</vt:lpstr>
      <vt:lpstr>'Dane do wykresu 3 '!Obszar_wydruku</vt:lpstr>
      <vt:lpstr>'Dane do wykresu nr 1'!Obszar_wydruku</vt:lpstr>
      <vt:lpstr>'Dane do wykresu nr 2'!Obszar_wydruku</vt:lpstr>
      <vt:lpstr>'Dane do wykresu nr 4 '!Obszar_wydruku</vt:lpstr>
      <vt:lpstr>'Dane do wykresu nr 5'!Obszar_wydruku</vt:lpstr>
      <vt:lpstr>'Spis treści'!Obszar_wydruku</vt:lpstr>
      <vt:lpstr>'Tab. 2.(28). '!Obszar_wydruku</vt:lpstr>
      <vt:lpstr>'Tabl. 1.(13).'!Obszar_wydruku</vt:lpstr>
      <vt:lpstr>'Tabl. 1.(23). i 2.(24).'!Obszar_wydruku</vt:lpstr>
      <vt:lpstr>'Tabl. 1.(27). '!Obszar_wydruku</vt:lpstr>
      <vt:lpstr>'Tabl. 10 i 11'!Obszar_wydruku</vt:lpstr>
      <vt:lpstr>'Tabl. 10.(22).'!Obszar_wydruku</vt:lpstr>
      <vt:lpstr>'Tabl. 2.(14). i 3.(15).'!Obszar_wydruku</vt:lpstr>
      <vt:lpstr>'Tabl. 3.'!Obszar_wydruku</vt:lpstr>
      <vt:lpstr>'Tabl. 3.(29) i 4.(30)'!Obszar_wydruku</vt:lpstr>
      <vt:lpstr>'Tabl. 4. '!Obszar_wydruku</vt:lpstr>
      <vt:lpstr>'Tabl. 4.(16). i 5.(17).'!Obszar_wydruku</vt:lpstr>
      <vt:lpstr>'Tabl. 5.(31) i 6.(32)'!Obszar_wydruku</vt:lpstr>
      <vt:lpstr>'Tabl. 6.(18). i 7.(19).'!Obszar_wydruku</vt:lpstr>
      <vt:lpstr>'Tabl. 8 i 9'!Obszar_wydruku</vt:lpstr>
      <vt:lpstr>'Tabl. 8.(20). i 9.(21).'!Obszar_wydruku</vt:lpstr>
      <vt:lpstr>Tabl.1.!Obszar_wydruku</vt:lpstr>
      <vt:lpstr>'Tabl.1.(35).i 2.(36)'!Obszar_wydruku</vt:lpstr>
      <vt:lpstr>Tabl.2.!Obszar_wydruku</vt:lpstr>
      <vt:lpstr>Tabl.5.!Obszar_wydruku</vt:lpstr>
      <vt:lpstr>'Tabl.6 i 7 '!Obszar_wydruku</vt:lpstr>
      <vt:lpstr>'Uwagi Wstępne'!Obszar_wydruku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Kluczynska</dc:creator>
  <cp:lastModifiedBy>Biuro Statystyki</cp:lastModifiedBy>
  <cp:lastPrinted>2020-12-22T11:06:29Z</cp:lastPrinted>
  <dcterms:created xsi:type="dcterms:W3CDTF">2020-09-04T12:25:04Z</dcterms:created>
  <dcterms:modified xsi:type="dcterms:W3CDTF">2025-12-09T09:41:34Z</dcterms:modified>
</cp:coreProperties>
</file>