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310" activeTab="0"/>
  </bookViews>
  <sheets>
    <sheet name="1" sheetId="1" r:id="rId1"/>
    <sheet name="Dane" sheetId="2" state="hidden" r:id="rId2"/>
  </sheets>
  <definedNames>
    <definedName name="_xlfn.IFERROR" hidden="1">#NAME?</definedName>
    <definedName name="_xlfn.SINGLE" hidden="1">#NAME?</definedName>
    <definedName name="AnSz">'1'!$A$1:$L$62</definedName>
    <definedName name="ok">'1'!$C$62</definedName>
  </definedNames>
  <calcPr fullCalcOnLoad="1"/>
</workbook>
</file>

<file path=xl/sharedStrings.xml><?xml version="1.0" encoding="utf-8"?>
<sst xmlns="http://schemas.openxmlformats.org/spreadsheetml/2006/main" count="48" uniqueCount="38">
  <si>
    <t>Nazwa i adres podmiotu składającego sprawozdanie:</t>
  </si>
  <si>
    <t>Analiza wykonania szczepień ochronnych</t>
  </si>
  <si>
    <t>Adresat:</t>
  </si>
  <si>
    <t>Stan zaszczepienia przeciwko chorobom zakaźnym</t>
  </si>
  <si>
    <t>Szczepienie</t>
  </si>
  <si>
    <r>
      <rPr>
        <sz val="7"/>
        <color indexed="8"/>
        <rFont val="Tahoma"/>
        <family val="0"/>
      </rPr>
      <t xml:space="preserve">1) Szczepionia </t>
    </r>
    <r>
      <rPr>
        <b/>
        <sz val="7"/>
        <color indexed="8"/>
        <rFont val="Tahoma"/>
        <family val="0"/>
      </rPr>
      <t>podstawowe</t>
    </r>
  </si>
  <si>
    <t>Rocznik</t>
  </si>
  <si>
    <t>Liczba dzieci w roczniku</t>
  </si>
  <si>
    <t>Liczba dzieci podlegających szczepieniu</t>
  </si>
  <si>
    <t>Liczba podanych dawek szczepienia</t>
  </si>
  <si>
    <t>III dawka (3, 4)
I dawka (5)</t>
  </si>
  <si>
    <t>IV dawka (1, 2)</t>
  </si>
  <si>
    <t>I</t>
  </si>
  <si>
    <t>II</t>
  </si>
  <si>
    <t>III</t>
  </si>
  <si>
    <r>
      <rPr>
        <sz val="7"/>
        <color indexed="8"/>
        <rFont val="Tahoma"/>
        <family val="0"/>
      </rPr>
      <t xml:space="preserve">2) Szczepienia </t>
    </r>
    <r>
      <rPr>
        <b/>
        <sz val="7"/>
        <color indexed="8"/>
        <rFont val="Tahoma"/>
        <family val="0"/>
      </rPr>
      <t>przypominające</t>
    </r>
  </si>
  <si>
    <t>Liczba podanych dawek szczepienia przypominającego</t>
  </si>
  <si>
    <r>
      <rPr>
        <sz val="7"/>
        <color indexed="8"/>
        <rFont val="Tahoma"/>
        <family val="0"/>
      </rPr>
      <t xml:space="preserve">3) Szczepienia </t>
    </r>
    <r>
      <rPr>
        <b/>
        <sz val="7"/>
        <color indexed="8"/>
        <rFont val="Tahoma"/>
        <family val="0"/>
      </rPr>
      <t>pozostałe</t>
    </r>
  </si>
  <si>
    <t>Razem</t>
  </si>
  <si>
    <t>wiek 0-4</t>
  </si>
  <si>
    <t>wiek 0-9</t>
  </si>
  <si>
    <t>wiek 5-14</t>
  </si>
  <si>
    <t>wiek 10-14</t>
  </si>
  <si>
    <t>wiek 15-19</t>
  </si>
  <si>
    <t>wiek ≥ 15</t>
  </si>
  <si>
    <t>wiek ≥ 20</t>
  </si>
  <si>
    <t>wiek 0-19</t>
  </si>
  <si>
    <t>wiek 15-64</t>
  </si>
  <si>
    <t>wiek 20-29</t>
  </si>
  <si>
    <t>wiek ≥ 30</t>
  </si>
  <si>
    <t>wiek ≥ 65</t>
  </si>
  <si>
    <t>Wyjaśnienia dotyczące sprawozdania
można uzyskać pod numerem telefonu:</t>
  </si>
  <si>
    <t>Pieczątka i podpis osoby działającej
w imieniu sprawozdawcy*:</t>
  </si>
  <si>
    <t xml:space="preserve">       (miejscowość i data)</t>
  </si>
  <si>
    <t>Powiatowa Stacja</t>
  </si>
  <si>
    <t>Sanitarno-Epidemiologiczna</t>
  </si>
  <si>
    <t>ul. Szosa Bydgska 1</t>
  </si>
  <si>
    <t xml:space="preserve"> Toruń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</si>
</sst>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&quot; &quot;mmm&quot; &quot;yyyy"/>
  </numFmts>
  <fonts count="62">
    <font>
      <sz val="8"/>
      <color rgb="FF000000"/>
      <name val="Calibri"/>
      <family val="0"/>
    </font>
    <font>
      <sz val="11"/>
      <color indexed="8"/>
      <name val="Calibri"/>
      <family val="2"/>
    </font>
    <font>
      <sz val="6"/>
      <color indexed="8"/>
      <name val="Tahoma"/>
      <family val="0"/>
    </font>
    <font>
      <sz val="8"/>
      <name val="Calibri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b/>
      <sz val="6"/>
      <color indexed="8"/>
      <name val="Tahoma"/>
      <family val="0"/>
    </font>
    <font>
      <sz val="6"/>
      <color indexed="8"/>
      <name val="Calibri"/>
      <family val="0"/>
    </font>
    <font>
      <sz val="6"/>
      <color indexed="23"/>
      <name val="Tahoma"/>
      <family val="0"/>
    </font>
    <font>
      <b/>
      <sz val="5"/>
      <color indexed="9"/>
      <name val="Tahoma"/>
      <family val="0"/>
    </font>
    <font>
      <sz val="8"/>
      <color indexed="8"/>
      <name val="Calibri"/>
      <family val="0"/>
    </font>
    <font>
      <sz val="6"/>
      <color indexed="10"/>
      <name val="Tahoma"/>
      <family val="0"/>
    </font>
    <font>
      <b/>
      <sz val="7"/>
      <color indexed="8"/>
      <name val="Tahoma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8"/>
      <color theme="1"/>
      <name val="Tahoma"/>
      <family val="0"/>
    </font>
    <font>
      <sz val="6"/>
      <color theme="1"/>
      <name val="Tahoma"/>
      <family val="0"/>
    </font>
    <font>
      <sz val="6"/>
      <color rgb="FF000000"/>
      <name val="Tahoma"/>
      <family val="0"/>
    </font>
    <font>
      <sz val="8"/>
      <color theme="1"/>
      <name val="Tahoma"/>
      <family val="0"/>
    </font>
    <font>
      <sz val="7"/>
      <color theme="1"/>
      <name val="Tahoma"/>
      <family val="0"/>
    </font>
    <font>
      <b/>
      <sz val="6"/>
      <color theme="1"/>
      <name val="Tahoma"/>
      <family val="0"/>
    </font>
    <font>
      <sz val="5"/>
      <color theme="1"/>
      <name val="Tahoma"/>
      <family val="0"/>
    </font>
    <font>
      <b/>
      <sz val="5"/>
      <color rgb="FFFFFFFF"/>
      <name val="Tahoma"/>
      <family val="0"/>
    </font>
    <font>
      <sz val="8"/>
      <color theme="1"/>
      <name val="Calibri"/>
      <family val="0"/>
    </font>
    <font>
      <sz val="6"/>
      <color rgb="FFFF0000"/>
      <name val="Tahoma"/>
      <family val="0"/>
    </font>
    <font>
      <b/>
      <sz val="9"/>
      <color theme="1"/>
      <name val="Tahoma"/>
      <family val="0"/>
    </font>
    <font>
      <sz val="6"/>
      <color rgb="FF666666"/>
      <name val="Tahoma"/>
      <family val="0"/>
    </font>
    <font>
      <sz val="6"/>
      <color theme="1"/>
      <name val="Calibri"/>
      <family val="0"/>
    </font>
    <font>
      <sz val="6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164" fontId="52" fillId="0" borderId="0" xfId="0" applyNumberFormat="1" applyFont="1" applyAlignment="1">
      <alignment horizontal="left" vertical="center"/>
    </xf>
    <xf numFmtId="0" fontId="51" fillId="0" borderId="0" xfId="0" applyFont="1" applyAlignment="1">
      <alignment/>
    </xf>
    <xf numFmtId="0" fontId="52" fillId="34" borderId="0" xfId="0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0" fontId="56" fillId="0" borderId="0" xfId="0" applyFont="1" applyAlignment="1">
      <alignment/>
    </xf>
    <xf numFmtId="49" fontId="57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51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9" fillId="0" borderId="2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51" fillId="0" borderId="24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36" borderId="0" xfId="0" applyFont="1" applyFill="1" applyAlignment="1">
      <alignment horizontal="center" vertical="center"/>
    </xf>
    <xf numFmtId="3" fontId="52" fillId="0" borderId="25" xfId="0" applyNumberFormat="1" applyFont="1" applyBorder="1" applyAlignment="1">
      <alignment horizontal="center" vertical="top"/>
    </xf>
    <xf numFmtId="0" fontId="3" fillId="0" borderId="25" xfId="0" applyFont="1" applyBorder="1" applyAlignment="1">
      <alignment/>
    </xf>
    <xf numFmtId="0" fontId="54" fillId="0" borderId="25" xfId="0" applyFont="1" applyBorder="1" applyAlignment="1">
      <alignment horizontal="left" vertical="center" wrapText="1"/>
    </xf>
    <xf numFmtId="0" fontId="52" fillId="0" borderId="0" xfId="0" applyFont="1" applyAlignment="1">
      <alignment horizontal="right" vertical="center"/>
    </xf>
    <xf numFmtId="164" fontId="52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/>
    </xf>
    <xf numFmtId="0" fontId="49" fillId="0" borderId="13" xfId="0" applyFont="1" applyBorder="1" applyAlignment="1">
      <alignment vertical="top"/>
    </xf>
    <xf numFmtId="0" fontId="58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48" fillId="37" borderId="0" xfId="0" applyFont="1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PageLayoutView="0" workbookViewId="0" topLeftCell="A40">
      <selection activeCell="I5" sqref="I5:L5"/>
    </sheetView>
  </sheetViews>
  <sheetFormatPr defaultColWidth="16.83203125" defaultRowHeight="15" customHeight="1"/>
  <cols>
    <col min="1" max="1" width="3.5" style="0" customWidth="1"/>
    <col min="2" max="2" width="27.83203125" style="0" customWidth="1"/>
    <col min="3" max="3" width="7.33203125" style="0" customWidth="1"/>
    <col min="4" max="11" width="9.83203125" style="0" customWidth="1"/>
    <col min="12" max="12" width="3.5" style="0" customWidth="1"/>
  </cols>
  <sheetData>
    <row r="1" spans="1:12" ht="13.5" customHeight="1">
      <c r="A1" s="73" t="s">
        <v>0</v>
      </c>
      <c r="B1" s="60"/>
      <c r="C1" s="51"/>
      <c r="D1" s="74" t="s">
        <v>1</v>
      </c>
      <c r="E1" s="60"/>
      <c r="F1" s="60"/>
      <c r="G1" s="60"/>
      <c r="H1" s="51"/>
      <c r="I1" s="73" t="s">
        <v>2</v>
      </c>
      <c r="J1" s="60"/>
      <c r="K1" s="60"/>
      <c r="L1" s="51"/>
    </row>
    <row r="2" spans="4:12" ht="13.5" customHeight="1">
      <c r="D2" s="56"/>
      <c r="E2" s="36"/>
      <c r="F2" s="36"/>
      <c r="G2" s="36"/>
      <c r="H2" s="42"/>
      <c r="I2" s="75" t="s">
        <v>34</v>
      </c>
      <c r="J2" s="36"/>
      <c r="K2" s="42"/>
      <c r="L2" s="29"/>
    </row>
    <row r="3" spans="1:12" ht="13.5" customHeight="1">
      <c r="A3" s="41"/>
      <c r="B3" s="36"/>
      <c r="C3" s="42"/>
      <c r="D3" s="53" t="str">
        <f>Dane!B1</f>
        <v>I półrocze 2023</v>
      </c>
      <c r="E3" s="36"/>
      <c r="F3" s="36"/>
      <c r="G3" s="36"/>
      <c r="H3" s="36"/>
      <c r="I3" s="62" t="s">
        <v>35</v>
      </c>
      <c r="J3" s="36"/>
      <c r="K3" s="36"/>
      <c r="L3" s="42"/>
    </row>
    <row r="4" spans="1:12" ht="13.5" customHeight="1">
      <c r="A4" s="41"/>
      <c r="B4" s="36"/>
      <c r="C4" s="42"/>
      <c r="D4" s="36"/>
      <c r="E4" s="36"/>
      <c r="F4" s="36"/>
      <c r="G4" s="36"/>
      <c r="H4" s="36"/>
      <c r="I4" s="62" t="s">
        <v>37</v>
      </c>
      <c r="J4" s="36"/>
      <c r="K4" s="36"/>
      <c r="L4" s="42"/>
    </row>
    <row r="5" spans="1:12" ht="13.5" customHeight="1">
      <c r="A5" s="43"/>
      <c r="B5" s="39"/>
      <c r="C5" s="44"/>
      <c r="D5" s="54" t="str">
        <f>Dane!B2</f>
        <v>od 01.01.2023 do 30.06.2023 r.</v>
      </c>
      <c r="E5" s="36"/>
      <c r="F5" s="36"/>
      <c r="G5" s="36"/>
      <c r="H5" s="42"/>
      <c r="I5" s="43" t="s">
        <v>36</v>
      </c>
      <c r="J5" s="39"/>
      <c r="K5" s="39"/>
      <c r="L5" s="44"/>
    </row>
    <row r="6" spans="1:12" ht="3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8.75" customHeight="1">
      <c r="A7" s="1"/>
      <c r="B7" s="61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3.5" customHeight="1">
      <c r="A8" s="45"/>
      <c r="B8" s="46" t="s">
        <v>4</v>
      </c>
      <c r="C8" s="47" t="s">
        <v>5</v>
      </c>
      <c r="D8" s="48"/>
      <c r="E8" s="48"/>
      <c r="F8" s="48"/>
      <c r="G8" s="48"/>
      <c r="H8" s="48"/>
      <c r="I8" s="48"/>
      <c r="J8" s="48"/>
      <c r="K8" s="49"/>
      <c r="L8" s="55"/>
    </row>
    <row r="9" spans="1:12" ht="33.75" customHeight="1">
      <c r="A9" s="42"/>
      <c r="B9" s="31"/>
      <c r="C9" s="40" t="s">
        <v>6</v>
      </c>
      <c r="D9" s="46" t="s">
        <v>7</v>
      </c>
      <c r="E9" s="57" t="s">
        <v>8</v>
      </c>
      <c r="F9" s="58" t="s">
        <v>9</v>
      </c>
      <c r="G9" s="48"/>
      <c r="H9" s="49"/>
      <c r="I9" s="57" t="s">
        <v>8</v>
      </c>
      <c r="J9" s="63" t="s">
        <v>10</v>
      </c>
      <c r="K9" s="63" t="s">
        <v>11</v>
      </c>
      <c r="L9" s="56"/>
    </row>
    <row r="10" spans="1:12" ht="11.25" customHeight="1">
      <c r="A10" s="42"/>
      <c r="B10" s="32"/>
      <c r="C10" s="32"/>
      <c r="D10" s="32"/>
      <c r="E10" s="44"/>
      <c r="F10" s="2" t="s">
        <v>12</v>
      </c>
      <c r="G10" s="2" t="s">
        <v>13</v>
      </c>
      <c r="H10" s="2" t="s">
        <v>14</v>
      </c>
      <c r="I10" s="44"/>
      <c r="J10" s="32"/>
      <c r="K10" s="32"/>
      <c r="L10" s="56"/>
    </row>
    <row r="11" spans="1:12" ht="11.25" customHeight="1">
      <c r="A11" s="42"/>
      <c r="B11" s="30" t="str">
        <f>Dane!A5</f>
        <v>Błonica, tężec, krztusiec (1)</v>
      </c>
      <c r="C11" s="3" t="str">
        <f>Dane!B5</f>
        <v>2023</v>
      </c>
      <c r="D11" s="4"/>
      <c r="E11" s="4"/>
      <c r="F11" s="4"/>
      <c r="G11" s="4"/>
      <c r="H11" s="5"/>
      <c r="I11" s="77"/>
      <c r="J11" s="60"/>
      <c r="K11" s="60"/>
      <c r="L11" s="56"/>
    </row>
    <row r="12" spans="1:12" ht="11.25" customHeight="1">
      <c r="A12" s="42"/>
      <c r="B12" s="32"/>
      <c r="C12" s="3" t="str">
        <f>Dane!B6</f>
        <v>2022</v>
      </c>
      <c r="D12" s="4"/>
      <c r="E12" s="4"/>
      <c r="F12" s="4"/>
      <c r="G12" s="4"/>
      <c r="H12" s="4"/>
      <c r="I12" s="4"/>
      <c r="J12" s="6"/>
      <c r="K12" s="4"/>
      <c r="L12" s="56"/>
    </row>
    <row r="13" spans="1:12" ht="11.25" customHeight="1">
      <c r="A13" s="42"/>
      <c r="B13" s="30" t="str">
        <f>Dane!A7</f>
        <v>Zakażenia Haemophilus influenzae typu B (2)</v>
      </c>
      <c r="C13" s="3" t="str">
        <f>Dane!B7</f>
        <v>2023</v>
      </c>
      <c r="D13" s="4"/>
      <c r="E13" s="4"/>
      <c r="F13" s="4"/>
      <c r="G13" s="4"/>
      <c r="H13" s="5"/>
      <c r="I13" s="78"/>
      <c r="J13" s="36"/>
      <c r="K13" s="36"/>
      <c r="L13" s="56"/>
    </row>
    <row r="14" spans="1:12" ht="11.25" customHeight="1">
      <c r="A14" s="42"/>
      <c r="B14" s="32"/>
      <c r="C14" s="3" t="str">
        <f>Dane!B8</f>
        <v>2022</v>
      </c>
      <c r="D14" s="4"/>
      <c r="E14" s="4"/>
      <c r="F14" s="4"/>
      <c r="G14" s="4"/>
      <c r="H14" s="4"/>
      <c r="I14" s="4"/>
      <c r="J14" s="6"/>
      <c r="K14" s="4"/>
      <c r="L14" s="56"/>
    </row>
    <row r="15" spans="1:12" ht="11.25" customHeight="1">
      <c r="A15" s="42"/>
      <c r="B15" s="30" t="str">
        <f>Dane!A9</f>
        <v>Poliomyelitis (3)</v>
      </c>
      <c r="C15" s="3" t="str">
        <f>Dane!B9</f>
        <v>2023</v>
      </c>
      <c r="D15" s="4"/>
      <c r="E15" s="4"/>
      <c r="F15" s="4"/>
      <c r="G15" s="4"/>
      <c r="H15" s="37"/>
      <c r="I15" s="36"/>
      <c r="J15" s="36"/>
      <c r="K15" s="36"/>
      <c r="L15" s="56"/>
    </row>
    <row r="16" spans="1:12" ht="11.25" customHeight="1">
      <c r="A16" s="42"/>
      <c r="B16" s="32"/>
      <c r="C16" s="3" t="str">
        <f>Dane!B10</f>
        <v>2022</v>
      </c>
      <c r="D16" s="4"/>
      <c r="E16" s="4"/>
      <c r="F16" s="4"/>
      <c r="G16" s="4"/>
      <c r="H16" s="7"/>
      <c r="I16" s="4"/>
      <c r="J16" s="4"/>
      <c r="K16" s="7"/>
      <c r="L16" s="56"/>
    </row>
    <row r="17" spans="1:12" ht="11.25" customHeight="1">
      <c r="A17" s="42"/>
      <c r="B17" s="30" t="str">
        <f>Dane!A11</f>
        <v>Zakażenia Streptococucus Pneumoniae (4)</v>
      </c>
      <c r="C17" s="3" t="str">
        <f>Dane!B11</f>
        <v>2023</v>
      </c>
      <c r="D17" s="4"/>
      <c r="E17" s="4"/>
      <c r="F17" s="4"/>
      <c r="G17" s="4"/>
      <c r="H17" s="37"/>
      <c r="I17" s="36"/>
      <c r="J17" s="36"/>
      <c r="K17" s="36"/>
      <c r="L17" s="56"/>
    </row>
    <row r="18" spans="1:12" ht="11.25" customHeight="1">
      <c r="A18" s="42"/>
      <c r="B18" s="32"/>
      <c r="C18" s="3" t="str">
        <f>Dane!B12</f>
        <v>2022</v>
      </c>
      <c r="D18" s="4"/>
      <c r="E18" s="4"/>
      <c r="F18" s="4"/>
      <c r="G18" s="4"/>
      <c r="H18" s="7"/>
      <c r="I18" s="4"/>
      <c r="J18" s="4"/>
      <c r="K18" s="7"/>
      <c r="L18" s="56"/>
    </row>
    <row r="19" spans="1:12" ht="11.25" customHeight="1">
      <c r="A19" s="42"/>
      <c r="B19" s="8" t="str">
        <f>Dane!A13</f>
        <v>Odra, świnka, różyczka (5)</v>
      </c>
      <c r="C19" s="3" t="str">
        <f>Dane!B13</f>
        <v>2022</v>
      </c>
      <c r="D19" s="4"/>
      <c r="E19" s="37"/>
      <c r="F19" s="36"/>
      <c r="G19" s="36"/>
      <c r="H19" s="36"/>
      <c r="I19" s="4"/>
      <c r="J19" s="4"/>
      <c r="K19" s="6"/>
      <c r="L19" s="56"/>
    </row>
    <row r="20" spans="1:12" ht="11.25" customHeight="1">
      <c r="A20" s="42"/>
      <c r="B20" s="30" t="str">
        <f>Dane!A14</f>
        <v>Zakażenia rotawirusowe</v>
      </c>
      <c r="C20" s="3" t="str">
        <f>Dane!B14</f>
        <v>2023</v>
      </c>
      <c r="D20" s="4"/>
      <c r="E20" s="4"/>
      <c r="F20" s="4"/>
      <c r="G20" s="4"/>
      <c r="H20" s="4"/>
      <c r="I20" s="37"/>
      <c r="J20" s="36"/>
      <c r="K20" s="36"/>
      <c r="L20" s="56"/>
    </row>
    <row r="21" spans="1:12" ht="11.25" customHeight="1">
      <c r="A21" s="42"/>
      <c r="B21" s="32"/>
      <c r="C21" s="3" t="str">
        <f>Dane!B15</f>
        <v>2022</v>
      </c>
      <c r="D21" s="4"/>
      <c r="E21" s="4"/>
      <c r="F21" s="4"/>
      <c r="G21" s="4"/>
      <c r="H21" s="4"/>
      <c r="I21" s="36"/>
      <c r="J21" s="36"/>
      <c r="K21" s="36"/>
      <c r="L21" s="56"/>
    </row>
    <row r="22" spans="1:12" ht="11.25" customHeight="1">
      <c r="A22" s="42"/>
      <c r="B22" s="30" t="str">
        <f>Dane!A16</f>
        <v>WZW typu B</v>
      </c>
      <c r="C22" s="3" t="str">
        <f>Dane!B16</f>
        <v>2023</v>
      </c>
      <c r="D22" s="4"/>
      <c r="E22" s="4"/>
      <c r="F22" s="4"/>
      <c r="G22" s="4"/>
      <c r="H22" s="4"/>
      <c r="I22" s="37"/>
      <c r="J22" s="36"/>
      <c r="K22" s="36"/>
      <c r="L22" s="56"/>
    </row>
    <row r="23" spans="1:12" ht="11.25" customHeight="1">
      <c r="A23" s="42"/>
      <c r="B23" s="32"/>
      <c r="C23" s="3" t="str">
        <f>Dane!B17</f>
        <v>2022</v>
      </c>
      <c r="D23" s="4"/>
      <c r="E23" s="4"/>
      <c r="F23" s="4"/>
      <c r="G23" s="4"/>
      <c r="H23" s="4"/>
      <c r="I23" s="36"/>
      <c r="J23" s="36"/>
      <c r="K23" s="36"/>
      <c r="L23" s="56"/>
    </row>
    <row r="24" spans="1:12" ht="11.25" customHeight="1">
      <c r="A24" s="42"/>
      <c r="B24" s="8" t="str">
        <f>Dane!A18</f>
        <v>Gruźlica</v>
      </c>
      <c r="C24" s="3" t="str">
        <f>Dane!B18</f>
        <v>2023</v>
      </c>
      <c r="D24" s="4"/>
      <c r="E24" s="4"/>
      <c r="F24" s="4"/>
      <c r="G24" s="38"/>
      <c r="H24" s="39"/>
      <c r="I24" s="39"/>
      <c r="J24" s="39"/>
      <c r="K24" s="39"/>
      <c r="L24" s="56"/>
    </row>
    <row r="25" spans="1:12" ht="13.5" customHeight="1">
      <c r="A25" s="9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9"/>
    </row>
    <row r="26" spans="1:12" ht="13.5" customHeight="1">
      <c r="A26" s="9"/>
      <c r="B26" s="46" t="s">
        <v>4</v>
      </c>
      <c r="C26" s="47" t="s">
        <v>15</v>
      </c>
      <c r="D26" s="48"/>
      <c r="E26" s="48"/>
      <c r="F26" s="48"/>
      <c r="G26" s="48"/>
      <c r="H26" s="48"/>
      <c r="I26" s="49"/>
      <c r="J26" s="10"/>
      <c r="K26" s="10"/>
      <c r="L26" s="9"/>
    </row>
    <row r="27" spans="1:12" ht="21" customHeight="1">
      <c r="A27" s="9"/>
      <c r="B27" s="31"/>
      <c r="C27" s="40" t="s">
        <v>6</v>
      </c>
      <c r="D27" s="50" t="s">
        <v>7</v>
      </c>
      <c r="E27" s="51"/>
      <c r="F27" s="52" t="s">
        <v>8</v>
      </c>
      <c r="G27" s="51"/>
      <c r="H27" s="50" t="s">
        <v>16</v>
      </c>
      <c r="I27" s="51"/>
      <c r="J27" s="11"/>
      <c r="K27" s="11"/>
      <c r="L27" s="9"/>
    </row>
    <row r="28" spans="1:12" ht="11.25" customHeight="1">
      <c r="A28" s="9"/>
      <c r="B28" s="32"/>
      <c r="C28" s="32"/>
      <c r="D28" s="34"/>
      <c r="E28" s="44"/>
      <c r="F28" s="39"/>
      <c r="G28" s="44"/>
      <c r="H28" s="34"/>
      <c r="I28" s="44"/>
      <c r="J28" s="11"/>
      <c r="K28" s="11"/>
      <c r="L28" s="9"/>
    </row>
    <row r="29" spans="1:12" ht="11.25" customHeight="1">
      <c r="A29" s="9"/>
      <c r="B29" s="30" t="str">
        <f>Dane!A21</f>
        <v>Błonica, tężec, krztusiec</v>
      </c>
      <c r="C29" s="3" t="str">
        <f>Dane!B21</f>
        <v>2018</v>
      </c>
      <c r="D29" s="64"/>
      <c r="E29" s="49"/>
      <c r="F29" s="64"/>
      <c r="G29" s="49"/>
      <c r="H29" s="64"/>
      <c r="I29" s="49"/>
      <c r="J29" s="12"/>
      <c r="K29" s="12"/>
      <c r="L29" s="9"/>
    </row>
    <row r="30" spans="1:12" ht="11.25" customHeight="1">
      <c r="A30" s="9"/>
      <c r="B30" s="31"/>
      <c r="C30" s="3" t="str">
        <f>Dane!B22</f>
        <v>2010</v>
      </c>
      <c r="D30" s="64"/>
      <c r="E30" s="49"/>
      <c r="F30" s="64"/>
      <c r="G30" s="49"/>
      <c r="H30" s="64"/>
      <c r="I30" s="49"/>
      <c r="J30" s="12"/>
      <c r="K30" s="12"/>
      <c r="L30" s="9"/>
    </row>
    <row r="31" spans="1:12" ht="11.25" customHeight="1">
      <c r="A31" s="9"/>
      <c r="B31" s="32"/>
      <c r="C31" s="3" t="str">
        <f>Dane!B23</f>
        <v>2005</v>
      </c>
      <c r="D31" s="64"/>
      <c r="E31" s="49"/>
      <c r="F31" s="64"/>
      <c r="G31" s="49"/>
      <c r="H31" s="64"/>
      <c r="I31" s="49"/>
      <c r="J31" s="12"/>
      <c r="K31" s="12"/>
      <c r="L31" s="9"/>
    </row>
    <row r="32" spans="1:12" ht="11.25" customHeight="1">
      <c r="A32" s="9"/>
      <c r="B32" s="8" t="str">
        <f>Dane!A24</f>
        <v>Poliomyelitis</v>
      </c>
      <c r="C32" s="3" t="str">
        <f>Dane!B24</f>
        <v>2018</v>
      </c>
      <c r="D32" s="64"/>
      <c r="E32" s="49"/>
      <c r="F32" s="64"/>
      <c r="G32" s="49"/>
      <c r="H32" s="64"/>
      <c r="I32" s="49"/>
      <c r="J32" s="12"/>
      <c r="K32" s="12"/>
      <c r="L32" s="9"/>
    </row>
    <row r="33" spans="1:12" ht="11.25" customHeight="1">
      <c r="A33" s="9"/>
      <c r="B33" s="8" t="str">
        <f>Dane!A25</f>
        <v>Odra, świnka, różyczka</v>
      </c>
      <c r="C33" s="3" t="str">
        <f>Dane!B25</f>
        <v>2018</v>
      </c>
      <c r="D33" s="64"/>
      <c r="E33" s="49"/>
      <c r="F33" s="64"/>
      <c r="G33" s="49"/>
      <c r="H33" s="64"/>
      <c r="I33" s="49"/>
      <c r="J33" s="12"/>
      <c r="K33" s="12"/>
      <c r="L33" s="9"/>
    </row>
    <row r="34" spans="1:12" ht="13.5" customHeight="1">
      <c r="A34" s="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9"/>
    </row>
    <row r="35" spans="1:12" ht="13.5" customHeight="1">
      <c r="A35" s="9"/>
      <c r="B35" s="33" t="s">
        <v>4</v>
      </c>
      <c r="C35" s="47" t="s">
        <v>17</v>
      </c>
      <c r="D35" s="48"/>
      <c r="E35" s="48"/>
      <c r="F35" s="48"/>
      <c r="G35" s="48"/>
      <c r="H35" s="48"/>
      <c r="I35" s="48"/>
      <c r="J35" s="49"/>
      <c r="K35" s="10"/>
      <c r="L35" s="9"/>
    </row>
    <row r="36" spans="1:12" ht="9.75" customHeight="1">
      <c r="A36" s="9"/>
      <c r="B36" s="34"/>
      <c r="C36" s="14" t="s">
        <v>18</v>
      </c>
      <c r="D36" s="14" t="s">
        <v>19</v>
      </c>
      <c r="E36" s="14" t="s">
        <v>20</v>
      </c>
      <c r="F36" s="14" t="s">
        <v>21</v>
      </c>
      <c r="G36" s="14" t="s">
        <v>22</v>
      </c>
      <c r="H36" s="14" t="s">
        <v>23</v>
      </c>
      <c r="I36" s="14" t="s">
        <v>24</v>
      </c>
      <c r="J36" s="14" t="s">
        <v>25</v>
      </c>
      <c r="K36" s="11"/>
      <c r="L36" s="9"/>
    </row>
    <row r="37" spans="1:12" ht="11.25" customHeight="1">
      <c r="A37" s="9"/>
      <c r="B37" s="15" t="str">
        <f>Dane!A28</f>
        <v>Zakażenia Haemophilus influenzae typu B</v>
      </c>
      <c r="C37" s="16">
        <f>D37+F37+I37</f>
        <v>0</v>
      </c>
      <c r="D37" s="4"/>
      <c r="E37" s="17"/>
      <c r="F37" s="4"/>
      <c r="G37" s="17"/>
      <c r="H37" s="18"/>
      <c r="I37" s="4"/>
      <c r="J37" s="17"/>
      <c r="K37" s="12"/>
      <c r="L37" s="9"/>
    </row>
    <row r="38" spans="1:12" ht="11.25" customHeight="1">
      <c r="A38" s="9"/>
      <c r="B38" s="15" t="str">
        <f>Dane!A29</f>
        <v>Streptococucus Pneumoniae</v>
      </c>
      <c r="C38" s="16">
        <f>D38+F38+H38+J38</f>
        <v>0</v>
      </c>
      <c r="D38" s="4"/>
      <c r="E38" s="17"/>
      <c r="F38" s="4"/>
      <c r="G38" s="17"/>
      <c r="H38" s="4"/>
      <c r="I38" s="17"/>
      <c r="J38" s="4"/>
      <c r="K38" s="12"/>
      <c r="L38" s="9"/>
    </row>
    <row r="39" spans="1:12" ht="11.25" customHeight="1">
      <c r="A39" s="9"/>
      <c r="B39" s="15" t="str">
        <f>Dane!A30</f>
        <v>WZW typu A</v>
      </c>
      <c r="C39" s="16">
        <f>E39+G39+H39+J39</f>
        <v>0</v>
      </c>
      <c r="D39" s="17"/>
      <c r="E39" s="4"/>
      <c r="F39" s="17"/>
      <c r="G39" s="4"/>
      <c r="H39" s="4"/>
      <c r="I39" s="17"/>
      <c r="J39" s="4"/>
      <c r="K39" s="12"/>
      <c r="L39" s="9"/>
    </row>
    <row r="40" spans="1:12" ht="3.75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9.75" customHeight="1">
      <c r="A41" s="9"/>
      <c r="B41" s="13"/>
      <c r="C41" s="14" t="s">
        <v>18</v>
      </c>
      <c r="D41" s="19" t="s">
        <v>19</v>
      </c>
      <c r="E41" s="14" t="s">
        <v>21</v>
      </c>
      <c r="F41" s="14" t="s">
        <v>26</v>
      </c>
      <c r="G41" s="14" t="s">
        <v>27</v>
      </c>
      <c r="H41" s="14" t="s">
        <v>28</v>
      </c>
      <c r="I41" s="14" t="s">
        <v>25</v>
      </c>
      <c r="J41" s="14" t="s">
        <v>29</v>
      </c>
      <c r="K41" s="14" t="s">
        <v>30</v>
      </c>
      <c r="L41" s="9"/>
    </row>
    <row r="42" spans="1:12" ht="11.25" customHeight="1">
      <c r="A42" s="9"/>
      <c r="B42" s="15" t="str">
        <f>Dane!A31</f>
        <v>Błonica</v>
      </c>
      <c r="C42" s="16">
        <f>F42+H42+J42</f>
        <v>0</v>
      </c>
      <c r="D42" s="17"/>
      <c r="E42" s="17"/>
      <c r="F42" s="4"/>
      <c r="G42" s="17"/>
      <c r="H42" s="4"/>
      <c r="I42" s="17"/>
      <c r="J42" s="4"/>
      <c r="K42" s="17"/>
      <c r="L42" s="9"/>
    </row>
    <row r="43" spans="1:12" ht="11.25" customHeight="1">
      <c r="A43" s="9"/>
      <c r="B43" s="15" t="str">
        <f>Dane!A32</f>
        <v>Brodawczak ludzki</v>
      </c>
      <c r="C43" s="16">
        <f>F43+I43</f>
        <v>0</v>
      </c>
      <c r="D43" s="17"/>
      <c r="E43" s="17"/>
      <c r="F43" s="4"/>
      <c r="G43" s="17"/>
      <c r="H43" s="17"/>
      <c r="I43" s="4"/>
      <c r="J43" s="17"/>
      <c r="K43" s="17"/>
      <c r="L43" s="9"/>
    </row>
    <row r="44" spans="1:12" ht="11.25" customHeight="1">
      <c r="A44" s="9"/>
      <c r="B44" s="15" t="str">
        <f>Dane!A33</f>
        <v>Dur brzuszny</v>
      </c>
      <c r="C44" s="16">
        <f>F44+I44</f>
        <v>0</v>
      </c>
      <c r="D44" s="17"/>
      <c r="E44" s="17"/>
      <c r="F44" s="4"/>
      <c r="G44" s="17"/>
      <c r="H44" s="17"/>
      <c r="I44" s="4"/>
      <c r="J44" s="17"/>
      <c r="K44" s="17"/>
      <c r="L44" s="9"/>
    </row>
    <row r="45" spans="1:12" ht="11.25" customHeight="1">
      <c r="A45" s="9"/>
      <c r="B45" s="15" t="str">
        <f>Dane!A34</f>
        <v>Grypa</v>
      </c>
      <c r="C45" s="16">
        <f>D45+E45+G45+K45</f>
        <v>0</v>
      </c>
      <c r="D45" s="4"/>
      <c r="E45" s="4"/>
      <c r="F45" s="17"/>
      <c r="G45" s="4"/>
      <c r="H45" s="17"/>
      <c r="I45" s="17"/>
      <c r="J45" s="17"/>
      <c r="K45" s="4"/>
      <c r="L45" s="9"/>
    </row>
    <row r="46" spans="1:12" ht="11.25" customHeight="1">
      <c r="A46" s="9"/>
      <c r="B46" s="15" t="str">
        <f>Dane!A35</f>
        <v>Kleszczowe zapalenie mózgu</v>
      </c>
      <c r="C46" s="16">
        <f>F46+I46</f>
        <v>0</v>
      </c>
      <c r="D46" s="17"/>
      <c r="E46" s="17"/>
      <c r="F46" s="4"/>
      <c r="G46" s="17"/>
      <c r="H46" s="17"/>
      <c r="I46" s="4"/>
      <c r="J46" s="17"/>
      <c r="K46" s="17"/>
      <c r="L46" s="9"/>
    </row>
    <row r="47" spans="1:12" ht="11.25" customHeight="1">
      <c r="A47" s="9"/>
      <c r="B47" s="15" t="str">
        <f>Dane!A36</f>
        <v>Neisseria Meningitidis</v>
      </c>
      <c r="C47" s="16">
        <f>F47+I47</f>
        <v>0</v>
      </c>
      <c r="D47" s="17"/>
      <c r="E47" s="17"/>
      <c r="F47" s="4"/>
      <c r="G47" s="17"/>
      <c r="H47" s="17"/>
      <c r="I47" s="4"/>
      <c r="J47" s="17"/>
      <c r="K47" s="17"/>
      <c r="L47" s="9"/>
    </row>
    <row r="48" spans="1:12" ht="11.25" customHeight="1">
      <c r="A48" s="9"/>
      <c r="B48" s="15" t="str">
        <f>Dane!A37</f>
        <v>Odra, świnka, różyczka</v>
      </c>
      <c r="C48" s="16">
        <f>F48+I48</f>
        <v>0</v>
      </c>
      <c r="D48" s="17"/>
      <c r="E48" s="17"/>
      <c r="F48" s="4"/>
      <c r="G48" s="17"/>
      <c r="H48" s="17"/>
      <c r="I48" s="4"/>
      <c r="J48" s="17"/>
      <c r="K48" s="17"/>
      <c r="L48" s="9"/>
    </row>
    <row r="49" spans="1:12" ht="11.25" customHeight="1">
      <c r="A49" s="9"/>
      <c r="B49" s="15" t="str">
        <f>Dane!A38</f>
        <v>Ospa wietrzna</v>
      </c>
      <c r="C49" s="16">
        <f>F49+I49</f>
        <v>0</v>
      </c>
      <c r="D49" s="17"/>
      <c r="E49" s="17"/>
      <c r="F49" s="4"/>
      <c r="G49" s="17"/>
      <c r="H49" s="17"/>
      <c r="I49" s="4"/>
      <c r="J49" s="17"/>
      <c r="K49" s="17"/>
      <c r="L49" s="9"/>
    </row>
    <row r="50" spans="1:12" ht="11.25" customHeight="1">
      <c r="A50" s="9"/>
      <c r="B50" s="15" t="str">
        <f>Dane!A39</f>
        <v>Rotawirusy</v>
      </c>
      <c r="C50" s="16">
        <f>F50+I50</f>
        <v>0</v>
      </c>
      <c r="D50" s="17"/>
      <c r="E50" s="17"/>
      <c r="F50" s="4"/>
      <c r="G50" s="17"/>
      <c r="H50" s="17"/>
      <c r="I50" s="4"/>
      <c r="J50" s="17"/>
      <c r="K50" s="17"/>
      <c r="L50" s="9"/>
    </row>
    <row r="51" spans="1:12" ht="11.25" customHeight="1">
      <c r="A51" s="9"/>
      <c r="B51" s="15" t="str">
        <f>Dane!A40</f>
        <v>Tężec</v>
      </c>
      <c r="C51" s="16">
        <f>F51+H51+J51</f>
        <v>0</v>
      </c>
      <c r="D51" s="17"/>
      <c r="E51" s="17"/>
      <c r="F51" s="4"/>
      <c r="G51" s="17"/>
      <c r="H51" s="4"/>
      <c r="I51" s="17"/>
      <c r="J51" s="4"/>
      <c r="K51" s="17"/>
      <c r="L51" s="9"/>
    </row>
    <row r="52" spans="1:12" ht="11.25" customHeight="1">
      <c r="A52" s="9"/>
      <c r="B52" s="15" t="str">
        <f>Dane!A41</f>
        <v>Wścieklizna profilaktycznie</v>
      </c>
      <c r="C52" s="16">
        <f>F52+I52</f>
        <v>0</v>
      </c>
      <c r="D52" s="17"/>
      <c r="E52" s="17"/>
      <c r="F52" s="4"/>
      <c r="G52" s="17"/>
      <c r="H52" s="17"/>
      <c r="I52" s="4"/>
      <c r="J52" s="17"/>
      <c r="K52" s="17"/>
      <c r="L52" s="9"/>
    </row>
    <row r="53" spans="1:12" ht="11.25" customHeight="1">
      <c r="A53" s="9"/>
      <c r="B53" s="15" t="str">
        <f>Dane!A42</f>
        <v>Wścieklizna po narażeniu</v>
      </c>
      <c r="C53" s="16">
        <f>F53+I53</f>
        <v>0</v>
      </c>
      <c r="D53" s="17"/>
      <c r="E53" s="17"/>
      <c r="F53" s="4"/>
      <c r="G53" s="17"/>
      <c r="H53" s="17"/>
      <c r="I53" s="4"/>
      <c r="J53" s="17"/>
      <c r="K53" s="17"/>
      <c r="L53" s="9"/>
    </row>
    <row r="54" spans="1:12" ht="11.25" customHeight="1">
      <c r="A54" s="9"/>
      <c r="B54" s="15" t="str">
        <f>Dane!A43</f>
        <v>Żółta gorączka</v>
      </c>
      <c r="C54" s="16">
        <f>F54+I54</f>
        <v>0</v>
      </c>
      <c r="D54" s="17"/>
      <c r="E54" s="17"/>
      <c r="F54" s="4"/>
      <c r="G54" s="17"/>
      <c r="H54" s="17"/>
      <c r="I54" s="4"/>
      <c r="J54" s="17"/>
      <c r="K54" s="17"/>
      <c r="L54" s="9"/>
    </row>
    <row r="55" spans="1:12" ht="13.5" customHeight="1">
      <c r="A55" s="9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9"/>
    </row>
    <row r="56" spans="1:12" ht="16.5" customHeight="1">
      <c r="A56" s="9"/>
      <c r="B56" s="66" t="s">
        <v>31</v>
      </c>
      <c r="C56" s="36"/>
      <c r="D56" s="35"/>
      <c r="E56" s="36"/>
      <c r="F56" s="36"/>
      <c r="G56" s="36"/>
      <c r="H56" s="66" t="s">
        <v>32</v>
      </c>
      <c r="I56" s="36"/>
      <c r="J56" s="36"/>
      <c r="K56" s="36"/>
      <c r="L56" s="9"/>
    </row>
    <row r="57" spans="1:12" ht="60" customHeight="1">
      <c r="A57" s="9"/>
      <c r="B57" s="67">
        <v>566586251</v>
      </c>
      <c r="C57" s="68"/>
      <c r="D57" s="36"/>
      <c r="E57" s="36"/>
      <c r="F57" s="36"/>
      <c r="G57" s="36"/>
      <c r="H57" s="9"/>
      <c r="I57" s="69"/>
      <c r="J57" s="68"/>
      <c r="K57" s="68"/>
      <c r="L57" s="9"/>
    </row>
    <row r="58" spans="1:12" ht="7.5" customHeight="1">
      <c r="A58" s="9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9"/>
    </row>
    <row r="59" spans="1:12" ht="13.5" customHeight="1">
      <c r="A59" s="9"/>
      <c r="B59" s="35"/>
      <c r="C59" s="36"/>
      <c r="D59" s="70"/>
      <c r="E59" s="36"/>
      <c r="F59" s="20"/>
      <c r="G59" s="71"/>
      <c r="H59" s="36"/>
      <c r="I59" s="36"/>
      <c r="J59" s="36"/>
      <c r="K59" s="36"/>
      <c r="L59" s="9"/>
    </row>
    <row r="60" spans="1:12" ht="9.75" customHeight="1">
      <c r="A60" s="9"/>
      <c r="B60" s="36"/>
      <c r="C60" s="36"/>
      <c r="D60" s="72" t="s">
        <v>33</v>
      </c>
      <c r="E60" s="36"/>
      <c r="F60" s="36"/>
      <c r="G60" s="36"/>
      <c r="H60" s="36"/>
      <c r="I60" s="36"/>
      <c r="J60" s="36"/>
      <c r="K60" s="36"/>
      <c r="L60" s="9"/>
    </row>
    <row r="61" spans="1:12" ht="11.25" customHeight="1">
      <c r="A61" s="7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0.5" customHeight="1">
      <c r="A62" s="21"/>
      <c r="B62" s="21"/>
      <c r="C62" s="22"/>
      <c r="D62" s="65">
        <f>Dane!A45</f>
        <v>0</v>
      </c>
      <c r="E62" s="36"/>
      <c r="F62" s="36"/>
      <c r="G62" s="36"/>
      <c r="H62" s="36"/>
      <c r="I62" s="36"/>
      <c r="J62" s="36"/>
      <c r="K62" s="36"/>
      <c r="L62" s="36"/>
    </row>
  </sheetData>
  <sheetProtection/>
  <mergeCells count="79">
    <mergeCell ref="A61:L61"/>
    <mergeCell ref="D32:E32"/>
    <mergeCell ref="F32:G32"/>
    <mergeCell ref="H32:I32"/>
    <mergeCell ref="D33:E33"/>
    <mergeCell ref="F33:G33"/>
    <mergeCell ref="H33:I33"/>
    <mergeCell ref="G59:K60"/>
    <mergeCell ref="D60:F60"/>
    <mergeCell ref="A1:C1"/>
    <mergeCell ref="D1:H2"/>
    <mergeCell ref="I1:L1"/>
    <mergeCell ref="I2:K2"/>
    <mergeCell ref="F31:G31"/>
    <mergeCell ref="H31:I31"/>
    <mergeCell ref="D29:E29"/>
    <mergeCell ref="F29:G29"/>
    <mergeCell ref="H29:I29"/>
    <mergeCell ref="K9:K10"/>
    <mergeCell ref="I11:K11"/>
    <mergeCell ref="I13:K13"/>
    <mergeCell ref="B13:B14"/>
    <mergeCell ref="B15:B16"/>
    <mergeCell ref="H30:I30"/>
    <mergeCell ref="D31:E31"/>
    <mergeCell ref="E19:H19"/>
    <mergeCell ref="I20:K21"/>
    <mergeCell ref="D62:L62"/>
    <mergeCell ref="C35:J35"/>
    <mergeCell ref="A40:L40"/>
    <mergeCell ref="B55:K55"/>
    <mergeCell ref="B56:C56"/>
    <mergeCell ref="D56:G57"/>
    <mergeCell ref="H56:K56"/>
    <mergeCell ref="B57:C57"/>
    <mergeCell ref="I57:K57"/>
    <mergeCell ref="B58:K58"/>
    <mergeCell ref="B59:C60"/>
    <mergeCell ref="D59:E59"/>
    <mergeCell ref="D3:H4"/>
    <mergeCell ref="D5:H5"/>
    <mergeCell ref="L8:L24"/>
    <mergeCell ref="D9:D10"/>
    <mergeCell ref="E9:E10"/>
    <mergeCell ref="F9:H9"/>
    <mergeCell ref="I9:I10"/>
    <mergeCell ref="I5:L5"/>
    <mergeCell ref="A6:L6"/>
    <mergeCell ref="B7:L7"/>
    <mergeCell ref="C8:K8"/>
    <mergeCell ref="I3:L3"/>
    <mergeCell ref="I4:L4"/>
    <mergeCell ref="J9:J10"/>
    <mergeCell ref="H15:K15"/>
    <mergeCell ref="A3:C3"/>
    <mergeCell ref="A4:C4"/>
    <mergeCell ref="A5:C5"/>
    <mergeCell ref="A8:A24"/>
    <mergeCell ref="B8:B10"/>
    <mergeCell ref="C9:C10"/>
    <mergeCell ref="B11:B12"/>
    <mergeCell ref="B17:B18"/>
    <mergeCell ref="B20:B21"/>
    <mergeCell ref="B29:B31"/>
    <mergeCell ref="B35:B36"/>
    <mergeCell ref="B22:B23"/>
    <mergeCell ref="B34:K34"/>
    <mergeCell ref="H17:K17"/>
    <mergeCell ref="I22:K23"/>
    <mergeCell ref="G24:K24"/>
    <mergeCell ref="C27:C28"/>
    <mergeCell ref="B25:K25"/>
    <mergeCell ref="C26:I26"/>
    <mergeCell ref="D27:E28"/>
    <mergeCell ref="F27:G28"/>
    <mergeCell ref="H27:I28"/>
    <mergeCell ref="B26:B28"/>
    <mergeCell ref="D30:E30"/>
    <mergeCell ref="F30:G30"/>
  </mergeCells>
  <printOptions/>
  <pageMargins left="0.3937007874015748" right="0.31496062992125984" top="0.31496062992125984" bottom="0.31496062992125984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">
      <selection activeCell="A1" sqref="A1"/>
    </sheetView>
  </sheetViews>
  <sheetFormatPr defaultColWidth="16.83203125" defaultRowHeight="15" customHeight="1"/>
  <cols>
    <col min="1" max="1" width="29.33203125" style="0" customWidth="1"/>
    <col min="2" max="2" width="21.33203125" style="0" customWidth="1"/>
  </cols>
  <sheetData>
    <row r="1" spans="1:2" ht="10.5" customHeight="1">
      <c r="A1" s="80" t="str">
        <f>_xlfn.IFERROR(__xludf.DUMMYFUNCTION("importrange(""1acwKlNCSYM7z4YpjG5-Qd5Tvrp4ky7K5YNDSpPL6VNE"",""Dane"")"),"Pobiera dane z WSSE")</f>
        <v>Pobiera dane z WSSE</v>
      </c>
      <c r="B1" s="23" t="str">
        <f>_xlfn.IFERROR(__xludf.DUMMYFUNCTION("""COMPUTED_VALUE"""),"I półrocze 2023")</f>
        <v>I półrocze 2023</v>
      </c>
    </row>
    <row r="2" spans="1:2" ht="10.5" customHeight="1">
      <c r="A2" s="36"/>
      <c r="B2" s="23" t="str">
        <f>_xlfn.IFERROR(__xludf.DUMMYFUNCTION("""COMPUTED_VALUE"""),"od 01.01.2023 do 30.06.2023 r.")</f>
        <v>od 01.01.2023 do 30.06.2023 r.</v>
      </c>
    </row>
    <row r="3" spans="1:2" ht="10.5" customHeight="1">
      <c r="A3" s="24" t="str">
        <f>_xlfn.IFERROR(__xludf.DUMMYFUNCTION("""COMPUTED_VALUE"""),"Tabela 1")</f>
        <v>Tabela 1</v>
      </c>
      <c r="B3" s="25"/>
    </row>
    <row r="4" spans="1:2" ht="10.5" customHeight="1">
      <c r="A4" s="23" t="str">
        <f>_xlfn.IFERROR(__xludf.DUMMYFUNCTION("""COMPUTED_VALUE"""),"Szczepienie")</f>
        <v>Szczepienie</v>
      </c>
      <c r="B4" s="23" t="str">
        <f>_xlfn.IFERROR(__xludf.DUMMYFUNCTION("""COMPUTED_VALUE"""),"Rocznik")</f>
        <v>Rocznik</v>
      </c>
    </row>
    <row r="5" spans="1:2" ht="10.5" customHeight="1">
      <c r="A5" s="30" t="str">
        <f>_xlfn.IFERROR(__xludf.DUMMYFUNCTION("""COMPUTED_VALUE"""),"Błonica, tężec, krztusiec (1)")</f>
        <v>Błonica, tężec, krztusiec (1)</v>
      </c>
      <c r="B5" s="26" t="str">
        <f>_xlfn.IFERROR(__xludf.DUMMYFUNCTION("""COMPUTED_VALUE"""),"2023")</f>
        <v>2023</v>
      </c>
    </row>
    <row r="6" spans="1:2" ht="10.5" customHeight="1">
      <c r="A6" s="32"/>
      <c r="B6" s="26" t="str">
        <f>_xlfn.IFERROR(__xludf.DUMMYFUNCTION("""COMPUTED_VALUE"""),"2022")</f>
        <v>2022</v>
      </c>
    </row>
    <row r="7" spans="1:2" ht="10.5" customHeight="1">
      <c r="A7" s="30" t="str">
        <f>_xlfn.IFERROR(__xludf.DUMMYFUNCTION("""COMPUTED_VALUE"""),"Zakażenia Haemophilus influenzae typu B (2)")</f>
        <v>Zakażenia Haemophilus influenzae typu B (2)</v>
      </c>
      <c r="B7" s="3" t="str">
        <f>_xlfn.IFERROR(__xludf.DUMMYFUNCTION("""COMPUTED_VALUE"""),"2023")</f>
        <v>2023</v>
      </c>
    </row>
    <row r="8" spans="1:2" ht="10.5" customHeight="1">
      <c r="A8" s="32"/>
      <c r="B8" s="3" t="str">
        <f>_xlfn.IFERROR(__xludf.DUMMYFUNCTION("""COMPUTED_VALUE"""),"2022")</f>
        <v>2022</v>
      </c>
    </row>
    <row r="9" spans="1:2" ht="10.5" customHeight="1">
      <c r="A9" s="30" t="str">
        <f>_xlfn.IFERROR(__xludf.DUMMYFUNCTION("""COMPUTED_VALUE"""),"Poliomyelitis (3)")</f>
        <v>Poliomyelitis (3)</v>
      </c>
      <c r="B9" s="3" t="str">
        <f>_xlfn.IFERROR(__xludf.DUMMYFUNCTION("""COMPUTED_VALUE"""),"2023")</f>
        <v>2023</v>
      </c>
    </row>
    <row r="10" spans="1:2" ht="10.5" customHeight="1">
      <c r="A10" s="32"/>
      <c r="B10" s="3" t="str">
        <f>_xlfn.IFERROR(__xludf.DUMMYFUNCTION("""COMPUTED_VALUE"""),"2022")</f>
        <v>2022</v>
      </c>
    </row>
    <row r="11" spans="1:2" ht="10.5" customHeight="1">
      <c r="A11" s="30" t="str">
        <f>_xlfn.IFERROR(__xludf.DUMMYFUNCTION("""COMPUTED_VALUE"""),"Zakażenia Streptococucus Pneumoniae (4)")</f>
        <v>Zakażenia Streptococucus Pneumoniae (4)</v>
      </c>
      <c r="B11" s="3" t="str">
        <f>_xlfn.IFERROR(__xludf.DUMMYFUNCTION("""COMPUTED_VALUE"""),"2023")</f>
        <v>2023</v>
      </c>
    </row>
    <row r="12" spans="1:2" ht="10.5" customHeight="1">
      <c r="A12" s="32"/>
      <c r="B12" s="3" t="str">
        <f>_xlfn.IFERROR(__xludf.DUMMYFUNCTION("""COMPUTED_VALUE"""),"2022")</f>
        <v>2022</v>
      </c>
    </row>
    <row r="13" spans="1:2" ht="10.5" customHeight="1">
      <c r="A13" s="8" t="str">
        <f>_xlfn.IFERROR(__xludf.DUMMYFUNCTION("""COMPUTED_VALUE"""),"Odra, świnka, różyczka (5)")</f>
        <v>Odra, świnka, różyczka (5)</v>
      </c>
      <c r="B13" s="3" t="str">
        <f>_xlfn.IFERROR(__xludf.DUMMYFUNCTION("""COMPUTED_VALUE"""),"2022")</f>
        <v>2022</v>
      </c>
    </row>
    <row r="14" spans="1:2" ht="10.5" customHeight="1">
      <c r="A14" s="30" t="str">
        <f>_xlfn.IFERROR(__xludf.DUMMYFUNCTION("""COMPUTED_VALUE"""),"Zakażenia rotawirusowe")</f>
        <v>Zakażenia rotawirusowe</v>
      </c>
      <c r="B14" s="3" t="str">
        <f>_xlfn.IFERROR(__xludf.DUMMYFUNCTION("""COMPUTED_VALUE"""),"2023")</f>
        <v>2023</v>
      </c>
    </row>
    <row r="15" spans="1:2" ht="10.5" customHeight="1">
      <c r="A15" s="32"/>
      <c r="B15" s="3" t="str">
        <f>_xlfn.IFERROR(__xludf.DUMMYFUNCTION("""COMPUTED_VALUE"""),"2022")</f>
        <v>2022</v>
      </c>
    </row>
    <row r="16" spans="1:2" ht="10.5" customHeight="1">
      <c r="A16" s="30" t="str">
        <f>_xlfn.IFERROR(__xludf.DUMMYFUNCTION("""COMPUTED_VALUE"""),"WZW typu B")</f>
        <v>WZW typu B</v>
      </c>
      <c r="B16" s="3" t="str">
        <f>_xlfn.IFERROR(__xludf.DUMMYFUNCTION("""COMPUTED_VALUE"""),"2023")</f>
        <v>2023</v>
      </c>
    </row>
    <row r="17" spans="1:2" ht="10.5" customHeight="1">
      <c r="A17" s="32"/>
      <c r="B17" s="3" t="str">
        <f>_xlfn.IFERROR(__xludf.DUMMYFUNCTION("""COMPUTED_VALUE"""),"2022")</f>
        <v>2022</v>
      </c>
    </row>
    <row r="18" spans="1:2" ht="10.5" customHeight="1">
      <c r="A18" s="8" t="str">
        <f>_xlfn.IFERROR(__xludf.DUMMYFUNCTION("""COMPUTED_VALUE"""),"Gruźlica")</f>
        <v>Gruźlica</v>
      </c>
      <c r="B18" s="3" t="str">
        <f>_xlfn.IFERROR(__xludf.DUMMYFUNCTION("""COMPUTED_VALUE"""),"2023")</f>
        <v>2023</v>
      </c>
    </row>
    <row r="19" spans="1:2" ht="10.5" customHeight="1">
      <c r="A19" s="27"/>
      <c r="B19" s="28"/>
    </row>
    <row r="20" spans="1:2" ht="10.5" customHeight="1">
      <c r="A20" s="24" t="str">
        <f>_xlfn.IFERROR(__xludf.DUMMYFUNCTION("""COMPUTED_VALUE"""),"Tabela 2")</f>
        <v>Tabela 2</v>
      </c>
      <c r="B20" s="28"/>
    </row>
    <row r="21" spans="1:2" ht="10.5" customHeight="1">
      <c r="A21" s="30" t="str">
        <f>_xlfn.IFERROR(__xludf.DUMMYFUNCTION("""COMPUTED_VALUE"""),"Błonica, tężec, krztusiec")</f>
        <v>Błonica, tężec, krztusiec</v>
      </c>
      <c r="B21" s="3" t="str">
        <f>_xlfn.IFERROR(__xludf.DUMMYFUNCTION("""COMPUTED_VALUE"""),"2018")</f>
        <v>2018</v>
      </c>
    </row>
    <row r="22" spans="1:2" ht="10.5" customHeight="1">
      <c r="A22" s="31"/>
      <c r="B22" s="3" t="str">
        <f>_xlfn.IFERROR(__xludf.DUMMYFUNCTION("""COMPUTED_VALUE"""),"2010")</f>
        <v>2010</v>
      </c>
    </row>
    <row r="23" spans="1:2" ht="10.5" customHeight="1">
      <c r="A23" s="32"/>
      <c r="B23" s="3" t="str">
        <f>_xlfn.IFERROR(__xludf.DUMMYFUNCTION("""COMPUTED_VALUE"""),"2005")</f>
        <v>2005</v>
      </c>
    </row>
    <row r="24" spans="1:2" ht="10.5" customHeight="1">
      <c r="A24" s="8" t="str">
        <f>_xlfn.IFERROR(__xludf.DUMMYFUNCTION("""COMPUTED_VALUE"""),"Poliomyelitis")</f>
        <v>Poliomyelitis</v>
      </c>
      <c r="B24" s="3" t="str">
        <f>_xlfn.IFERROR(__xludf.DUMMYFUNCTION("""COMPUTED_VALUE"""),"2018")</f>
        <v>2018</v>
      </c>
    </row>
    <row r="25" spans="1:2" ht="10.5" customHeight="1">
      <c r="A25" s="8" t="str">
        <f>_xlfn.IFERROR(__xludf.DUMMYFUNCTION("""COMPUTED_VALUE"""),"Odra, świnka, różyczka")</f>
        <v>Odra, świnka, różyczka</v>
      </c>
      <c r="B25" s="3" t="str">
        <f>_xlfn.IFERROR(__xludf.DUMMYFUNCTION("""COMPUTED_VALUE"""),"2018")</f>
        <v>2018</v>
      </c>
    </row>
    <row r="26" spans="1:2" ht="10.5" customHeight="1">
      <c r="A26" s="27"/>
      <c r="B26" s="28"/>
    </row>
    <row r="27" spans="1:2" ht="10.5" customHeight="1">
      <c r="A27" s="24" t="str">
        <f>_xlfn.IFERROR(__xludf.DUMMYFUNCTION("""COMPUTED_VALUE"""),"Tabela 3")</f>
        <v>Tabela 3</v>
      </c>
      <c r="B27" s="28"/>
    </row>
    <row r="28" spans="1:2" ht="10.5" customHeight="1">
      <c r="A28" s="8" t="str">
        <f>_xlfn.IFERROR(__xludf.DUMMYFUNCTION("""COMPUTED_VALUE"""),"Zakażenia Haemophilus influenzae typu B")</f>
        <v>Zakażenia Haemophilus influenzae typu B</v>
      </c>
      <c r="B28" s="28"/>
    </row>
    <row r="29" spans="1:2" ht="10.5" customHeight="1">
      <c r="A29" s="8" t="str">
        <f>_xlfn.IFERROR(__xludf.DUMMYFUNCTION("""COMPUTED_VALUE"""),"Streptococucus Pneumoniae")</f>
        <v>Streptococucus Pneumoniae</v>
      </c>
      <c r="B29" s="28"/>
    </row>
    <row r="30" spans="1:2" ht="10.5" customHeight="1">
      <c r="A30" s="8" t="str">
        <f>_xlfn.IFERROR(__xludf.DUMMYFUNCTION("""COMPUTED_VALUE"""),"WZW typu A")</f>
        <v>WZW typu A</v>
      </c>
      <c r="B30" s="28"/>
    </row>
    <row r="31" spans="1:2" ht="10.5" customHeight="1">
      <c r="A31" s="8" t="str">
        <f>_xlfn.IFERROR(__xludf.DUMMYFUNCTION("""COMPUTED_VALUE"""),"Błonica")</f>
        <v>Błonica</v>
      </c>
      <c r="B31" s="28"/>
    </row>
    <row r="32" spans="1:2" ht="10.5" customHeight="1">
      <c r="A32" s="8" t="str">
        <f>_xlfn.IFERROR(__xludf.DUMMYFUNCTION("""COMPUTED_VALUE"""),"Brodawczak ludzki")</f>
        <v>Brodawczak ludzki</v>
      </c>
      <c r="B32" s="28"/>
    </row>
    <row r="33" spans="1:2" ht="10.5" customHeight="1">
      <c r="A33" s="8" t="str">
        <f>_xlfn.IFERROR(__xludf.DUMMYFUNCTION("""COMPUTED_VALUE"""),"Dur brzuszny")</f>
        <v>Dur brzuszny</v>
      </c>
      <c r="B33" s="28"/>
    </row>
    <row r="34" spans="1:2" ht="10.5" customHeight="1">
      <c r="A34" s="8" t="str">
        <f>_xlfn.IFERROR(__xludf.DUMMYFUNCTION("""COMPUTED_VALUE"""),"Grypa")</f>
        <v>Grypa</v>
      </c>
      <c r="B34" s="28"/>
    </row>
    <row r="35" spans="1:2" ht="10.5" customHeight="1">
      <c r="A35" s="8" t="str">
        <f>_xlfn.IFERROR(__xludf.DUMMYFUNCTION("""COMPUTED_VALUE"""),"Kleszczowe zapalenie mózgu")</f>
        <v>Kleszczowe zapalenie mózgu</v>
      </c>
      <c r="B35" s="28"/>
    </row>
    <row r="36" spans="1:2" ht="10.5" customHeight="1">
      <c r="A36" s="8" t="str">
        <f>_xlfn.IFERROR(__xludf.DUMMYFUNCTION("""COMPUTED_VALUE"""),"Neisseria Meningitidis")</f>
        <v>Neisseria Meningitidis</v>
      </c>
      <c r="B36" s="28"/>
    </row>
    <row r="37" spans="1:2" ht="10.5" customHeight="1">
      <c r="A37" s="8" t="str">
        <f>_xlfn.IFERROR(__xludf.DUMMYFUNCTION("""COMPUTED_VALUE"""),"Odra, świnka, różyczka")</f>
        <v>Odra, świnka, różyczka</v>
      </c>
      <c r="B37" s="28"/>
    </row>
    <row r="38" spans="1:2" ht="10.5" customHeight="1">
      <c r="A38" s="8" t="str">
        <f>_xlfn.IFERROR(__xludf.DUMMYFUNCTION("""COMPUTED_VALUE"""),"Ospa wietrzna")</f>
        <v>Ospa wietrzna</v>
      </c>
      <c r="B38" s="28"/>
    </row>
    <row r="39" spans="1:2" ht="10.5" customHeight="1">
      <c r="A39" s="8" t="str">
        <f>_xlfn.IFERROR(__xludf.DUMMYFUNCTION("""COMPUTED_VALUE"""),"Rotawirusy")</f>
        <v>Rotawirusy</v>
      </c>
      <c r="B39" s="28"/>
    </row>
    <row r="40" spans="1:2" ht="10.5" customHeight="1">
      <c r="A40" s="8" t="str">
        <f>_xlfn.IFERROR(__xludf.DUMMYFUNCTION("""COMPUTED_VALUE"""),"Tężec")</f>
        <v>Tężec</v>
      </c>
      <c r="B40" s="28"/>
    </row>
    <row r="41" spans="1:2" ht="10.5" customHeight="1">
      <c r="A41" s="8" t="str">
        <f>_xlfn.IFERROR(__xludf.DUMMYFUNCTION("""COMPUTED_VALUE"""),"Wścieklizna profilaktycznie")</f>
        <v>Wścieklizna profilaktycznie</v>
      </c>
      <c r="B41" s="28"/>
    </row>
    <row r="42" spans="1:2" ht="10.5" customHeight="1">
      <c r="A42" s="8" t="str">
        <f>_xlfn.IFERROR(__xludf.DUMMYFUNCTION("""COMPUTED_VALUE"""),"Wścieklizna po narażeniu")</f>
        <v>Wścieklizna po narażeniu</v>
      </c>
      <c r="B42" s="28"/>
    </row>
    <row r="43" spans="1:2" ht="10.5" customHeight="1">
      <c r="A43" s="8" t="str">
        <f>_xlfn.IFERROR(__xludf.DUMMYFUNCTION("""COMPUTED_VALUE"""),"Żółta gorączka")</f>
        <v>Żółta gorączka</v>
      </c>
      <c r="B43" s="28"/>
    </row>
    <row r="44" ht="10.5" customHeight="1">
      <c r="B44" s="28"/>
    </row>
    <row r="45" spans="1:2" ht="10.5" customHeight="1">
      <c r="A45" s="79"/>
      <c r="B45" s="36"/>
    </row>
  </sheetData>
  <sheetProtection/>
  <mergeCells count="9">
    <mergeCell ref="A21:A23"/>
    <mergeCell ref="A45:B45"/>
    <mergeCell ref="A1:A2"/>
    <mergeCell ref="A5:A6"/>
    <mergeCell ref="A7:A8"/>
    <mergeCell ref="A9:A10"/>
    <mergeCell ref="A11:A12"/>
    <mergeCell ref="A14:A15"/>
    <mergeCell ref="A16:A17"/>
  </mergeCells>
  <printOptions/>
  <pageMargins left="0.75" right="0.75" top="1" bottom="1" header="0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 Leśny</cp:lastModifiedBy>
  <dcterms:created xsi:type="dcterms:W3CDTF">2023-07-03T13:04:56Z</dcterms:created>
  <dcterms:modified xsi:type="dcterms:W3CDTF">2023-07-03T13:04:59Z</dcterms:modified>
  <cp:category/>
  <cp:version/>
  <cp:contentType/>
  <cp:contentStatus/>
</cp:coreProperties>
</file>