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D6EA52CB-A962-463C-83AE-F6C091952157}" xr6:coauthVersionLast="36" xr6:coauthVersionMax="36" xr10:uidLastSave="{00000000-0000-0000-0000-000000000000}"/>
  <bookViews>
    <workbookView xWindow="-105" yWindow="-105" windowWidth="30930" windowHeight="1677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podst'!$A$1:$Z$26</definedName>
    <definedName name="_xlnm.Print_Area" localSheetId="4">'gm rez'!$A$1:$Z$17</definedName>
    <definedName name="_xlnm.Print_Area" localSheetId="1">'pow podst'!$A$1:$Y$22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5" l="1"/>
  <c r="L12" i="5"/>
  <c r="M12" i="5" s="1"/>
  <c r="L13" i="5"/>
  <c r="M13" i="5" s="1"/>
  <c r="L14" i="5"/>
  <c r="M14" i="5" s="1"/>
  <c r="L15" i="5"/>
  <c r="M15" i="5" s="1"/>
  <c r="L16" i="5"/>
  <c r="M16" i="5" s="1"/>
  <c r="AB12" i="5" l="1"/>
  <c r="AC12" i="5" s="1"/>
  <c r="AA12" i="5"/>
  <c r="AD12" i="5"/>
  <c r="U12" i="5"/>
  <c r="AB16" i="5"/>
  <c r="AC16" i="5" s="1"/>
  <c r="U16" i="5"/>
  <c r="AA16" i="5" s="1"/>
  <c r="AD16" i="5"/>
  <c r="AD15" i="5"/>
  <c r="AB15" i="5"/>
  <c r="AC15" i="5" s="1"/>
  <c r="U15" i="5"/>
  <c r="AA15" i="5" s="1"/>
  <c r="AB14" i="5"/>
  <c r="AC14" i="5" s="1"/>
  <c r="U14" i="5"/>
  <c r="AA14" i="5" s="1"/>
  <c r="AD14" i="5"/>
  <c r="AB13" i="5"/>
  <c r="AC13" i="5" s="1"/>
  <c r="AA13" i="5"/>
  <c r="U13" i="5"/>
  <c r="AD13" i="5"/>
  <c r="AD5" i="6"/>
  <c r="AA5" i="6"/>
  <c r="AB5" i="6"/>
  <c r="AC5" i="6" s="1"/>
  <c r="AA6" i="6"/>
  <c r="AB6" i="6"/>
  <c r="AC6" i="6" s="1"/>
  <c r="AD6" i="6"/>
  <c r="M17" i="5"/>
  <c r="AD4" i="6" l="1"/>
  <c r="AB4" i="6"/>
  <c r="AC4" i="6" s="1"/>
  <c r="AA4" i="6"/>
  <c r="U17" i="5"/>
  <c r="AA17" i="5" s="1"/>
  <c r="AB17" i="5"/>
  <c r="AC17" i="5" s="1"/>
  <c r="AD17" i="5"/>
  <c r="AB7" i="6"/>
  <c r="AC7" i="6" s="1"/>
  <c r="AA7" i="6"/>
  <c r="AD7" i="6"/>
  <c r="L11" i="5" l="1"/>
  <c r="M11" i="5" l="1"/>
  <c r="AD11" i="5" s="1"/>
  <c r="U11" i="5"/>
  <c r="AA11" i="5" s="1"/>
  <c r="AB11" i="5"/>
  <c r="AC11" i="5" s="1"/>
  <c r="AD8" i="6"/>
  <c r="L4" i="5"/>
  <c r="M4" i="5" s="1"/>
  <c r="AD4" i="5" l="1"/>
  <c r="AA3" i="6"/>
  <c r="AA8" i="6"/>
  <c r="AB8" i="6"/>
  <c r="AC8" i="6" s="1"/>
  <c r="AB9" i="6"/>
  <c r="AC9" i="6" s="1"/>
  <c r="AA9" i="6"/>
  <c r="AD3" i="6"/>
  <c r="AB3" i="6"/>
  <c r="AC3" i="6" s="1"/>
  <c r="AB4" i="5"/>
  <c r="AC4" i="5" s="1"/>
  <c r="U4" i="5"/>
  <c r="AA4" i="5" s="1"/>
  <c r="AD9" i="6"/>
  <c r="L6" i="5" l="1"/>
  <c r="M6" i="5" s="1"/>
  <c r="L7" i="5"/>
  <c r="M7" i="5" s="1"/>
  <c r="L8" i="5"/>
  <c r="M8" i="5" s="1"/>
  <c r="L9" i="5"/>
  <c r="M9" i="5" s="1"/>
  <c r="L10" i="5"/>
  <c r="M10" i="5" s="1"/>
  <c r="M5" i="5" l="1"/>
  <c r="AD5" i="5" s="1"/>
  <c r="AB5" i="5"/>
  <c r="AC5" i="5" s="1"/>
  <c r="U9" i="5"/>
  <c r="U6" i="5"/>
  <c r="U8" i="5"/>
  <c r="U7" i="5"/>
  <c r="U5" i="5"/>
  <c r="AA5" i="5" s="1"/>
  <c r="U10" i="5"/>
  <c r="K4" i="3"/>
  <c r="T4" i="3" s="1"/>
  <c r="K6" i="3"/>
  <c r="L6" i="3" s="1"/>
  <c r="K7" i="3"/>
  <c r="T7" i="3" s="1"/>
  <c r="K5" i="3"/>
  <c r="T5" i="3" s="1"/>
  <c r="K8" i="3"/>
  <c r="L8" i="3" s="1"/>
  <c r="K9" i="3"/>
  <c r="L9" i="3" s="1"/>
  <c r="K10" i="3"/>
  <c r="T10" i="3" s="1"/>
  <c r="K11" i="3"/>
  <c r="T11" i="3" s="1"/>
  <c r="K12" i="3"/>
  <c r="L12" i="3" s="1"/>
  <c r="K13" i="3"/>
  <c r="L13" i="3" s="1"/>
  <c r="L10" i="3" l="1"/>
  <c r="L7" i="3"/>
  <c r="L11" i="3"/>
  <c r="L4" i="3"/>
  <c r="L5" i="3"/>
  <c r="T6" i="3"/>
  <c r="T13" i="3"/>
  <c r="T9" i="3"/>
  <c r="T12" i="3"/>
  <c r="T8" i="3"/>
  <c r="B19" i="7" l="1"/>
  <c r="B18" i="7"/>
  <c r="B15" i="7"/>
  <c r="B13" i="7"/>
  <c r="B17" i="7"/>
  <c r="B14" i="7"/>
  <c r="L3" i="5"/>
  <c r="U3" i="5" s="1"/>
  <c r="K3" i="3"/>
  <c r="T3" i="3" s="1"/>
  <c r="B27" i="7" l="1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P30" i="7" s="1"/>
  <c r="Q27" i="7"/>
  <c r="P28" i="7"/>
  <c r="Q28" i="7"/>
  <c r="P29" i="7"/>
  <c r="Q29" i="7"/>
  <c r="AA10" i="6"/>
  <c r="Z4" i="4"/>
  <c r="Z5" i="4"/>
  <c r="Z3" i="4"/>
  <c r="Z13" i="6"/>
  <c r="Y13" i="6"/>
  <c r="Z12" i="6"/>
  <c r="Y12" i="6"/>
  <c r="Z11" i="6"/>
  <c r="Y11" i="6"/>
  <c r="Y8" i="4"/>
  <c r="X8" i="4"/>
  <c r="Y7" i="4"/>
  <c r="X7" i="4"/>
  <c r="Y6" i="4"/>
  <c r="X6" i="4"/>
  <c r="AA6" i="5"/>
  <c r="AA7" i="5"/>
  <c r="AA8" i="5"/>
  <c r="AA9" i="5"/>
  <c r="AA10" i="5"/>
  <c r="AB3" i="5"/>
  <c r="AA3" i="5"/>
  <c r="Z21" i="5"/>
  <c r="Y21" i="5"/>
  <c r="Z20" i="5"/>
  <c r="Y20" i="5"/>
  <c r="Z19" i="5"/>
  <c r="Y19" i="5"/>
  <c r="Z18" i="5"/>
  <c r="Y18" i="5"/>
  <c r="Z4" i="3"/>
  <c r="Z6" i="3"/>
  <c r="Z7" i="3"/>
  <c r="Z5" i="3"/>
  <c r="Z8" i="3"/>
  <c r="Z9" i="3"/>
  <c r="Z10" i="3"/>
  <c r="Z11" i="3"/>
  <c r="Z12" i="3"/>
  <c r="Z13" i="3"/>
  <c r="Z3" i="3"/>
  <c r="Y14" i="3"/>
  <c r="Y17" i="3"/>
  <c r="Y16" i="3"/>
  <c r="Y15" i="3"/>
  <c r="X17" i="3"/>
  <c r="X16" i="3"/>
  <c r="X15" i="3"/>
  <c r="X14" i="3"/>
  <c r="Q30" i="7" l="1"/>
  <c r="Q41" i="7" s="1"/>
  <c r="Q31" i="7"/>
  <c r="Q42" i="7" s="1"/>
  <c r="P31" i="7"/>
  <c r="P42" i="7" s="1"/>
  <c r="P41" i="7"/>
  <c r="P20" i="7"/>
  <c r="P33" i="7" s="1"/>
  <c r="P44" i="7" s="1"/>
  <c r="Q21" i="7"/>
  <c r="Q34" i="7" s="1"/>
  <c r="P22" i="7"/>
  <c r="Q20" i="7"/>
  <c r="Q23" i="7"/>
  <c r="Q40" i="7" s="1"/>
  <c r="Q22" i="7"/>
  <c r="P21" i="7"/>
  <c r="P34" i="7" s="1"/>
  <c r="Q32" i="7"/>
  <c r="Q43" i="7" s="1"/>
  <c r="P32" i="7"/>
  <c r="P43" i="7" s="1"/>
  <c r="P23" i="7"/>
  <c r="J8" i="4"/>
  <c r="Q33" i="7" l="1"/>
  <c r="Q44" i="7" s="1"/>
  <c r="P35" i="7"/>
  <c r="P36" i="7"/>
  <c r="Q35" i="7"/>
  <c r="P37" i="7"/>
  <c r="Q38" i="7"/>
  <c r="P39" i="7"/>
  <c r="Q36" i="7"/>
  <c r="Q37" i="7"/>
  <c r="Q39" i="7"/>
  <c r="P40" i="7"/>
  <c r="P38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5" i="7" l="1"/>
  <c r="S14" i="7"/>
  <c r="S13" i="7"/>
  <c r="R29" i="7"/>
  <c r="R25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3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L17" i="3"/>
  <c r="K17" i="3"/>
  <c r="J17" i="3"/>
  <c r="K16" i="3"/>
  <c r="J16" i="3"/>
  <c r="J15" i="3"/>
  <c r="H16" i="3"/>
  <c r="H15" i="3"/>
  <c r="X21" i="5"/>
  <c r="W21" i="5"/>
  <c r="V21" i="5"/>
  <c r="U21" i="5"/>
  <c r="T21" i="5"/>
  <c r="S21" i="5"/>
  <c r="R21" i="5"/>
  <c r="Q21" i="5"/>
  <c r="P21" i="5"/>
  <c r="O21" i="5"/>
  <c r="X20" i="5"/>
  <c r="W20" i="5"/>
  <c r="V20" i="5"/>
  <c r="U20" i="5"/>
  <c r="T20" i="5"/>
  <c r="S20" i="5"/>
  <c r="R20" i="5"/>
  <c r="Q20" i="5"/>
  <c r="P20" i="5"/>
  <c r="O20" i="5"/>
  <c r="X19" i="5"/>
  <c r="W19" i="5"/>
  <c r="V19" i="5"/>
  <c r="U19" i="5"/>
  <c r="T19" i="5"/>
  <c r="S19" i="5"/>
  <c r="R19" i="5"/>
  <c r="Q19" i="5"/>
  <c r="P19" i="5"/>
  <c r="O19" i="5"/>
  <c r="M21" i="5"/>
  <c r="L21" i="5"/>
  <c r="K21" i="5"/>
  <c r="L20" i="5"/>
  <c r="K20" i="5"/>
  <c r="M19" i="5"/>
  <c r="L19" i="5"/>
  <c r="K19" i="5"/>
  <c r="I20" i="5"/>
  <c r="I19" i="5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12" i="6"/>
  <c r="W12" i="6"/>
  <c r="V12" i="6"/>
  <c r="U12" i="6"/>
  <c r="T12" i="6"/>
  <c r="S12" i="6"/>
  <c r="R12" i="6"/>
  <c r="Q12" i="6"/>
  <c r="P12" i="6"/>
  <c r="O12" i="6"/>
  <c r="L12" i="6"/>
  <c r="K12" i="6"/>
  <c r="I12" i="6"/>
  <c r="AA12" i="6" l="1"/>
  <c r="Z7" i="4"/>
  <c r="AA19" i="5"/>
  <c r="AA21" i="5"/>
  <c r="AA20" i="5"/>
  <c r="Z16" i="3"/>
  <c r="H34" i="7"/>
  <c r="H38" i="7"/>
  <c r="B34" i="7"/>
  <c r="B38" i="7"/>
  <c r="J34" i="7"/>
  <c r="J38" i="7"/>
  <c r="I34" i="7"/>
  <c r="I38" i="7"/>
  <c r="K34" i="7"/>
  <c r="K38" i="7"/>
  <c r="O34" i="7"/>
  <c r="O38" i="7"/>
  <c r="D34" i="7"/>
  <c r="D38" i="7"/>
  <c r="L34" i="7"/>
  <c r="L38" i="7"/>
  <c r="Z17" i="3"/>
  <c r="S21" i="7"/>
  <c r="E38" i="7"/>
  <c r="M34" i="7"/>
  <c r="M38" i="7"/>
  <c r="G34" i="7"/>
  <c r="G38" i="7"/>
  <c r="F34" i="7"/>
  <c r="F38" i="7"/>
  <c r="N34" i="7"/>
  <c r="N38" i="7"/>
  <c r="R32" i="7"/>
  <c r="AA7" i="4"/>
  <c r="S32" i="7"/>
  <c r="S31" i="7"/>
  <c r="C34" i="7"/>
  <c r="R21" i="7"/>
  <c r="E34" i="7"/>
  <c r="S22" i="7"/>
  <c r="E35" i="7"/>
  <c r="M35" i="7"/>
  <c r="H35" i="7"/>
  <c r="AB19" i="5"/>
  <c r="L35" i="7"/>
  <c r="I35" i="7"/>
  <c r="C35" i="7"/>
  <c r="G35" i="7"/>
  <c r="K35" i="7"/>
  <c r="O35" i="7"/>
  <c r="B35" i="7"/>
  <c r="F35" i="7"/>
  <c r="J35" i="7"/>
  <c r="N35" i="7"/>
  <c r="AB12" i="6"/>
  <c r="AC7" i="4"/>
  <c r="AD19" i="5"/>
  <c r="M3" i="5"/>
  <c r="K15" i="3"/>
  <c r="Z15" i="3" s="1"/>
  <c r="AD3" i="5" l="1"/>
  <c r="D18" i="7"/>
  <c r="R18" i="7" s="1"/>
  <c r="M20" i="5"/>
  <c r="S34" i="7"/>
  <c r="S35" i="7"/>
  <c r="R34" i="7"/>
  <c r="D24" i="7"/>
  <c r="B24" i="7"/>
  <c r="L3" i="3"/>
  <c r="AA15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13" i="6"/>
  <c r="W13" i="6"/>
  <c r="V13" i="6"/>
  <c r="U13" i="6"/>
  <c r="T13" i="6"/>
  <c r="S13" i="6"/>
  <c r="R13" i="6"/>
  <c r="Q13" i="6"/>
  <c r="P13" i="6"/>
  <c r="O13" i="6"/>
  <c r="M13" i="6"/>
  <c r="L13" i="6"/>
  <c r="K13" i="6"/>
  <c r="I13" i="6"/>
  <c r="X11" i="6"/>
  <c r="W11" i="6"/>
  <c r="V11" i="6"/>
  <c r="U11" i="6"/>
  <c r="T11" i="6"/>
  <c r="S11" i="6"/>
  <c r="R11" i="6"/>
  <c r="Q11" i="6"/>
  <c r="P11" i="6"/>
  <c r="O11" i="6"/>
  <c r="L11" i="6"/>
  <c r="K11" i="6"/>
  <c r="I11" i="6"/>
  <c r="W8" i="4"/>
  <c r="V8" i="4"/>
  <c r="U8" i="4"/>
  <c r="T8" i="4"/>
  <c r="S8" i="4"/>
  <c r="R8" i="4"/>
  <c r="Q8" i="4"/>
  <c r="P8" i="4"/>
  <c r="O8" i="4"/>
  <c r="N8" i="4"/>
  <c r="L8" i="4"/>
  <c r="K8" i="4"/>
  <c r="H8" i="4"/>
  <c r="I21" i="5"/>
  <c r="H17" i="3"/>
  <c r="D28" i="7" l="1"/>
  <c r="M12" i="6"/>
  <c r="AD12" i="6" s="1"/>
  <c r="M11" i="6"/>
  <c r="AD11" i="6" s="1"/>
  <c r="Z8" i="4"/>
  <c r="D14" i="7"/>
  <c r="L16" i="3"/>
  <c r="AC16" i="3" s="1"/>
  <c r="B36" i="7"/>
  <c r="B40" i="7"/>
  <c r="K36" i="7"/>
  <c r="K40" i="7"/>
  <c r="F36" i="7"/>
  <c r="F40" i="7"/>
  <c r="I36" i="7"/>
  <c r="I40" i="7"/>
  <c r="N36" i="7"/>
  <c r="N40" i="7"/>
  <c r="G36" i="7"/>
  <c r="G40" i="7"/>
  <c r="O36" i="7"/>
  <c r="O40" i="7"/>
  <c r="J36" i="7"/>
  <c r="J40" i="7"/>
  <c r="D36" i="7"/>
  <c r="D40" i="7"/>
  <c r="L36" i="7"/>
  <c r="L40" i="7"/>
  <c r="M36" i="7"/>
  <c r="M40" i="7"/>
  <c r="H36" i="7"/>
  <c r="H40" i="7"/>
  <c r="AA13" i="6"/>
  <c r="AA11" i="6"/>
  <c r="L15" i="3"/>
  <c r="AC15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13" i="6"/>
  <c r="AD13" i="6"/>
  <c r="AB20" i="5"/>
  <c r="AD20" i="5"/>
  <c r="AB21" i="5"/>
  <c r="AD21" i="5"/>
  <c r="AA16" i="3"/>
  <c r="AA17" i="3"/>
  <c r="AC17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0" i="6"/>
  <c r="AC10" i="6" s="1"/>
  <c r="AD10" i="6"/>
  <c r="AB11" i="6"/>
  <c r="AA4" i="4"/>
  <c r="AB4" i="4" s="1"/>
  <c r="AC4" i="4"/>
  <c r="AA5" i="4"/>
  <c r="AB5" i="4" s="1"/>
  <c r="AC5" i="4"/>
  <c r="AC3" i="4"/>
  <c r="AA3" i="4"/>
  <c r="AB3" i="4" s="1"/>
  <c r="AB6" i="5"/>
  <c r="AC6" i="5" s="1"/>
  <c r="AD6" i="5"/>
  <c r="AB7" i="5"/>
  <c r="AC7" i="5" s="1"/>
  <c r="AD7" i="5"/>
  <c r="AB8" i="5"/>
  <c r="AC8" i="5" s="1"/>
  <c r="AD8" i="5"/>
  <c r="AB9" i="5"/>
  <c r="AC9" i="5" s="1"/>
  <c r="AD9" i="5"/>
  <c r="AB10" i="5"/>
  <c r="AC10" i="5" s="1"/>
  <c r="AD10" i="5"/>
  <c r="R28" i="7" l="1"/>
  <c r="D31" i="7"/>
  <c r="Z6" i="4"/>
  <c r="O20" i="7"/>
  <c r="O37" i="7" s="1"/>
  <c r="N20" i="7"/>
  <c r="N37" i="7" s="1"/>
  <c r="K20" i="7"/>
  <c r="K33" i="7" s="1"/>
  <c r="J20" i="7"/>
  <c r="J33" i="7" s="1"/>
  <c r="H20" i="7"/>
  <c r="H37" i="7" s="1"/>
  <c r="R14" i="7"/>
  <c r="D22" i="7"/>
  <c r="S36" i="7"/>
  <c r="AA6" i="4"/>
  <c r="S30" i="7"/>
  <c r="R30" i="7"/>
  <c r="AC3" i="5"/>
  <c r="M20" i="7"/>
  <c r="I20" i="7"/>
  <c r="R36" i="7"/>
  <c r="B20" i="7"/>
  <c r="L20" i="7"/>
  <c r="AC6" i="4"/>
  <c r="O14" i="3"/>
  <c r="AA4" i="3"/>
  <c r="AB4" i="3" s="1"/>
  <c r="AA6" i="3"/>
  <c r="AB6" i="3" s="1"/>
  <c r="AA7" i="3"/>
  <c r="AB7" i="3" s="1"/>
  <c r="AA5" i="3"/>
  <c r="AB5" i="3" s="1"/>
  <c r="AA9" i="3"/>
  <c r="AB9" i="3" s="1"/>
  <c r="AA10" i="3"/>
  <c r="AB10" i="3" s="1"/>
  <c r="AA11" i="3"/>
  <c r="AB11" i="3" s="1"/>
  <c r="AA12" i="3"/>
  <c r="AB12" i="3" s="1"/>
  <c r="AA13" i="3"/>
  <c r="AB13" i="3" s="1"/>
  <c r="D42" i="7" l="1"/>
  <c r="R31" i="7"/>
  <c r="N33" i="7"/>
  <c r="N44" i="7" s="1"/>
  <c r="K37" i="7"/>
  <c r="J37" i="7"/>
  <c r="O33" i="7"/>
  <c r="O44" i="7" s="1"/>
  <c r="H33" i="7"/>
  <c r="H44" i="7" s="1"/>
  <c r="M33" i="7"/>
  <c r="M44" i="7" s="1"/>
  <c r="M37" i="7"/>
  <c r="L33" i="7"/>
  <c r="L44" i="7" s="1"/>
  <c r="L37" i="7"/>
  <c r="K44" i="7"/>
  <c r="J44" i="7"/>
  <c r="I33" i="7"/>
  <c r="I44" i="7" s="1"/>
  <c r="I37" i="7"/>
  <c r="D39" i="7"/>
  <c r="D35" i="7"/>
  <c r="R35" i="7" s="1"/>
  <c r="R22" i="7"/>
  <c r="B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18" i="5"/>
  <c r="W18" i="5"/>
  <c r="V18" i="5"/>
  <c r="U18" i="5"/>
  <c r="T18" i="5"/>
  <c r="S18" i="5"/>
  <c r="R18" i="5"/>
  <c r="Q18" i="5"/>
  <c r="P18" i="5"/>
  <c r="O18" i="5"/>
  <c r="L18" i="5"/>
  <c r="K18" i="5"/>
  <c r="I18" i="5"/>
  <c r="W14" i="3"/>
  <c r="V14" i="3"/>
  <c r="U14" i="3"/>
  <c r="T14" i="3"/>
  <c r="S14" i="3"/>
  <c r="R14" i="3"/>
  <c r="Q14" i="3"/>
  <c r="P14" i="3"/>
  <c r="N14" i="3"/>
  <c r="K14" i="3"/>
  <c r="J14" i="3"/>
  <c r="H14" i="3"/>
  <c r="AC13" i="3"/>
  <c r="AC12" i="3"/>
  <c r="AC11" i="3"/>
  <c r="AC10" i="3"/>
  <c r="AC9" i="3"/>
  <c r="AC5" i="3"/>
  <c r="AC7" i="3"/>
  <c r="AC6" i="3"/>
  <c r="AC4" i="3"/>
  <c r="AA18" i="5" l="1"/>
  <c r="S16" i="7"/>
  <c r="Z14" i="3"/>
  <c r="S12" i="7"/>
  <c r="E44" i="7"/>
  <c r="E37" i="7"/>
  <c r="C20" i="7"/>
  <c r="C37" i="7" s="1"/>
  <c r="F20" i="7"/>
  <c r="G20" i="7"/>
  <c r="AB18" i="5"/>
  <c r="AA8" i="4"/>
  <c r="AA14" i="3"/>
  <c r="AB3" i="3"/>
  <c r="D16" i="7"/>
  <c r="R16" i="7" s="1"/>
  <c r="L14" i="3"/>
  <c r="AC14" i="3" s="1"/>
  <c r="M18" i="5"/>
  <c r="AD18" i="5" s="1"/>
  <c r="D12" i="7"/>
  <c r="AC8" i="4"/>
  <c r="G33" i="7" l="1"/>
  <c r="G44" i="7" s="1"/>
  <c r="G37" i="7"/>
  <c r="F37" i="7"/>
  <c r="R12" i="7"/>
  <c r="C33" i="7"/>
  <c r="C44" i="7" s="1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<sst xmlns="http://schemas.openxmlformats.org/spreadsheetml/2006/main" count="403" uniqueCount="156">
  <si>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</si>
  <si>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</si>
  <si>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</si>
  <si>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</si>
  <si>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</si>
  <si>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</si>
  <si>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</si>
  <si>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</si>
  <si>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</si>
  <si>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</si>
  <si>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</si>
  <si>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</si>
  <si>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</si>
  <si>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</si>
  <si>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</si>
  <si>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</si>
  <si>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</si>
  <si>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</si>
  <si>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</si>
  <si>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</si>
  <si>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</si>
  <si>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</si>
  <si>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</si>
  <si>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</si>
  <si>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</si>
  <si>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</si>
  <si>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</si>
  <si>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</si>
  <si>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</si>
  <si>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</si>
  <si>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</si>
  <si>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</si>
  <si>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</si>
  <si>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</si>
  <si>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</si>
  <si>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</si>
  <si>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</si>
  <si>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</si>
  <si>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</si>
  <si>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</si>
  <si>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</si>
  <si>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</si>
  <si>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</si>
  <si>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</si>
  <si>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</si>
  <si>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</si>
  <si>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</si>
  <si>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</si>
  <si>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</si>
  <si>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UZUPEŁNIAJĄCY NA 2025 r.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</si>
  <si>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</si>
  <si>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Powiat Oleski</t>
  </si>
  <si>
    <t>Powiat Strzelecki</t>
  </si>
  <si>
    <t>Powiat Nyski</t>
  </si>
  <si>
    <t>Powiat Brzeski</t>
  </si>
  <si>
    <t>Powiat Kluczborski</t>
  </si>
  <si>
    <t>Powiat Opolski</t>
  </si>
  <si>
    <t>Powiat Prudnicki</t>
  </si>
  <si>
    <t>Powiat Kędzierzyńsko-Kozielski</t>
  </si>
  <si>
    <t>1603</t>
  </si>
  <si>
    <t>Powiat Namysłowski</t>
  </si>
  <si>
    <t>Powiat Głubczycki</t>
  </si>
  <si>
    <t>1606032</t>
  </si>
  <si>
    <t>RFRD/2025-U/P/5</t>
  </si>
  <si>
    <t>RFRD/2025-U/P/14</t>
  </si>
  <si>
    <t>RFRD/2025-U/P/13</t>
  </si>
  <si>
    <t>RFRD/2025-U/P/16</t>
  </si>
  <si>
    <t>RFRD/2025-U/P/11</t>
  </si>
  <si>
    <t>RFRD/2025-U/P/2</t>
  </si>
  <si>
    <t>RFRD/2025-U/P/12</t>
  </si>
  <si>
    <t>RFRD/2025-U/P/9</t>
  </si>
  <si>
    <t>RFRD/2025-U/P/8</t>
  </si>
  <si>
    <t>RFRD/2025-U/P/15</t>
  </si>
  <si>
    <t>RFRD/2025-U/P/4</t>
  </si>
  <si>
    <t>N</t>
  </si>
  <si>
    <t>Przebudowa drogi powiatowej nr 1654 O (km 3+940 - 9+350)</t>
  </si>
  <si>
    <t>Remont drogi powiatowej nr 1108 O na odcinku Baldwinowice - DK39</t>
  </si>
  <si>
    <t>Remont drogi powiatowej nr 1105 O w m. Smogorzów - etap II</t>
  </si>
  <si>
    <t>R</t>
  </si>
  <si>
    <t>P</t>
  </si>
  <si>
    <t>Remont DP 1136 O odc. od m. Mąkoszyce do DK39</t>
  </si>
  <si>
    <t>Remont DP 1193 O ul. Piastowskiej i ul. Łokietka w Brzegu na odc. km 2+805 - 3+120</t>
  </si>
  <si>
    <t>grudzień 2025 listopad 2026</t>
  </si>
  <si>
    <t>wrzesień 2025 lipiec 2026</t>
  </si>
  <si>
    <t>grudzień 2025 październik 2026</t>
  </si>
  <si>
    <t>grudzień 2025 wrzesień 2026</t>
  </si>
  <si>
    <t>grudzień 2025 sierpień 2026</t>
  </si>
  <si>
    <t>grudzień 2025 lipiec 2026</t>
  </si>
  <si>
    <t>RFRD/2025-U/G/11</t>
  </si>
  <si>
    <t>RFRD/2025-U/G/23</t>
  </si>
  <si>
    <t>RFRD/2025-U/G/22</t>
  </si>
  <si>
    <t>Gmina Kluczbork</t>
  </si>
  <si>
    <t>Gmina Nysa</t>
  </si>
  <si>
    <t>Remont ul. Opolskiej w Kluczborku</t>
  </si>
  <si>
    <t>Remont drogi gminnej, publicznej, nr 106738 O - ulicy Św. Piotra w Nysie</t>
  </si>
  <si>
    <t>Remont drogi gminnej, publicznej, nr 106718 O - ulicy Bielawskiej w Nysie</t>
  </si>
  <si>
    <t>grudzień 2025 czerwiec 2026</t>
  </si>
  <si>
    <t>RFRD/2025-U/G/39</t>
  </si>
  <si>
    <t>RFRD/2025-U/G/30</t>
  </si>
  <si>
    <t>RFRD/2025-U/G/7</t>
  </si>
  <si>
    <t>RFRD/2025-U/G/37</t>
  </si>
  <si>
    <t>RFRD/2025-U/G/42</t>
  </si>
  <si>
    <t>RFRD/2025-U/G/33</t>
  </si>
  <si>
    <t>Gmina Branice</t>
  </si>
  <si>
    <t>Remont drogi gminnej w miejscowości Wódka</t>
  </si>
  <si>
    <t>Gmina Łubniany</t>
  </si>
  <si>
    <t>Gmina Pokój</t>
  </si>
  <si>
    <t>Remont drogi gminnej nr 101622 O ul. Nowy Świat w m. Pokój</t>
  </si>
  <si>
    <t>Gmina Brzeg</t>
  </si>
  <si>
    <t>Budowa ul. Agrestowej w Brzegu</t>
  </si>
  <si>
    <t>Gmina Jemielnica</t>
  </si>
  <si>
    <t>Budowa dróg ul. Kasztanowej i Klonowej w miejscowości Jemielnica wraz z budową odwodnienia</t>
  </si>
  <si>
    <t>Gmina Dobrzeń Wielki</t>
  </si>
  <si>
    <t>Rozbudowa drogi gminnej - ul. Wyszyńskiego w m. Dobrzeń Wielki</t>
  </si>
  <si>
    <t>Remont ul. Polskiej w Brzegu</t>
  </si>
  <si>
    <t>RFRD/2025-U/G/19</t>
  </si>
  <si>
    <t>Gmina Skoroszyce</t>
  </si>
  <si>
    <t>Rozbudowa dróg w m. Czarnolas etap 1</t>
  </si>
  <si>
    <t>Gmina Kietrz</t>
  </si>
  <si>
    <t>Remont odcinka drogi gminnej nr 108862 O w Chróścielowie</t>
  </si>
  <si>
    <t>Gmina Praszka</t>
  </si>
  <si>
    <t>Przebudowa drogi gminnej nr 100938 O ul. Dąbrowskiej w Praszce</t>
  </si>
  <si>
    <t>Gmina Głubczyce</t>
  </si>
  <si>
    <t>Remont ulicy Broniewskiego w Głubczycach na odcinku od ulicy Żeromskiego do Parku Miejskiego</t>
  </si>
  <si>
    <t>Gmina Reńska Wieś</t>
  </si>
  <si>
    <t>Remont drogi gminnej - ul. Żabnik w Dębowej</t>
  </si>
  <si>
    <t>październik 2025 grudzień 2025</t>
  </si>
  <si>
    <t>RFRD/2025-U/G/18</t>
  </si>
  <si>
    <t>Gmina Namysłów</t>
  </si>
  <si>
    <t>Przebudowa ul. Pamięci Sybiraków w Namysłowie</t>
  </si>
  <si>
    <t>B</t>
  </si>
  <si>
    <t>Remont drogi powiatowej nr 1211 O Zwiastowice-Ucieszków na odcinku Karchów-Borzysławice</t>
  </si>
  <si>
    <t>Remont odcinka drogi powiatowej nr 1216 O przy ul. Dworcowej</t>
  </si>
  <si>
    <t>Remont drogi powiatowej nr 1510 O na odcinku Niemodlin - Szydłowiec Śląski od km 1+132 do km 4+598 - etap II</t>
  </si>
  <si>
    <t>Remont drogi powiatowej nr 2106 O na odcinku o długości 4,63 m (od km 241,64 do km 246,27) wraz z remontem mostu (JNI 01018580) zlokalizowanego nad ciekiem Stobrawa o długości 9,00 m (w km od 0+232,64 do km 0+241,64)</t>
  </si>
  <si>
    <t>Remont drogi powiatowej nr 1526 O relacji Korfantów - Biała w m. Biała</t>
  </si>
  <si>
    <t>Remont drogi powiatowej nr 1210 O relacji Głogówek - Żużela w m. Głogówek</t>
  </si>
  <si>
    <t>Remont nawierzchni ul. Młyńskiej w m. Jełowa, ul. Staroopolskiej w m. Jełowa oraz ul. Leśnej w Biadaczu</t>
  </si>
  <si>
    <t>RFRD/2025-U/G/6</t>
  </si>
  <si>
    <t>Gmina Głuchołazy</t>
  </si>
  <si>
    <t>Przebudowa drogi gminnej - ulicy Leśnej w Głuchołazach</t>
  </si>
  <si>
    <t>Gmina Lubsza</t>
  </si>
  <si>
    <t>RFRD/2025-U/G/29</t>
  </si>
  <si>
    <t>Przebudowa drogi gminnej 101927 O w Szydłowicach</t>
  </si>
  <si>
    <t>RFRD/2025-U/G/36 przeniesiono z listy rezerwowej</t>
  </si>
  <si>
    <t>RFRD/2025-U/G/27 przeniesiono z listy rezerwowej</t>
  </si>
  <si>
    <t>RFRD/2025-U/G/16 przeniesiono z listy rezerwowej</t>
  </si>
  <si>
    <t>RFRD/2025-U/G/10 przeniesiono z listy rezerwowej</t>
  </si>
  <si>
    <t>RFRD/2025-U/G/1 przeniesiono z listy rezerwowej</t>
  </si>
  <si>
    <t>REZYGNACJA</t>
  </si>
  <si>
    <t>RFRD/2025-U/G/36 zadanie przeniesione na listę podstawową</t>
  </si>
  <si>
    <t>RFRD/2025-U/G/27 zadanie przeniesione na listę podstawową</t>
  </si>
  <si>
    <t>RFRD/2025-U/G/16 zadanie przeniesione na listę podstawową</t>
  </si>
  <si>
    <t>RFRD/2025-U/G/10 zadanie przeniesione na listę podstawową</t>
  </si>
  <si>
    <t>RFRD/2025-U/G/1 zadanie przeniesione na listę podstawową</t>
  </si>
  <si>
    <t>Lista zmieniona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</si>
</sst>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16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65" fontId="10" fillId="0" borderId="0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0" fontId="22" fillId="0" borderId="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80" zoomScaleNormal="100" zoomScaleSheetLayoutView="80" workbookViewId="0"/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16" t="s">
        <v>155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19" t="s">
        <v>18</v>
      </c>
      <c r="G2" s="220"/>
      <c r="H2" s="220"/>
      <c r="I2" s="220"/>
      <c r="J2" s="220"/>
      <c r="K2" s="220"/>
      <c r="L2" s="220"/>
      <c r="M2" s="220"/>
      <c r="N2" s="22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22"/>
      <c r="G3" s="223"/>
      <c r="H3" s="223"/>
      <c r="I3" s="223"/>
      <c r="J3" s="223"/>
      <c r="K3" s="223"/>
      <c r="L3" s="223"/>
      <c r="M3" s="223"/>
      <c r="N3" s="224"/>
      <c r="Z3" s="12"/>
    </row>
    <row r="4" spans="1:26" x14ac:dyDescent="0.25">
      <c r="A4" s="15" t="s">
        <v>49</v>
      </c>
      <c r="B4" s="16"/>
      <c r="C4" s="16"/>
      <c r="D4" s="16"/>
      <c r="E4" s="16"/>
      <c r="F4" s="222"/>
      <c r="G4" s="223"/>
      <c r="H4" s="223"/>
      <c r="I4" s="223"/>
      <c r="J4" s="223"/>
      <c r="K4" s="223"/>
      <c r="L4" s="223"/>
      <c r="M4" s="223"/>
      <c r="N4" s="224"/>
      <c r="Z4" s="17"/>
    </row>
    <row r="5" spans="1:26" x14ac:dyDescent="0.25">
      <c r="A5" s="16"/>
      <c r="B5" s="16"/>
      <c r="C5" s="16"/>
      <c r="D5" s="16"/>
      <c r="E5" s="16"/>
      <c r="F5" s="222"/>
      <c r="G5" s="223"/>
      <c r="H5" s="223"/>
      <c r="I5" s="223"/>
      <c r="J5" s="223"/>
      <c r="K5" s="223"/>
      <c r="L5" s="223"/>
      <c r="M5" s="223"/>
      <c r="N5" s="224"/>
      <c r="Z5" s="12"/>
    </row>
    <row r="6" spans="1:26" x14ac:dyDescent="0.25">
      <c r="A6" s="15" t="s">
        <v>50</v>
      </c>
      <c r="B6" s="16"/>
      <c r="C6" s="16"/>
      <c r="D6" s="16"/>
      <c r="E6" s="16"/>
      <c r="F6" s="222"/>
      <c r="G6" s="223"/>
      <c r="H6" s="223"/>
      <c r="I6" s="223"/>
      <c r="J6" s="223"/>
      <c r="K6" s="223"/>
      <c r="L6" s="223"/>
      <c r="M6" s="223"/>
      <c r="N6" s="224"/>
      <c r="Z6" s="17"/>
    </row>
    <row r="7" spans="1:26" ht="15.75" thickBot="1" x14ac:dyDescent="0.3">
      <c r="A7" s="16"/>
      <c r="B7" s="16"/>
      <c r="C7" s="16"/>
      <c r="D7" s="16"/>
      <c r="E7" s="16"/>
      <c r="F7" s="225" t="s">
        <v>19</v>
      </c>
      <c r="G7" s="226"/>
      <c r="H7" s="226"/>
      <c r="I7" s="226"/>
      <c r="J7" s="226"/>
      <c r="K7" s="226"/>
      <c r="L7" s="226"/>
      <c r="M7" s="226"/>
      <c r="N7" s="227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202"/>
      <c r="N9" s="18"/>
      <c r="Z9" s="12"/>
    </row>
    <row r="10" spans="1:26" ht="20.100000000000001" customHeight="1" x14ac:dyDescent="0.25">
      <c r="A10" s="228" t="s">
        <v>1</v>
      </c>
      <c r="B10" s="230" t="s">
        <v>35</v>
      </c>
      <c r="C10" s="232" t="s">
        <v>20</v>
      </c>
      <c r="D10" s="234" t="s">
        <v>21</v>
      </c>
      <c r="E10" s="236" t="s">
        <v>22</v>
      </c>
      <c r="F10" s="105"/>
      <c r="G10" s="92"/>
      <c r="H10" s="93"/>
      <c r="I10" s="92"/>
      <c r="J10" s="93" t="s">
        <v>12</v>
      </c>
      <c r="K10" s="92"/>
      <c r="L10" s="92"/>
      <c r="M10" s="92"/>
      <c r="N10" s="93"/>
      <c r="O10" s="93"/>
      <c r="P10" s="93"/>
      <c r="Q10" s="94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29"/>
      <c r="B11" s="231"/>
      <c r="C11" s="233"/>
      <c r="D11" s="235"/>
      <c r="E11" s="237"/>
      <c r="F11" s="111">
        <v>2019</v>
      </c>
      <c r="G11" s="112">
        <v>2020</v>
      </c>
      <c r="H11" s="112">
        <v>2021</v>
      </c>
      <c r="I11" s="112">
        <v>2022</v>
      </c>
      <c r="J11" s="112">
        <v>2023</v>
      </c>
      <c r="K11" s="112">
        <v>2024</v>
      </c>
      <c r="L11" s="112">
        <v>2025</v>
      </c>
      <c r="M11" s="112">
        <v>2026</v>
      </c>
      <c r="N11" s="112">
        <v>2027</v>
      </c>
      <c r="O11" s="112">
        <v>2028</v>
      </c>
      <c r="P11" s="112">
        <v>2029</v>
      </c>
      <c r="Q11" s="113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14" t="s">
        <v>37</v>
      </c>
      <c r="B12" s="115">
        <f>COUNTA('pow podst'!K3:K13)</f>
        <v>11</v>
      </c>
      <c r="C12" s="116">
        <f>SUM('pow podst'!J3:J13)</f>
        <v>27392808.559999999</v>
      </c>
      <c r="D12" s="117">
        <f>SUM('pow podst'!L3:L13)</f>
        <v>13696404.290000001</v>
      </c>
      <c r="E12" s="118">
        <f>SUM('pow podst'!K3:K13)</f>
        <v>13696404.270000001</v>
      </c>
      <c r="F12" s="119">
        <f>SUM('pow podst'!N3:N13)</f>
        <v>0</v>
      </c>
      <c r="G12" s="116">
        <f>SUM('pow podst'!O3:O13)</f>
        <v>0</v>
      </c>
      <c r="H12" s="116">
        <f>SUM('pow podst'!P3:P13)</f>
        <v>0</v>
      </c>
      <c r="I12" s="116">
        <f>SUM('pow podst'!Q3:Q13)</f>
        <v>0</v>
      </c>
      <c r="J12" s="116">
        <f>SUM('pow podst'!R3:R13)</f>
        <v>0</v>
      </c>
      <c r="K12" s="116">
        <f>SUM('pow podst'!S3:S13)</f>
        <v>0</v>
      </c>
      <c r="L12" s="116">
        <f>SUM('pow podst'!T3:T13)</f>
        <v>13696404.270000001</v>
      </c>
      <c r="M12" s="116">
        <f>SUM('pow podst'!U3:U13)</f>
        <v>0</v>
      </c>
      <c r="N12" s="116">
        <f>SUM('pow podst'!V3:V13)</f>
        <v>0</v>
      </c>
      <c r="O12" s="116">
        <f>SUM('pow podst'!W3:W13)</f>
        <v>0</v>
      </c>
      <c r="P12" s="116">
        <f>SUM('pow podst'!X3:X13)</f>
        <v>0</v>
      </c>
      <c r="Q12" s="120">
        <f>SUM('pow podst'!Y3:Y13)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21" t="s">
        <v>38</v>
      </c>
      <c r="B13" s="164">
        <f>COUNTIF('pow podst'!C3:C13,"K")</f>
        <v>0</v>
      </c>
      <c r="C13" s="165">
        <f>SUMIF('pow podst'!C3:C13,"K",'pow podst'!J3:J13)</f>
        <v>0</v>
      </c>
      <c r="D13" s="166">
        <f>SUMIF('pow podst'!C3:C13,"K",'pow podst'!L3:L13)</f>
        <v>0</v>
      </c>
      <c r="E13" s="52">
        <f>SUMIF('pow podst'!C3:C13,"K",'pow podst'!K3:K13)</f>
        <v>0</v>
      </c>
      <c r="F13" s="173">
        <f>SUMIF('pow podst'!C3:C13,"K",'pow podst'!N3:N13)</f>
        <v>0</v>
      </c>
      <c r="G13" s="165">
        <f>SUMIF('pow podst'!C3:C13,"K",'pow podst'!O3:O13)</f>
        <v>0</v>
      </c>
      <c r="H13" s="165">
        <f>SUMIF('pow podst'!C3:C13,"K",'pow podst'!P3:P13)</f>
        <v>0</v>
      </c>
      <c r="I13" s="165">
        <f>SUMIF('pow podst'!C3:C13,"K",'pow podst'!Q3:Q13)</f>
        <v>0</v>
      </c>
      <c r="J13" s="165">
        <f>SUMIF('pow podst'!C3:C13,"K",'pow podst'!R3:R13)</f>
        <v>0</v>
      </c>
      <c r="K13" s="165">
        <f>SUMIF('pow podst'!C3:C13,"K",'pow podst'!S3:S13)</f>
        <v>0</v>
      </c>
      <c r="L13" s="165">
        <f>SUMIF('pow podst'!C3:C13,"K",'pow podst'!T3:T13)</f>
        <v>0</v>
      </c>
      <c r="M13" s="165">
        <f>SUMIF('pow podst'!C3:C13,"K",'pow podst'!U3:U13)</f>
        <v>0</v>
      </c>
      <c r="N13" s="165">
        <f>SUMIF('pow podst'!C3:C13,"K",'pow podst'!V3:V13)</f>
        <v>0</v>
      </c>
      <c r="O13" s="165">
        <f>SUMIF('pow podst'!C3:C13,"K",'pow podst'!W3:W13)</f>
        <v>0</v>
      </c>
      <c r="P13" s="165">
        <f>SUMIF('pow podst'!D3:D13,"K",'pow podst'!X3:X13)</f>
        <v>0</v>
      </c>
      <c r="Q13" s="174">
        <f>SUMIF('pow podst'!E3:E13,"K",'pow podst'!Y3:Y13)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22" t="s">
        <v>39</v>
      </c>
      <c r="B14" s="167">
        <f>COUNTIF('pow podst'!C3:C13,"N")</f>
        <v>11</v>
      </c>
      <c r="C14" s="168">
        <f>SUMIF('pow podst'!C3:C13,"N",'pow podst'!J3:J13)</f>
        <v>27392808.559999999</v>
      </c>
      <c r="D14" s="169">
        <f>SUMIF('pow podst'!C3:C13,"N",'pow podst'!L3:L13)</f>
        <v>13696404.290000001</v>
      </c>
      <c r="E14" s="51">
        <f>SUMIF('pow podst'!C3:C13,"N",'pow podst'!K3:K13)</f>
        <v>13696404.270000001</v>
      </c>
      <c r="F14" s="175">
        <f>SUMIF('pow podst'!C3:C13,"N",'pow podst'!N3:N13)</f>
        <v>0</v>
      </c>
      <c r="G14" s="168">
        <f>SUMIF('pow podst'!C3:C13,"N",'pow podst'!O3:O13)</f>
        <v>0</v>
      </c>
      <c r="H14" s="168">
        <f>SUMIF('pow podst'!C3:C13,"N",'pow podst'!P3:P13)</f>
        <v>0</v>
      </c>
      <c r="I14" s="168">
        <f>SUMIF('pow podst'!C3:C13,"N",'pow podst'!Q3:Q13)</f>
        <v>0</v>
      </c>
      <c r="J14" s="168">
        <f>SUMIF('pow podst'!C3:C13,"N",'pow podst'!R3:R13)</f>
        <v>0</v>
      </c>
      <c r="K14" s="168">
        <f>SUMIF('pow podst'!C3:C13,"N",'pow podst'!S3:S13)</f>
        <v>0</v>
      </c>
      <c r="L14" s="168">
        <f>SUMIF('pow podst'!C3:C13,"N",'pow podst'!T3:T13)</f>
        <v>13696404.270000001</v>
      </c>
      <c r="M14" s="168">
        <f>SUMIF('pow podst'!C3:C13,"N",'pow podst'!U3:U13)</f>
        <v>0</v>
      </c>
      <c r="N14" s="168">
        <f>SUMIF('pow podst'!C3:C13,"N",'pow podst'!V3:V13)</f>
        <v>0</v>
      </c>
      <c r="O14" s="168">
        <f>SUMIF('pow podst'!C3:C13,"N",'pow podst'!W3:W13)</f>
        <v>0</v>
      </c>
      <c r="P14" s="168">
        <f>SUMIF('pow podst'!D3:D13,"N",'pow podst'!X3:X13)</f>
        <v>0</v>
      </c>
      <c r="Q14" s="176">
        <f>SUMIF('pow podst'!E3:E13,"N",'pow podst'!Y3:Y13)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23" t="s">
        <v>40</v>
      </c>
      <c r="B15" s="170">
        <f>COUNTIF('pow podst'!C3:C13,"W")</f>
        <v>0</v>
      </c>
      <c r="C15" s="171">
        <f>SUMIF('pow podst'!C3:C13,"W",'pow podst'!J3:J13)</f>
        <v>0</v>
      </c>
      <c r="D15" s="172">
        <f>SUMIF('pow podst'!C3:C13,"W",'pow podst'!L3:L13)</f>
        <v>0</v>
      </c>
      <c r="E15" s="124">
        <f>SUMIF('pow podst'!C3:C13,"W",'pow podst'!K3:K13)</f>
        <v>0</v>
      </c>
      <c r="F15" s="177">
        <f>SUMIF('pow podst'!C3:C13,"W",'pow podst'!N3:N13)</f>
        <v>0</v>
      </c>
      <c r="G15" s="171">
        <f>SUMIF('pow podst'!C3:C13,"W",'pow podst'!O3:O13)</f>
        <v>0</v>
      </c>
      <c r="H15" s="171">
        <f>SUMIF('pow podst'!C3:C13,"W",'pow podst'!P3:P13)</f>
        <v>0</v>
      </c>
      <c r="I15" s="171">
        <f>SUMIF('pow podst'!C3:C13,"W",'pow podst'!Q3:Q13)</f>
        <v>0</v>
      </c>
      <c r="J15" s="171">
        <f>SUMIF('pow podst'!C3:C13,"W",'pow podst'!R3:R13)</f>
        <v>0</v>
      </c>
      <c r="K15" s="171">
        <f>SUMIF('pow podst'!C3:C13,"W",'pow podst'!S3:S13)</f>
        <v>0</v>
      </c>
      <c r="L15" s="171">
        <f>SUMIF('pow podst'!C3:C13,"W",'pow podst'!T3:T13)</f>
        <v>0</v>
      </c>
      <c r="M15" s="171">
        <f>SUMIF('pow podst'!C3:C13,"W",'pow podst'!U3:U13)</f>
        <v>0</v>
      </c>
      <c r="N15" s="171">
        <f>SUMIF('pow podst'!C3:C13,"W",'pow podst'!V3:V13)</f>
        <v>0</v>
      </c>
      <c r="O15" s="171">
        <f>SUMIF('pow podst'!C3:C13,"W",'pow podst'!W3:W13)</f>
        <v>0</v>
      </c>
      <c r="P15" s="171">
        <f>SUMIF('pow podst'!D3:D13,"W",'pow podst'!X3:X13)</f>
        <v>0</v>
      </c>
      <c r="Q15" s="178">
        <f>SUMIF('pow podst'!E3:E13,"W",'pow podst'!Y3:Y13)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14" t="s">
        <v>41</v>
      </c>
      <c r="B16" s="115">
        <f>COUNTA('gm podst'!L3:L17)</f>
        <v>15</v>
      </c>
      <c r="C16" s="116">
        <f>SUM('gm podst'!K3:K17)</f>
        <v>15739890.689999999</v>
      </c>
      <c r="D16" s="117">
        <f>SUM('gm podst'!M3:M17)</f>
        <v>7917944.7999999998</v>
      </c>
      <c r="E16" s="118">
        <f>SUM('gm podst'!L3:L17)</f>
        <v>7821945.8900000006</v>
      </c>
      <c r="F16" s="179">
        <f>SUM('gm podst'!O3:O17)</f>
        <v>0</v>
      </c>
      <c r="G16" s="180">
        <f>SUM('gm podst'!P3:P17)</f>
        <v>0</v>
      </c>
      <c r="H16" s="180">
        <f>SUM('gm podst'!Q3:Q17)</f>
        <v>0</v>
      </c>
      <c r="I16" s="180">
        <f>SUM('gm podst'!R3:R17)</f>
        <v>0</v>
      </c>
      <c r="J16" s="180">
        <f>SUM('gm podst'!S3:S17)</f>
        <v>0</v>
      </c>
      <c r="K16" s="180">
        <f>SUM('gm podst'!T3:T17)</f>
        <v>0</v>
      </c>
      <c r="L16" s="180">
        <f>SUM('gm podst'!U3:U17)</f>
        <v>7821945.8900000006</v>
      </c>
      <c r="M16" s="180">
        <f>SUM('gm podst'!V3:V17)</f>
        <v>0</v>
      </c>
      <c r="N16" s="180">
        <f>SUM('gm podst'!W3:W17)</f>
        <v>0</v>
      </c>
      <c r="O16" s="180">
        <f>SUM('gm podst'!X3:X17)</f>
        <v>0</v>
      </c>
      <c r="P16" s="180">
        <f>SUM('gm podst'!Y3:Y17)</f>
        <v>0</v>
      </c>
      <c r="Q16" s="181">
        <f>SUM('gm podst'!Z3:Z17)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21" t="s">
        <v>38</v>
      </c>
      <c r="B17" s="164">
        <f>COUNTIF('gm podst'!C3:C17,"K")</f>
        <v>0</v>
      </c>
      <c r="C17" s="165">
        <f>SUMIF('gm podst'!C3:C17,"K",'gm podst'!K3:K17)</f>
        <v>0</v>
      </c>
      <c r="D17" s="166">
        <f>SUMIF('gm podst'!C3:C17,"K",'gm podst'!M3:M17)</f>
        <v>0</v>
      </c>
      <c r="E17" s="52">
        <f>SUMIF('gm podst'!C3:C17,"K",'gm podst'!L3:L17)</f>
        <v>0</v>
      </c>
      <c r="F17" s="173">
        <f>SUMIF('gm podst'!C3:C17,"K",'gm podst'!O3:O17)</f>
        <v>0</v>
      </c>
      <c r="G17" s="165">
        <f>SUMIF('gm podst'!C3:C17,"K",'gm podst'!P3:P17)</f>
        <v>0</v>
      </c>
      <c r="H17" s="165">
        <f>SUMIF('gm podst'!C3:C17,"K",'gm podst'!Q3:Q17)</f>
        <v>0</v>
      </c>
      <c r="I17" s="165">
        <f>SUMIF('gm podst'!C3:C17,"K",'gm podst'!R3:R17)</f>
        <v>0</v>
      </c>
      <c r="J17" s="165">
        <f>SUMIF('gm podst'!C3:C17,"K",'gm podst'!S3:S17)</f>
        <v>0</v>
      </c>
      <c r="K17" s="165">
        <f>SUMIF('gm podst'!C3:C17,"K",'gm podst'!T3:T17)</f>
        <v>0</v>
      </c>
      <c r="L17" s="165">
        <f>SUMIF('gm podst'!C3:C17,"K",'gm podst'!U3:U17)</f>
        <v>0</v>
      </c>
      <c r="M17" s="165">
        <f>SUMIF('gm podst'!C3:C17,"K",'gm podst'!V3:V17)</f>
        <v>0</v>
      </c>
      <c r="N17" s="165">
        <f>SUMIF('gm podst'!C3:C17,"K",'gm podst'!W3:W17)</f>
        <v>0</v>
      </c>
      <c r="O17" s="165">
        <f>SUMIF('gm podst'!C3:C17,"K",'gm podst'!X3:X17)</f>
        <v>0</v>
      </c>
      <c r="P17" s="165">
        <f>SUMIF('gm podst'!D3:D17,"K",'gm podst'!Y3:Y17)</f>
        <v>0</v>
      </c>
      <c r="Q17" s="174">
        <f>SUMIF('gm podst'!E3:E17,"K",'gm podst'!Z3:Z17)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22" t="s">
        <v>39</v>
      </c>
      <c r="B18" s="167">
        <f>COUNTIF('gm podst'!C3:C17,"N")</f>
        <v>15</v>
      </c>
      <c r="C18" s="168">
        <f>SUMIF('gm podst'!C3:C17,"N",'gm podst'!K3:K17)</f>
        <v>15739890.689999999</v>
      </c>
      <c r="D18" s="169">
        <f>SUMIF('gm podst'!C3:C17,"N",'gm podst'!M3:M17)</f>
        <v>7917944.7999999998</v>
      </c>
      <c r="E18" s="51">
        <f>SUMIF('gm podst'!C3:C17,"N",'gm podst'!L3:L17)</f>
        <v>7821945.8900000006</v>
      </c>
      <c r="F18" s="175">
        <f>SUMIF('gm podst'!C3:C17,"N",'gm podst'!O3:O17)</f>
        <v>0</v>
      </c>
      <c r="G18" s="168">
        <f>SUMIF('gm podst'!C3:C17,"N",'gm podst'!P3:P17)</f>
        <v>0</v>
      </c>
      <c r="H18" s="168">
        <f>SUMIF('gm podst'!C3:C17,"N",'gm podst'!Q3:Q17)</f>
        <v>0</v>
      </c>
      <c r="I18" s="168">
        <f>SUMIF('gm podst'!C3:C17,"N",'gm podst'!R3:R17)</f>
        <v>0</v>
      </c>
      <c r="J18" s="168">
        <f>SUMIF('gm podst'!C3:C17,"N",'gm podst'!S3:S17)</f>
        <v>0</v>
      </c>
      <c r="K18" s="168">
        <f>SUMIF('gm podst'!C3:C17,"N",'gm podst'!T3:T17)</f>
        <v>0</v>
      </c>
      <c r="L18" s="168">
        <f>SUMIF('gm podst'!C3:C17,"N",'gm podst'!U3:U17)</f>
        <v>7821945.8900000006</v>
      </c>
      <c r="M18" s="168">
        <f>SUMIF('gm podst'!C3:C17,"N",'gm podst'!V3:V17)</f>
        <v>0</v>
      </c>
      <c r="N18" s="168">
        <f>SUMIF('gm podst'!C3:C17,"N",'gm podst'!W3:W17)</f>
        <v>0</v>
      </c>
      <c r="O18" s="168">
        <f>SUMIF('gm podst'!C3:C17,"N",'gm podst'!X3:X17)</f>
        <v>0</v>
      </c>
      <c r="P18" s="168">
        <f>SUMIF('gm podst'!D3:D17,"N",'gm podst'!Y3:Y17)</f>
        <v>0</v>
      </c>
      <c r="Q18" s="176">
        <f>SUMIF('gm podst'!E3:E17,"N",'gm podst'!Z3:Z17)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23" t="s">
        <v>40</v>
      </c>
      <c r="B19" s="170">
        <f>COUNTIF('gm podst'!C3:C17,"W")</f>
        <v>0</v>
      </c>
      <c r="C19" s="171">
        <f>SUMIF('gm podst'!C3:C17,"W",'gm podst'!K3:K17)</f>
        <v>0</v>
      </c>
      <c r="D19" s="172">
        <f>SUMIF('gm podst'!C3:C17,"W",'gm podst'!M3:M17)</f>
        <v>0</v>
      </c>
      <c r="E19" s="124">
        <f>SUMIF('gm podst'!C3:C17,"W",'gm podst'!L3:L17)</f>
        <v>0</v>
      </c>
      <c r="F19" s="177">
        <f>SUMIF('gm podst'!C3:C17,"W",'gm podst'!O3:O17)</f>
        <v>0</v>
      </c>
      <c r="G19" s="171">
        <f>SUMIF('gm podst'!C3:C17,"W",'gm podst'!P3:P17)</f>
        <v>0</v>
      </c>
      <c r="H19" s="171">
        <f>SUMIF('gm podst'!C3:C17,"W",'gm podst'!Q3:Q17)</f>
        <v>0</v>
      </c>
      <c r="I19" s="171">
        <f>SUMIF('gm podst'!C3:C17,"W",'gm podst'!R3:R17)</f>
        <v>0</v>
      </c>
      <c r="J19" s="171">
        <f>SUMIF('gm podst'!C3:C17,"W",'gm podst'!S3:S17)</f>
        <v>0</v>
      </c>
      <c r="K19" s="171">
        <f>SUMIF('gm podst'!C3:C17,"W",'gm podst'!T3:T17)</f>
        <v>0</v>
      </c>
      <c r="L19" s="171">
        <f>SUMIF('gm podst'!C3:C17,"W",'gm podst'!U3:U17)</f>
        <v>0</v>
      </c>
      <c r="M19" s="171">
        <f>SUMIF('gm podst'!C3:C17,"W",'gm podst'!V3:V17)</f>
        <v>0</v>
      </c>
      <c r="N19" s="171">
        <f>SUMIF('gm podst'!C3:C17,"W",'gm podst'!W3:W17)</f>
        <v>0</v>
      </c>
      <c r="O19" s="171">
        <f>SUMIF('gm podst'!C3:C17,"W",'gm podst'!X3:X17)</f>
        <v>0</v>
      </c>
      <c r="P19" s="171">
        <f>SUMIF('gm podst'!D3:D17,"W",'gm podst'!Y3:Y17)</f>
        <v>0</v>
      </c>
      <c r="Q19" s="178">
        <f>SUMIF('gm podst'!E3:E17,"W",'gm podst'!Z3:Z17)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25" t="s">
        <v>42</v>
      </c>
      <c r="B20" s="126">
        <f>B12+B16</f>
        <v>26</v>
      </c>
      <c r="C20" s="127">
        <f>C12+C16</f>
        <v>43132699.25</v>
      </c>
      <c r="D20" s="128">
        <f t="shared" ref="C20:O22" si="2">D12+D16</f>
        <v>21614349.09</v>
      </c>
      <c r="E20" s="129">
        <f t="shared" si="2"/>
        <v>21518350.160000004</v>
      </c>
      <c r="F20" s="130">
        <f t="shared" si="2"/>
        <v>0</v>
      </c>
      <c r="G20" s="127">
        <f t="shared" si="2"/>
        <v>0</v>
      </c>
      <c r="H20" s="127">
        <f t="shared" si="2"/>
        <v>0</v>
      </c>
      <c r="I20" s="127">
        <f t="shared" si="2"/>
        <v>0</v>
      </c>
      <c r="J20" s="127">
        <f t="shared" si="2"/>
        <v>0</v>
      </c>
      <c r="K20" s="127">
        <f t="shared" si="2"/>
        <v>0</v>
      </c>
      <c r="L20" s="127">
        <f t="shared" si="2"/>
        <v>21518350.160000004</v>
      </c>
      <c r="M20" s="127">
        <f t="shared" si="2"/>
        <v>0</v>
      </c>
      <c r="N20" s="127">
        <f t="shared" si="2"/>
        <v>0</v>
      </c>
      <c r="O20" s="127">
        <f t="shared" si="2"/>
        <v>0</v>
      </c>
      <c r="P20" s="127">
        <f t="shared" ref="P20:Q20" si="3">P12+P16</f>
        <v>0</v>
      </c>
      <c r="Q20" s="131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32" t="s">
        <v>38</v>
      </c>
      <c r="B21" s="96">
        <f>B13+B17</f>
        <v>0</v>
      </c>
      <c r="C21" s="88">
        <f t="shared" si="2"/>
        <v>0</v>
      </c>
      <c r="D21" s="101">
        <f t="shared" si="2"/>
        <v>0</v>
      </c>
      <c r="E21" s="52">
        <f t="shared" si="2"/>
        <v>0</v>
      </c>
      <c r="F21" s="106">
        <f t="shared" si="2"/>
        <v>0</v>
      </c>
      <c r="G21" s="88">
        <f t="shared" si="2"/>
        <v>0</v>
      </c>
      <c r="H21" s="88">
        <f t="shared" si="2"/>
        <v>0</v>
      </c>
      <c r="I21" s="88">
        <f t="shared" si="2"/>
        <v>0</v>
      </c>
      <c r="J21" s="88">
        <f t="shared" si="2"/>
        <v>0</v>
      </c>
      <c r="K21" s="88">
        <f t="shared" si="2"/>
        <v>0</v>
      </c>
      <c r="L21" s="88">
        <f t="shared" si="2"/>
        <v>0</v>
      </c>
      <c r="M21" s="88">
        <f t="shared" si="2"/>
        <v>0</v>
      </c>
      <c r="N21" s="88">
        <f t="shared" si="2"/>
        <v>0</v>
      </c>
      <c r="O21" s="88">
        <f t="shared" si="2"/>
        <v>0</v>
      </c>
      <c r="P21" s="88">
        <f t="shared" ref="P21:Q21" si="4">P13+P17</f>
        <v>0</v>
      </c>
      <c r="Q21" s="133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34" t="s">
        <v>39</v>
      </c>
      <c r="B22" s="97">
        <f>B14+B18</f>
        <v>26</v>
      </c>
      <c r="C22" s="91">
        <f t="shared" si="2"/>
        <v>43132699.25</v>
      </c>
      <c r="D22" s="102">
        <f t="shared" si="2"/>
        <v>21614349.09</v>
      </c>
      <c r="E22" s="51">
        <f t="shared" si="2"/>
        <v>21518350.160000004</v>
      </c>
      <c r="F22" s="107">
        <f t="shared" si="2"/>
        <v>0</v>
      </c>
      <c r="G22" s="91">
        <f t="shared" si="2"/>
        <v>0</v>
      </c>
      <c r="H22" s="91">
        <f t="shared" si="2"/>
        <v>0</v>
      </c>
      <c r="I22" s="91">
        <f t="shared" si="2"/>
        <v>0</v>
      </c>
      <c r="J22" s="91">
        <f t="shared" si="2"/>
        <v>0</v>
      </c>
      <c r="K22" s="91">
        <f t="shared" si="2"/>
        <v>0</v>
      </c>
      <c r="L22" s="91">
        <f t="shared" si="2"/>
        <v>21518350.160000004</v>
      </c>
      <c r="M22" s="91">
        <f t="shared" si="2"/>
        <v>0</v>
      </c>
      <c r="N22" s="91">
        <f t="shared" si="2"/>
        <v>0</v>
      </c>
      <c r="O22" s="91">
        <f t="shared" si="2"/>
        <v>0</v>
      </c>
      <c r="P22" s="91">
        <f t="shared" ref="P22:Q22" si="5">P14+P18</f>
        <v>0</v>
      </c>
      <c r="Q22" s="135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36" t="s">
        <v>40</v>
      </c>
      <c r="B23" s="137">
        <f>B15+B19</f>
        <v>0</v>
      </c>
      <c r="C23" s="138">
        <f t="shared" ref="C23:O23" si="6">C15+C19</f>
        <v>0</v>
      </c>
      <c r="D23" s="139">
        <f t="shared" si="6"/>
        <v>0</v>
      </c>
      <c r="E23" s="124">
        <f t="shared" si="6"/>
        <v>0</v>
      </c>
      <c r="F23" s="140">
        <f t="shared" si="6"/>
        <v>0</v>
      </c>
      <c r="G23" s="138">
        <f t="shared" si="6"/>
        <v>0</v>
      </c>
      <c r="H23" s="138">
        <f t="shared" si="6"/>
        <v>0</v>
      </c>
      <c r="I23" s="138">
        <f t="shared" si="6"/>
        <v>0</v>
      </c>
      <c r="J23" s="138">
        <f t="shared" si="6"/>
        <v>0</v>
      </c>
      <c r="K23" s="138">
        <f t="shared" si="6"/>
        <v>0</v>
      </c>
      <c r="L23" s="138">
        <f t="shared" si="6"/>
        <v>0</v>
      </c>
      <c r="M23" s="138">
        <f t="shared" si="6"/>
        <v>0</v>
      </c>
      <c r="N23" s="138">
        <f t="shared" si="6"/>
        <v>0</v>
      </c>
      <c r="O23" s="138">
        <f t="shared" si="6"/>
        <v>0</v>
      </c>
      <c r="P23" s="138">
        <f t="shared" ref="P23:Q23" si="7">P15+P19</f>
        <v>0</v>
      </c>
      <c r="Q23" s="141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14" t="s">
        <v>2</v>
      </c>
      <c r="B24" s="115">
        <f>COUNTA('pow rez'!K3:K5)</f>
        <v>0</v>
      </c>
      <c r="C24" s="116">
        <f>SUM('pow rez'!J3:J5)</f>
        <v>0</v>
      </c>
      <c r="D24" s="117">
        <f>SUM('pow rez'!L3:L5)</f>
        <v>0</v>
      </c>
      <c r="E24" s="118">
        <f>SUM('pow rez'!K3:K5)</f>
        <v>0</v>
      </c>
      <c r="F24" s="119">
        <f>SUM('pow rez'!N3:N5)</f>
        <v>0</v>
      </c>
      <c r="G24" s="116">
        <f>SUM('pow rez'!O3:O5)</f>
        <v>0</v>
      </c>
      <c r="H24" s="116">
        <f>SUM('pow rez'!P3:P5)</f>
        <v>0</v>
      </c>
      <c r="I24" s="116">
        <f>SUM('pow rez'!Q3:Q5)</f>
        <v>0</v>
      </c>
      <c r="J24" s="116">
        <f>SUM('pow rez'!R3:R5)</f>
        <v>0</v>
      </c>
      <c r="K24" s="116">
        <f>SUM('pow rez'!S3:S5)</f>
        <v>0</v>
      </c>
      <c r="L24" s="116">
        <f>SUM('pow rez'!T3:T5)</f>
        <v>0</v>
      </c>
      <c r="M24" s="116">
        <f>SUM('pow rez'!U3:U5)</f>
        <v>0</v>
      </c>
      <c r="N24" s="116">
        <f>SUM('pow rez'!V3:V5)</f>
        <v>0</v>
      </c>
      <c r="O24" s="116">
        <f>SUM('pow rez'!W3:W5)</f>
        <v>0</v>
      </c>
      <c r="P24" s="116">
        <f>SUM('pow rez'!X3:X5)</f>
        <v>0</v>
      </c>
      <c r="Q24" s="120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22" t="s">
        <v>39</v>
      </c>
      <c r="B25" s="167">
        <f>COUNTIF('pow rez'!C3:C5,"N")</f>
        <v>0</v>
      </c>
      <c r="C25" s="168">
        <f>SUMIF('pow rez'!C3:C5,"N",'pow rez'!J3:J5)</f>
        <v>0</v>
      </c>
      <c r="D25" s="169">
        <f>SUMIF('pow rez'!C3:C5,"N",'pow rez'!L3:L5)</f>
        <v>0</v>
      </c>
      <c r="E25" s="51">
        <f>SUMIF('pow rez'!C3:C5,"N",'pow rez'!K3:K5)</f>
        <v>0</v>
      </c>
      <c r="F25" s="175">
        <f>SUMIF('pow rez'!C3:C5,"N",'pow rez'!N3:N5)</f>
        <v>0</v>
      </c>
      <c r="G25" s="168">
        <f>SUMIF('pow rez'!C3:C5,"N",'pow rez'!O3:O5)</f>
        <v>0</v>
      </c>
      <c r="H25" s="168">
        <f>SUMIF('pow rez'!C3:C5,"N",'pow rez'!P3:P5)</f>
        <v>0</v>
      </c>
      <c r="I25" s="168">
        <f>SUMIF('pow rez'!C3:C5,"N",'pow rez'!Q3:Q5)</f>
        <v>0</v>
      </c>
      <c r="J25" s="168">
        <f>SUMIF('pow rez'!C3:C5,"N",'pow rez'!R3:R5)</f>
        <v>0</v>
      </c>
      <c r="K25" s="168">
        <f>SUMIF('pow rez'!C3:C5,"N",'pow rez'!S3:S5)</f>
        <v>0</v>
      </c>
      <c r="L25" s="168">
        <f>SUMIF('pow rez'!C3:C5,"N",'pow rez'!T3:T5)</f>
        <v>0</v>
      </c>
      <c r="M25" s="168">
        <f>SUMIF('pow rez'!C3:C5,"N",'pow rez'!U3:U5)</f>
        <v>0</v>
      </c>
      <c r="N25" s="168">
        <f>SUMIF('pow rez'!C3:C5,"N",'pow rez'!V3:V5)</f>
        <v>0</v>
      </c>
      <c r="O25" s="168">
        <f>SUMIF('pow rez'!C3:C5,"N",'pow rez'!W3:W5)</f>
        <v>0</v>
      </c>
      <c r="P25" s="168">
        <f>SUMIF('pow rez'!D3:D5,"N",'pow rez'!X3:X5)</f>
        <v>0</v>
      </c>
      <c r="Q25" s="176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23" t="s">
        <v>40</v>
      </c>
      <c r="B26" s="170">
        <f>COUNTIF('pow rez'!C3:C5,"W")</f>
        <v>0</v>
      </c>
      <c r="C26" s="171">
        <f>SUMIF('pow rez'!C3:C5,"W",'pow rez'!J3:J5)</f>
        <v>0</v>
      </c>
      <c r="D26" s="172">
        <f>SUMIF('pow rez'!C3:C5,"W",'pow rez'!L3:L5)</f>
        <v>0</v>
      </c>
      <c r="E26" s="124">
        <f>SUMIF('pow rez'!C3:C5,"W",'pow rez'!K3:K5)</f>
        <v>0</v>
      </c>
      <c r="F26" s="177">
        <f>SUMIF('pow rez'!C3:C5,"W",'pow rez'!N3:N5)</f>
        <v>0</v>
      </c>
      <c r="G26" s="171">
        <f>SUMIF('pow rez'!C3:C5,"W",'pow rez'!O3:O5)</f>
        <v>0</v>
      </c>
      <c r="H26" s="171">
        <f>SUMIF('pow rez'!C3:C5,"W",'pow rez'!P3:P5)</f>
        <v>0</v>
      </c>
      <c r="I26" s="171">
        <f>SUMIF('pow rez'!C3:C5,"W",'pow rez'!Q3:Q5)</f>
        <v>0</v>
      </c>
      <c r="J26" s="171">
        <f>SUMIF('pow rez'!C3:C5,"W",'pow rez'!R3:R5)</f>
        <v>0</v>
      </c>
      <c r="K26" s="171">
        <f>SUMIF('pow rez'!C3:C5,"W",'pow rez'!S3:S5)</f>
        <v>0</v>
      </c>
      <c r="L26" s="171">
        <f>SUMIF('pow rez'!C3:C5,"W",'pow rez'!T3:T5)</f>
        <v>0</v>
      </c>
      <c r="M26" s="171">
        <f>SUMIF('pow rez'!C3:C5,"W",'pow rez'!U3:U5)</f>
        <v>0</v>
      </c>
      <c r="N26" s="171">
        <f>SUMIF('pow rez'!C3:C5,"W",'pow rez'!V3:V5)</f>
        <v>0</v>
      </c>
      <c r="O26" s="171">
        <f>SUMIF('pow rez'!C3:C5,"W",'pow rez'!W3:W5)</f>
        <v>0</v>
      </c>
      <c r="P26" s="171">
        <f>SUMIF('pow rez'!D3:D5,"W",'pow rez'!X3:X5)</f>
        <v>0</v>
      </c>
      <c r="Q26" s="178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14" t="s">
        <v>3</v>
      </c>
      <c r="B27" s="115">
        <f>COUNTA('gm rez'!L3:L10)</f>
        <v>0</v>
      </c>
      <c r="C27" s="116">
        <f>SUM('gm rez'!K3:K10)</f>
        <v>0</v>
      </c>
      <c r="D27" s="117">
        <f>SUM('gm rez'!M3:M10)</f>
        <v>0</v>
      </c>
      <c r="E27" s="118">
        <f>SUM('gm rez'!L3:L10)</f>
        <v>0</v>
      </c>
      <c r="F27" s="119">
        <f>SUM('gm rez'!O3:O10)</f>
        <v>0</v>
      </c>
      <c r="G27" s="116">
        <f>SUM('gm rez'!P3:P10)</f>
        <v>0</v>
      </c>
      <c r="H27" s="116">
        <f>SUM('gm rez'!Q3:Q10)</f>
        <v>0</v>
      </c>
      <c r="I27" s="116">
        <f>SUM('gm rez'!R3:R10)</f>
        <v>0</v>
      </c>
      <c r="J27" s="116">
        <f>SUM('gm rez'!S3:S10)</f>
        <v>0</v>
      </c>
      <c r="K27" s="116">
        <f>SUM('gm rez'!T3:T10)</f>
        <v>0</v>
      </c>
      <c r="L27" s="116">
        <f>SUM('gm rez'!U3:U10)</f>
        <v>0</v>
      </c>
      <c r="M27" s="116">
        <f>SUM('gm rez'!V3:V10)</f>
        <v>0</v>
      </c>
      <c r="N27" s="116">
        <f>SUM('gm rez'!W3:W10)</f>
        <v>0</v>
      </c>
      <c r="O27" s="116">
        <f>SUM('gm rez'!X3:X10)</f>
        <v>0</v>
      </c>
      <c r="P27" s="116">
        <f>SUM('gm rez'!Y3:Y10)</f>
        <v>0</v>
      </c>
      <c r="Q27" s="120">
        <f>SUM('gm rez'!Z3:Z10)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22" t="s">
        <v>39</v>
      </c>
      <c r="B28" s="167">
        <f>COUNTIF('gm rez'!C3:C10,"N")</f>
        <v>0</v>
      </c>
      <c r="C28" s="168">
        <f>SUMIF('gm rez'!C3:C10,"N",'gm rez'!K3:K10)</f>
        <v>0</v>
      </c>
      <c r="D28" s="169">
        <f>SUMIF('gm rez'!C3:C10,"N",'gm rez'!M3:M10)</f>
        <v>0</v>
      </c>
      <c r="E28" s="51">
        <f>SUMIF('gm rez'!C3:C10,"N",'gm rez'!L3:L10)</f>
        <v>0</v>
      </c>
      <c r="F28" s="175">
        <f>SUMIF('gm rez'!C3:C10,"N",'gm rez'!O3:O10)</f>
        <v>0</v>
      </c>
      <c r="G28" s="168">
        <f>SUMIF('gm rez'!C3:C10,"N",'gm rez'!P3:P10)</f>
        <v>0</v>
      </c>
      <c r="H28" s="168">
        <f>SUMIF('gm rez'!C3:C10,"N",'gm rez'!Q3:Q10)</f>
        <v>0</v>
      </c>
      <c r="I28" s="168">
        <f>SUMIF('gm rez'!C3:C10,"N",'gm rez'!R3:R10)</f>
        <v>0</v>
      </c>
      <c r="J28" s="168">
        <f>SUMIF('gm rez'!C3:C10,"N",'gm rez'!S3:S10)</f>
        <v>0</v>
      </c>
      <c r="K28" s="168">
        <f>SUMIF('gm rez'!C3:C10,"N",'gm rez'!T3:T10)</f>
        <v>0</v>
      </c>
      <c r="L28" s="168">
        <f>SUMIF('gm rez'!C3:C10,"N",'gm rez'!U3:U10)</f>
        <v>0</v>
      </c>
      <c r="M28" s="168">
        <f>SUMIF('gm rez'!C3:C10,"N",'gm rez'!V3:V10)</f>
        <v>0</v>
      </c>
      <c r="N28" s="168">
        <f>SUMIF('gm rez'!C3:C10,"N",'gm rez'!W3:W10)</f>
        <v>0</v>
      </c>
      <c r="O28" s="168">
        <f>SUMIF('gm rez'!C3:C10,"N",'gm rez'!X3:X10)</f>
        <v>0</v>
      </c>
      <c r="P28" s="168">
        <f>SUMIF('gm rez'!D3:D10,"N",'gm rez'!Y3:Y10)</f>
        <v>0</v>
      </c>
      <c r="Q28" s="176">
        <f>SUMIF('gm rez'!E3:E10,"N",'gm rez'!Z3:Z10)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23" t="s">
        <v>40</v>
      </c>
      <c r="B29" s="170">
        <f>COUNTIF('gm rez'!C3:C10,"W")</f>
        <v>0</v>
      </c>
      <c r="C29" s="171">
        <f>SUMIF('gm rez'!C3:C10,"W",'gm rez'!K3:K10)</f>
        <v>0</v>
      </c>
      <c r="D29" s="172">
        <f>SUMIF('gm rez'!C3:C10,"W",'gm rez'!M3:M10)</f>
        <v>0</v>
      </c>
      <c r="E29" s="124">
        <f>SUMIF('gm rez'!C3:C10,"W",'gm rez'!L3:L10)</f>
        <v>0</v>
      </c>
      <c r="F29" s="177">
        <f>SUMIF('gm rez'!C3:C10,"W",'gm rez'!O3:O10)</f>
        <v>0</v>
      </c>
      <c r="G29" s="171">
        <f>SUMIF('gm rez'!C3:C10,"W",'gm rez'!P3:P10)</f>
        <v>0</v>
      </c>
      <c r="H29" s="171">
        <f>SUMIF('gm rez'!C3:C10,"W",'gm rez'!Q3:Q10)</f>
        <v>0</v>
      </c>
      <c r="I29" s="171">
        <f>SUMIF('gm rez'!C3:C10,"W",'gm rez'!R3:R10)</f>
        <v>0</v>
      </c>
      <c r="J29" s="171">
        <f>SUMIF('gm rez'!C3:C10,"W",'gm rez'!S3:S10)</f>
        <v>0</v>
      </c>
      <c r="K29" s="171">
        <f>SUMIF('gm rez'!C3:C10,"W",'gm rez'!T3:T10)</f>
        <v>0</v>
      </c>
      <c r="L29" s="171">
        <f>SUMIF('gm rez'!C3:C10,"W",'gm rez'!U3:U10)</f>
        <v>0</v>
      </c>
      <c r="M29" s="171">
        <f>SUMIF('gm rez'!C3:C10,"W",'gm rez'!V3:V10)</f>
        <v>0</v>
      </c>
      <c r="N29" s="171">
        <f>SUMIF('gm rez'!C3:C10,"W",'gm rez'!W3:W10)</f>
        <v>0</v>
      </c>
      <c r="O29" s="171">
        <f>SUMIF('gm rez'!C3:C10,"W",'gm rez'!X3:X10)</f>
        <v>0</v>
      </c>
      <c r="P29" s="171">
        <f>SUMIF('gm rez'!D3:D10,"W",'gm rez'!Y3:Y10)</f>
        <v>0</v>
      </c>
      <c r="Q29" s="178">
        <f>SUMIF('gm rez'!E3:E10,"W",'gm rez'!Z3:Z10)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89" t="s">
        <v>23</v>
      </c>
      <c r="B30" s="190">
        <f>B24+B27</f>
        <v>0</v>
      </c>
      <c r="C30" s="191">
        <f t="shared" ref="C30:O30" si="8">C24+C27</f>
        <v>0</v>
      </c>
      <c r="D30" s="192">
        <f t="shared" si="8"/>
        <v>0</v>
      </c>
      <c r="E30" s="193">
        <f t="shared" si="8"/>
        <v>0</v>
      </c>
      <c r="F30" s="194">
        <f t="shared" si="8"/>
        <v>0</v>
      </c>
      <c r="G30" s="191">
        <f t="shared" si="8"/>
        <v>0</v>
      </c>
      <c r="H30" s="191">
        <f t="shared" si="8"/>
        <v>0</v>
      </c>
      <c r="I30" s="191">
        <f t="shared" si="8"/>
        <v>0</v>
      </c>
      <c r="J30" s="191">
        <f t="shared" si="8"/>
        <v>0</v>
      </c>
      <c r="K30" s="191">
        <f t="shared" si="8"/>
        <v>0</v>
      </c>
      <c r="L30" s="191">
        <f t="shared" si="8"/>
        <v>0</v>
      </c>
      <c r="M30" s="191">
        <f t="shared" si="8"/>
        <v>0</v>
      </c>
      <c r="N30" s="191">
        <f t="shared" si="8"/>
        <v>0</v>
      </c>
      <c r="O30" s="191">
        <f t="shared" si="8"/>
        <v>0</v>
      </c>
      <c r="P30" s="191">
        <f t="shared" ref="P30:Q30" si="9">P24+P27</f>
        <v>0</v>
      </c>
      <c r="Q30" s="195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100" t="s">
        <v>39</v>
      </c>
      <c r="B31" s="98">
        <f t="shared" ref="B31:O31" si="10">B25+B28</f>
        <v>0</v>
      </c>
      <c r="C31" s="89">
        <f t="shared" si="10"/>
        <v>0</v>
      </c>
      <c r="D31" s="103">
        <f t="shared" si="10"/>
        <v>0</v>
      </c>
      <c r="E31" s="51">
        <f t="shared" si="10"/>
        <v>0</v>
      </c>
      <c r="F31" s="108">
        <f t="shared" si="10"/>
        <v>0</v>
      </c>
      <c r="G31" s="89">
        <f t="shared" si="10"/>
        <v>0</v>
      </c>
      <c r="H31" s="89">
        <f t="shared" si="10"/>
        <v>0</v>
      </c>
      <c r="I31" s="89">
        <f t="shared" si="10"/>
        <v>0</v>
      </c>
      <c r="J31" s="89">
        <f t="shared" si="10"/>
        <v>0</v>
      </c>
      <c r="K31" s="89">
        <f t="shared" si="10"/>
        <v>0</v>
      </c>
      <c r="L31" s="89">
        <f t="shared" si="10"/>
        <v>0</v>
      </c>
      <c r="M31" s="89">
        <f t="shared" si="10"/>
        <v>0</v>
      </c>
      <c r="N31" s="89">
        <f t="shared" si="10"/>
        <v>0</v>
      </c>
      <c r="O31" s="89">
        <f t="shared" si="10"/>
        <v>0</v>
      </c>
      <c r="P31" s="89">
        <f t="shared" ref="P31:Q31" si="11">P25+P28</f>
        <v>0</v>
      </c>
      <c r="Q31" s="95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42" t="s">
        <v>40</v>
      </c>
      <c r="B32" s="143">
        <f t="shared" ref="B32:O32" si="12">B26+B29</f>
        <v>0</v>
      </c>
      <c r="C32" s="144">
        <f t="shared" si="12"/>
        <v>0</v>
      </c>
      <c r="D32" s="145">
        <f t="shared" si="12"/>
        <v>0</v>
      </c>
      <c r="E32" s="146">
        <f t="shared" si="12"/>
        <v>0</v>
      </c>
      <c r="F32" s="147">
        <f t="shared" si="12"/>
        <v>0</v>
      </c>
      <c r="G32" s="144">
        <f t="shared" si="12"/>
        <v>0</v>
      </c>
      <c r="H32" s="144">
        <f t="shared" si="12"/>
        <v>0</v>
      </c>
      <c r="I32" s="144">
        <f t="shared" si="12"/>
        <v>0</v>
      </c>
      <c r="J32" s="144">
        <f t="shared" si="12"/>
        <v>0</v>
      </c>
      <c r="K32" s="144">
        <f t="shared" si="12"/>
        <v>0</v>
      </c>
      <c r="L32" s="144">
        <f t="shared" si="12"/>
        <v>0</v>
      </c>
      <c r="M32" s="144">
        <f t="shared" si="12"/>
        <v>0</v>
      </c>
      <c r="N32" s="144">
        <f t="shared" si="12"/>
        <v>0</v>
      </c>
      <c r="O32" s="144">
        <f t="shared" si="12"/>
        <v>0</v>
      </c>
      <c r="P32" s="144">
        <f t="shared" ref="P32:Q32" si="13">P26+P29</f>
        <v>0</v>
      </c>
      <c r="Q32" s="148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49" t="s">
        <v>34</v>
      </c>
      <c r="B33" s="150">
        <f>B20+B30</f>
        <v>26</v>
      </c>
      <c r="C33" s="151">
        <f t="shared" ref="C33:O33" si="14">C20+C30</f>
        <v>43132699.25</v>
      </c>
      <c r="D33" s="152">
        <f t="shared" si="14"/>
        <v>21614349.09</v>
      </c>
      <c r="E33" s="153">
        <f t="shared" si="14"/>
        <v>21518350.160000004</v>
      </c>
      <c r="F33" s="154">
        <f t="shared" si="14"/>
        <v>0</v>
      </c>
      <c r="G33" s="151">
        <f t="shared" si="14"/>
        <v>0</v>
      </c>
      <c r="H33" s="151">
        <f t="shared" si="14"/>
        <v>0</v>
      </c>
      <c r="I33" s="151">
        <f t="shared" si="14"/>
        <v>0</v>
      </c>
      <c r="J33" s="151">
        <f t="shared" si="14"/>
        <v>0</v>
      </c>
      <c r="K33" s="151">
        <f t="shared" si="14"/>
        <v>0</v>
      </c>
      <c r="L33" s="151">
        <f t="shared" si="14"/>
        <v>21518350.160000004</v>
      </c>
      <c r="M33" s="151">
        <f t="shared" si="14"/>
        <v>0</v>
      </c>
      <c r="N33" s="151">
        <f t="shared" si="14"/>
        <v>0</v>
      </c>
      <c r="O33" s="151">
        <f t="shared" si="14"/>
        <v>0</v>
      </c>
      <c r="P33" s="151">
        <f t="shared" ref="P33:Q33" si="15">P20+P30</f>
        <v>0</v>
      </c>
      <c r="Q33" s="155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82" t="s">
        <v>38</v>
      </c>
      <c r="B34" s="183">
        <f>B21</f>
        <v>0</v>
      </c>
      <c r="C34" s="184">
        <f t="shared" ref="C34:O34" si="16">C21</f>
        <v>0</v>
      </c>
      <c r="D34" s="185">
        <f t="shared" si="16"/>
        <v>0</v>
      </c>
      <c r="E34" s="52">
        <f t="shared" si="16"/>
        <v>0</v>
      </c>
      <c r="F34" s="186">
        <f t="shared" si="16"/>
        <v>0</v>
      </c>
      <c r="G34" s="184">
        <f t="shared" si="16"/>
        <v>0</v>
      </c>
      <c r="H34" s="184">
        <f t="shared" si="16"/>
        <v>0</v>
      </c>
      <c r="I34" s="184">
        <f t="shared" si="16"/>
        <v>0</v>
      </c>
      <c r="J34" s="184">
        <f t="shared" si="16"/>
        <v>0</v>
      </c>
      <c r="K34" s="184">
        <f t="shared" si="16"/>
        <v>0</v>
      </c>
      <c r="L34" s="184">
        <f t="shared" si="16"/>
        <v>0</v>
      </c>
      <c r="M34" s="184">
        <f t="shared" si="16"/>
        <v>0</v>
      </c>
      <c r="N34" s="184">
        <f t="shared" si="16"/>
        <v>0</v>
      </c>
      <c r="O34" s="184">
        <f t="shared" si="16"/>
        <v>0</v>
      </c>
      <c r="P34" s="184">
        <f t="shared" ref="P34:Q34" si="17">P21</f>
        <v>0</v>
      </c>
      <c r="Q34" s="187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56" t="s">
        <v>39</v>
      </c>
      <c r="B35" s="99">
        <f>B22+B31</f>
        <v>26</v>
      </c>
      <c r="C35" s="90">
        <f t="shared" ref="C35:O35" si="18">C22+C31</f>
        <v>43132699.25</v>
      </c>
      <c r="D35" s="104">
        <f t="shared" si="18"/>
        <v>21614349.09</v>
      </c>
      <c r="E35" s="110">
        <f t="shared" si="18"/>
        <v>21518350.160000004</v>
      </c>
      <c r="F35" s="109">
        <f t="shared" si="18"/>
        <v>0</v>
      </c>
      <c r="G35" s="90">
        <f t="shared" si="18"/>
        <v>0</v>
      </c>
      <c r="H35" s="90">
        <f t="shared" si="18"/>
        <v>0</v>
      </c>
      <c r="I35" s="90">
        <f t="shared" si="18"/>
        <v>0</v>
      </c>
      <c r="J35" s="90">
        <f t="shared" si="18"/>
        <v>0</v>
      </c>
      <c r="K35" s="90">
        <f t="shared" si="18"/>
        <v>0</v>
      </c>
      <c r="L35" s="90">
        <f t="shared" si="18"/>
        <v>21518350.160000004</v>
      </c>
      <c r="M35" s="90">
        <f t="shared" si="18"/>
        <v>0</v>
      </c>
      <c r="N35" s="90">
        <f t="shared" si="18"/>
        <v>0</v>
      </c>
      <c r="O35" s="90">
        <f t="shared" si="18"/>
        <v>0</v>
      </c>
      <c r="P35" s="90">
        <f t="shared" ref="P35:Q35" si="19">P22+P31</f>
        <v>0</v>
      </c>
      <c r="Q35" s="157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58" t="s">
        <v>40</v>
      </c>
      <c r="B36" s="159">
        <f>B23+B32</f>
        <v>0</v>
      </c>
      <c r="C36" s="160">
        <f t="shared" ref="C36:O36" si="20">C23+C32</f>
        <v>0</v>
      </c>
      <c r="D36" s="161">
        <f t="shared" si="20"/>
        <v>0</v>
      </c>
      <c r="E36" s="124">
        <f t="shared" si="20"/>
        <v>0</v>
      </c>
      <c r="F36" s="162">
        <f t="shared" si="20"/>
        <v>0</v>
      </c>
      <c r="G36" s="160">
        <f t="shared" si="20"/>
        <v>0</v>
      </c>
      <c r="H36" s="160">
        <f t="shared" si="20"/>
        <v>0</v>
      </c>
      <c r="I36" s="160">
        <f t="shared" si="20"/>
        <v>0</v>
      </c>
      <c r="J36" s="160">
        <f t="shared" si="20"/>
        <v>0</v>
      </c>
      <c r="K36" s="160">
        <f t="shared" si="20"/>
        <v>0</v>
      </c>
      <c r="L36" s="160">
        <f t="shared" si="20"/>
        <v>0</v>
      </c>
      <c r="M36" s="160">
        <f t="shared" si="20"/>
        <v>0</v>
      </c>
      <c r="N36" s="160">
        <f t="shared" si="20"/>
        <v>0</v>
      </c>
      <c r="O36" s="160">
        <f t="shared" si="20"/>
        <v>0</v>
      </c>
      <c r="P36" s="160">
        <f t="shared" ref="P36:Q36" si="21">P23+P32</f>
        <v>0</v>
      </c>
      <c r="Q36" s="163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2"/>
  <sheetViews>
    <sheetView showGridLines="0" view="pageBreakPreview" zoomScale="90" zoomScaleNormal="78" zoomScaleSheetLayoutView="90" zoomScalePageLayoutView="80" workbookViewId="0">
      <selection sqref="A1:A2"/>
    </sheetView>
  </sheetViews>
  <sheetFormatPr defaultColWidth="9.140625" defaultRowHeight="15" x14ac:dyDescent="0.25"/>
  <cols>
    <col min="1" max="1" width="5" style="3" customWidth="1"/>
    <col min="2" max="2" width="15.7109375" style="3" customWidth="1"/>
    <col min="3" max="3" width="15.7109375" style="43" customWidth="1"/>
    <col min="4" max="4" width="16.5703125" style="3" customWidth="1"/>
    <col min="5" max="5" width="8" style="43" customWidth="1"/>
    <col min="6" max="6" width="63.5703125" style="3" customWidth="1"/>
    <col min="7" max="7" width="8.7109375" style="43" customWidth="1"/>
    <col min="8" max="8" width="8.5703125" style="3" customWidth="1"/>
    <col min="9" max="9" width="14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2.85546875" style="1" customWidth="1"/>
    <col min="14" max="19" width="7.7109375" style="3" customWidth="1"/>
    <col min="20" max="20" width="15.7109375" style="3" customWidth="1"/>
    <col min="21" max="25" width="7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140625" style="3"/>
  </cols>
  <sheetData>
    <row r="1" spans="1:29" ht="20.100000000000001" customHeight="1" x14ac:dyDescent="0.25">
      <c r="A1" s="242" t="s">
        <v>4</v>
      </c>
      <c r="B1" s="242" t="s">
        <v>5</v>
      </c>
      <c r="C1" s="243" t="s">
        <v>44</v>
      </c>
      <c r="D1" s="238" t="s">
        <v>6</v>
      </c>
      <c r="E1" s="238" t="s">
        <v>33</v>
      </c>
      <c r="F1" s="238" t="s">
        <v>7</v>
      </c>
      <c r="G1" s="242" t="s">
        <v>27</v>
      </c>
      <c r="H1" s="242" t="s">
        <v>8</v>
      </c>
      <c r="I1" s="242" t="s">
        <v>24</v>
      </c>
      <c r="J1" s="245" t="s">
        <v>9</v>
      </c>
      <c r="K1" s="242" t="s">
        <v>16</v>
      </c>
      <c r="L1" s="238" t="s">
        <v>13</v>
      </c>
      <c r="M1" s="242" t="s">
        <v>11</v>
      </c>
      <c r="N1" s="246" t="s">
        <v>12</v>
      </c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1"/>
    </row>
    <row r="2" spans="1:29" ht="26.25" customHeight="1" x14ac:dyDescent="0.25">
      <c r="A2" s="242"/>
      <c r="B2" s="242"/>
      <c r="C2" s="244"/>
      <c r="D2" s="239"/>
      <c r="E2" s="239"/>
      <c r="F2" s="239"/>
      <c r="G2" s="242"/>
      <c r="H2" s="242"/>
      <c r="I2" s="242"/>
      <c r="J2" s="245"/>
      <c r="K2" s="242"/>
      <c r="L2" s="239"/>
      <c r="M2" s="242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8">
        <v>2029</v>
      </c>
      <c r="Y2" s="188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s="4" customFormat="1" ht="30" customHeight="1" x14ac:dyDescent="0.25">
      <c r="A3" s="196">
        <v>1</v>
      </c>
      <c r="B3" s="196" t="s">
        <v>63</v>
      </c>
      <c r="C3" s="203" t="s">
        <v>74</v>
      </c>
      <c r="D3" s="54" t="s">
        <v>54</v>
      </c>
      <c r="E3" s="197">
        <v>1601</v>
      </c>
      <c r="F3" s="196" t="s">
        <v>81</v>
      </c>
      <c r="G3" s="196" t="s">
        <v>78</v>
      </c>
      <c r="H3" s="208">
        <v>0.315</v>
      </c>
      <c r="I3" s="214" t="s">
        <v>82</v>
      </c>
      <c r="J3" s="49">
        <v>992466.32</v>
      </c>
      <c r="K3" s="49">
        <f>ROUNDDOWN(J3*M3,2)</f>
        <v>496233.16</v>
      </c>
      <c r="L3" s="55">
        <f>J3-K3</f>
        <v>496233.16</v>
      </c>
      <c r="M3" s="204">
        <v>0.5</v>
      </c>
      <c r="N3" s="49">
        <v>0</v>
      </c>
      <c r="O3" s="49">
        <v>0</v>
      </c>
      <c r="P3" s="209">
        <v>0</v>
      </c>
      <c r="Q3" s="209">
        <v>0</v>
      </c>
      <c r="R3" s="209">
        <v>0</v>
      </c>
      <c r="S3" s="209">
        <v>0</v>
      </c>
      <c r="T3" s="55">
        <f>K3</f>
        <v>496233.16</v>
      </c>
      <c r="U3" s="209">
        <v>0</v>
      </c>
      <c r="V3" s="209">
        <v>0</v>
      </c>
      <c r="W3" s="209">
        <v>0</v>
      </c>
      <c r="X3" s="209">
        <v>0</v>
      </c>
      <c r="Y3" s="209">
        <v>0</v>
      </c>
      <c r="Z3" s="205" t="b">
        <f>K3=SUM(N3:Y3)</f>
        <v>1</v>
      </c>
      <c r="AA3" s="206">
        <f t="shared" ref="AA3" si="0">ROUND(K3/J3,4)</f>
        <v>0.5</v>
      </c>
      <c r="AB3" s="207" t="b">
        <f t="shared" ref="AB3" si="1">AA3=M3</f>
        <v>1</v>
      </c>
      <c r="AC3" s="207" t="b">
        <f>J3=K3+L3</f>
        <v>1</v>
      </c>
    </row>
    <row r="4" spans="1:29" s="4" customFormat="1" ht="30" customHeight="1" x14ac:dyDescent="0.25">
      <c r="A4" s="196">
        <v>2</v>
      </c>
      <c r="B4" s="196" t="s">
        <v>64</v>
      </c>
      <c r="C4" s="203" t="s">
        <v>74</v>
      </c>
      <c r="D4" s="54" t="s">
        <v>53</v>
      </c>
      <c r="E4" s="197">
        <v>1607</v>
      </c>
      <c r="F4" s="196" t="s">
        <v>75</v>
      </c>
      <c r="G4" s="196" t="s">
        <v>79</v>
      </c>
      <c r="H4" s="208">
        <v>5.41</v>
      </c>
      <c r="I4" s="214" t="s">
        <v>82</v>
      </c>
      <c r="J4" s="49">
        <v>13106000</v>
      </c>
      <c r="K4" s="49">
        <f t="shared" ref="K4:K13" si="2">ROUNDDOWN(J4*M4,2)</f>
        <v>6553000</v>
      </c>
      <c r="L4" s="55">
        <f t="shared" ref="L4:L13" si="3">J4-K4</f>
        <v>6553000</v>
      </c>
      <c r="M4" s="204">
        <v>0.5</v>
      </c>
      <c r="N4" s="49">
        <v>0</v>
      </c>
      <c r="O4" s="49">
        <v>0</v>
      </c>
      <c r="P4" s="209">
        <v>0</v>
      </c>
      <c r="Q4" s="209">
        <v>0</v>
      </c>
      <c r="R4" s="209">
        <v>0</v>
      </c>
      <c r="S4" s="209">
        <v>0</v>
      </c>
      <c r="T4" s="55">
        <f t="shared" ref="T4:T13" si="4">K4</f>
        <v>6553000</v>
      </c>
      <c r="U4" s="209">
        <v>0</v>
      </c>
      <c r="V4" s="209">
        <v>0</v>
      </c>
      <c r="W4" s="209">
        <v>0</v>
      </c>
      <c r="X4" s="209">
        <v>0</v>
      </c>
      <c r="Y4" s="209">
        <v>0</v>
      </c>
      <c r="Z4" s="205" t="b">
        <f t="shared" ref="Z4:Z17" si="5">K4=SUM(N4:Y4)</f>
        <v>1</v>
      </c>
      <c r="AA4" s="206">
        <f t="shared" ref="AA4:AA16" si="6">ROUND(K4/J4,4)</f>
        <v>0.5</v>
      </c>
      <c r="AB4" s="207" t="b">
        <f t="shared" ref="AB4:AB13" si="7">AA4=M4</f>
        <v>1</v>
      </c>
      <c r="AC4" s="207" t="b">
        <f t="shared" ref="AC4:AC16" si="8">J4=K4+L4</f>
        <v>1</v>
      </c>
    </row>
    <row r="5" spans="1:29" s="4" customFormat="1" ht="30" customHeight="1" x14ac:dyDescent="0.25">
      <c r="A5" s="196">
        <v>3</v>
      </c>
      <c r="B5" s="196" t="s">
        <v>67</v>
      </c>
      <c r="C5" s="203" t="s">
        <v>74</v>
      </c>
      <c r="D5" s="210" t="s">
        <v>61</v>
      </c>
      <c r="E5" s="211">
        <v>1602</v>
      </c>
      <c r="F5" s="212" t="s">
        <v>132</v>
      </c>
      <c r="G5" s="196" t="s">
        <v>78</v>
      </c>
      <c r="H5" s="208">
        <v>0.99</v>
      </c>
      <c r="I5" s="214" t="s">
        <v>84</v>
      </c>
      <c r="J5" s="213">
        <v>1329785</v>
      </c>
      <c r="K5" s="49">
        <f>ROUNDDOWN(J5*M5,2)</f>
        <v>664892.5</v>
      </c>
      <c r="L5" s="55">
        <f>J5-K5</f>
        <v>664892.5</v>
      </c>
      <c r="M5" s="204">
        <v>0.5</v>
      </c>
      <c r="N5" s="49">
        <v>0</v>
      </c>
      <c r="O5" s="49">
        <v>0</v>
      </c>
      <c r="P5" s="209">
        <v>0</v>
      </c>
      <c r="Q5" s="209">
        <v>0</v>
      </c>
      <c r="R5" s="209">
        <v>0</v>
      </c>
      <c r="S5" s="209">
        <v>0</v>
      </c>
      <c r="T5" s="55">
        <f>K5</f>
        <v>664892.5</v>
      </c>
      <c r="U5" s="209">
        <v>0</v>
      </c>
      <c r="V5" s="209">
        <v>0</v>
      </c>
      <c r="W5" s="209">
        <v>0</v>
      </c>
      <c r="X5" s="209">
        <v>0</v>
      </c>
      <c r="Y5" s="209">
        <v>0</v>
      </c>
      <c r="Z5" s="205" t="b">
        <f>K5=SUM(N5:Y5)</f>
        <v>1</v>
      </c>
      <c r="AA5" s="206">
        <f>ROUND(K5/J5,4)</f>
        <v>0.5</v>
      </c>
      <c r="AB5" s="207" t="b">
        <f>AA5=M5</f>
        <v>1</v>
      </c>
      <c r="AC5" s="207" t="b">
        <f>J5=K5+L5</f>
        <v>1</v>
      </c>
    </row>
    <row r="6" spans="1:29" s="4" customFormat="1" ht="30" customHeight="1" x14ac:dyDescent="0.25">
      <c r="A6" s="196">
        <v>4</v>
      </c>
      <c r="B6" s="196" t="s">
        <v>65</v>
      </c>
      <c r="C6" s="203" t="s">
        <v>74</v>
      </c>
      <c r="D6" s="54" t="s">
        <v>56</v>
      </c>
      <c r="E6" s="197">
        <v>1609</v>
      </c>
      <c r="F6" s="196" t="s">
        <v>133</v>
      </c>
      <c r="G6" s="196" t="s">
        <v>78</v>
      </c>
      <c r="H6" s="208">
        <v>3.4660000000000002</v>
      </c>
      <c r="I6" s="214" t="s">
        <v>83</v>
      </c>
      <c r="J6" s="49">
        <v>4272334.0999999996</v>
      </c>
      <c r="K6" s="49">
        <f t="shared" si="2"/>
        <v>2136167.0499999998</v>
      </c>
      <c r="L6" s="55">
        <f t="shared" si="3"/>
        <v>2136167.0499999998</v>
      </c>
      <c r="M6" s="204">
        <v>0.5</v>
      </c>
      <c r="N6" s="49">
        <v>0</v>
      </c>
      <c r="O6" s="49">
        <v>0</v>
      </c>
      <c r="P6" s="209">
        <v>0</v>
      </c>
      <c r="Q6" s="209">
        <v>0</v>
      </c>
      <c r="R6" s="209">
        <v>0</v>
      </c>
      <c r="S6" s="209">
        <v>0</v>
      </c>
      <c r="T6" s="55">
        <f t="shared" si="4"/>
        <v>2136167.0499999998</v>
      </c>
      <c r="U6" s="209">
        <v>0</v>
      </c>
      <c r="V6" s="209">
        <v>0</v>
      </c>
      <c r="W6" s="209">
        <v>0</v>
      </c>
      <c r="X6" s="209">
        <v>0</v>
      </c>
      <c r="Y6" s="209">
        <v>0</v>
      </c>
      <c r="Z6" s="205" t="b">
        <f t="shared" si="5"/>
        <v>1</v>
      </c>
      <c r="AA6" s="206">
        <f t="shared" si="6"/>
        <v>0.5</v>
      </c>
      <c r="AB6" s="207" t="b">
        <f t="shared" si="7"/>
        <v>1</v>
      </c>
      <c r="AC6" s="207" t="b">
        <f t="shared" si="8"/>
        <v>1</v>
      </c>
    </row>
    <row r="7" spans="1:29" s="4" customFormat="1" ht="30" customHeight="1" x14ac:dyDescent="0.25">
      <c r="A7" s="196">
        <v>5</v>
      </c>
      <c r="B7" s="196" t="s">
        <v>66</v>
      </c>
      <c r="C7" s="203" t="s">
        <v>74</v>
      </c>
      <c r="D7" s="54" t="s">
        <v>57</v>
      </c>
      <c r="E7" s="197">
        <v>1610</v>
      </c>
      <c r="F7" s="196" t="s">
        <v>136</v>
      </c>
      <c r="G7" s="196" t="s">
        <v>78</v>
      </c>
      <c r="H7" s="208">
        <v>0.999</v>
      </c>
      <c r="I7" s="214" t="s">
        <v>96</v>
      </c>
      <c r="J7" s="49">
        <v>446809.8</v>
      </c>
      <c r="K7" s="49">
        <f t="shared" si="2"/>
        <v>223404.9</v>
      </c>
      <c r="L7" s="55">
        <f t="shared" si="3"/>
        <v>223404.9</v>
      </c>
      <c r="M7" s="204">
        <v>0.5</v>
      </c>
      <c r="N7" s="49">
        <v>0</v>
      </c>
      <c r="O7" s="49">
        <v>0</v>
      </c>
      <c r="P7" s="209">
        <v>0</v>
      </c>
      <c r="Q7" s="209">
        <v>0</v>
      </c>
      <c r="R7" s="209">
        <v>0</v>
      </c>
      <c r="S7" s="209">
        <v>0</v>
      </c>
      <c r="T7" s="55">
        <f t="shared" si="4"/>
        <v>223404.9</v>
      </c>
      <c r="U7" s="209">
        <v>0</v>
      </c>
      <c r="V7" s="209">
        <v>0</v>
      </c>
      <c r="W7" s="209">
        <v>0</v>
      </c>
      <c r="X7" s="209">
        <v>0</v>
      </c>
      <c r="Y7" s="209">
        <v>0</v>
      </c>
      <c r="Z7" s="205" t="b">
        <f t="shared" si="5"/>
        <v>1</v>
      </c>
      <c r="AA7" s="206">
        <f t="shared" si="6"/>
        <v>0.5</v>
      </c>
      <c r="AB7" s="207" t="b">
        <f t="shared" si="7"/>
        <v>1</v>
      </c>
      <c r="AC7" s="207" t="b">
        <f t="shared" si="8"/>
        <v>1</v>
      </c>
    </row>
    <row r="8" spans="1:29" s="4" customFormat="1" ht="35.25" customHeight="1" x14ac:dyDescent="0.25">
      <c r="A8" s="196">
        <v>6</v>
      </c>
      <c r="B8" s="196" t="s">
        <v>68</v>
      </c>
      <c r="C8" s="203" t="s">
        <v>74</v>
      </c>
      <c r="D8" s="54" t="s">
        <v>58</v>
      </c>
      <c r="E8" s="197" t="s">
        <v>59</v>
      </c>
      <c r="F8" s="196" t="s">
        <v>131</v>
      </c>
      <c r="G8" s="196" t="s">
        <v>78</v>
      </c>
      <c r="H8" s="208">
        <v>1.92</v>
      </c>
      <c r="I8" s="214" t="s">
        <v>85</v>
      </c>
      <c r="J8" s="50">
        <v>1513032.77</v>
      </c>
      <c r="K8" s="49">
        <f t="shared" si="2"/>
        <v>756516.38</v>
      </c>
      <c r="L8" s="55">
        <f t="shared" si="3"/>
        <v>756516.39</v>
      </c>
      <c r="M8" s="204">
        <v>0.5</v>
      </c>
      <c r="N8" s="49">
        <v>0</v>
      </c>
      <c r="O8" s="49">
        <v>0</v>
      </c>
      <c r="P8" s="209">
        <v>0</v>
      </c>
      <c r="Q8" s="209">
        <v>0</v>
      </c>
      <c r="R8" s="209">
        <v>0</v>
      </c>
      <c r="S8" s="209">
        <v>0</v>
      </c>
      <c r="T8" s="55">
        <f t="shared" si="4"/>
        <v>756516.38</v>
      </c>
      <c r="U8" s="209">
        <v>0</v>
      </c>
      <c r="V8" s="209">
        <v>0</v>
      </c>
      <c r="W8" s="209">
        <v>0</v>
      </c>
      <c r="X8" s="209">
        <v>0</v>
      </c>
      <c r="Y8" s="209">
        <v>0</v>
      </c>
      <c r="Z8" s="205" t="b">
        <f t="shared" si="5"/>
        <v>1</v>
      </c>
      <c r="AA8" s="206">
        <f t="shared" si="6"/>
        <v>0.5</v>
      </c>
      <c r="AB8" s="207" t="b">
        <f t="shared" si="7"/>
        <v>1</v>
      </c>
      <c r="AC8" s="207" t="b">
        <f t="shared" si="8"/>
        <v>1</v>
      </c>
    </row>
    <row r="9" spans="1:29" s="4" customFormat="1" ht="38.25" customHeight="1" x14ac:dyDescent="0.25">
      <c r="A9" s="196">
        <v>7</v>
      </c>
      <c r="B9" s="196" t="s">
        <v>69</v>
      </c>
      <c r="C9" s="203" t="s">
        <v>74</v>
      </c>
      <c r="D9" s="54" t="s">
        <v>55</v>
      </c>
      <c r="E9" s="197">
        <v>1604</v>
      </c>
      <c r="F9" s="196" t="s">
        <v>134</v>
      </c>
      <c r="G9" s="196" t="s">
        <v>78</v>
      </c>
      <c r="H9" s="208">
        <v>1.4E-2</v>
      </c>
      <c r="I9" s="214" t="s">
        <v>84</v>
      </c>
      <c r="J9" s="50">
        <v>382871.33</v>
      </c>
      <c r="K9" s="49">
        <f t="shared" si="2"/>
        <v>191435.66</v>
      </c>
      <c r="L9" s="55">
        <f t="shared" si="3"/>
        <v>191435.67</v>
      </c>
      <c r="M9" s="204">
        <v>0.5</v>
      </c>
      <c r="N9" s="49">
        <v>0</v>
      </c>
      <c r="O9" s="49">
        <v>0</v>
      </c>
      <c r="P9" s="209">
        <v>0</v>
      </c>
      <c r="Q9" s="209">
        <v>0</v>
      </c>
      <c r="R9" s="209">
        <v>0</v>
      </c>
      <c r="S9" s="209">
        <v>0</v>
      </c>
      <c r="T9" s="55">
        <f t="shared" si="4"/>
        <v>191435.66</v>
      </c>
      <c r="U9" s="209">
        <v>0</v>
      </c>
      <c r="V9" s="209">
        <v>0</v>
      </c>
      <c r="W9" s="209">
        <v>0</v>
      </c>
      <c r="X9" s="209">
        <v>0</v>
      </c>
      <c r="Y9" s="209">
        <v>0</v>
      </c>
      <c r="Z9" s="205" t="b">
        <f t="shared" si="5"/>
        <v>1</v>
      </c>
      <c r="AA9" s="206">
        <f t="shared" si="6"/>
        <v>0.5</v>
      </c>
      <c r="AB9" s="207" t="b">
        <f t="shared" si="7"/>
        <v>1</v>
      </c>
      <c r="AC9" s="207" t="b">
        <f t="shared" si="8"/>
        <v>1</v>
      </c>
    </row>
    <row r="10" spans="1:29" s="4" customFormat="1" ht="30" customHeight="1" x14ac:dyDescent="0.25">
      <c r="A10" s="196">
        <v>8</v>
      </c>
      <c r="B10" s="196" t="s">
        <v>70</v>
      </c>
      <c r="C10" s="203" t="s">
        <v>74</v>
      </c>
      <c r="D10" s="54" t="s">
        <v>60</v>
      </c>
      <c r="E10" s="197">
        <v>1606</v>
      </c>
      <c r="F10" s="196" t="s">
        <v>76</v>
      </c>
      <c r="G10" s="196" t="s">
        <v>78</v>
      </c>
      <c r="H10" s="208">
        <v>1.391</v>
      </c>
      <c r="I10" s="214" t="s">
        <v>86</v>
      </c>
      <c r="J10" s="49">
        <v>1541026.08</v>
      </c>
      <c r="K10" s="49">
        <f t="shared" si="2"/>
        <v>770513.04</v>
      </c>
      <c r="L10" s="55">
        <f t="shared" si="3"/>
        <v>770513.04</v>
      </c>
      <c r="M10" s="204">
        <v>0.5</v>
      </c>
      <c r="N10" s="49">
        <v>0</v>
      </c>
      <c r="O10" s="49">
        <v>0</v>
      </c>
      <c r="P10" s="209">
        <v>0</v>
      </c>
      <c r="Q10" s="209">
        <v>0</v>
      </c>
      <c r="R10" s="209">
        <v>0</v>
      </c>
      <c r="S10" s="209">
        <v>0</v>
      </c>
      <c r="T10" s="55">
        <f t="shared" si="4"/>
        <v>770513.04</v>
      </c>
      <c r="U10" s="209">
        <v>0</v>
      </c>
      <c r="V10" s="209">
        <v>0</v>
      </c>
      <c r="W10" s="209">
        <v>0</v>
      </c>
      <c r="X10" s="209">
        <v>0</v>
      </c>
      <c r="Y10" s="209">
        <v>0</v>
      </c>
      <c r="Z10" s="205" t="b">
        <f t="shared" si="5"/>
        <v>1</v>
      </c>
      <c r="AA10" s="206">
        <f t="shared" si="6"/>
        <v>0.5</v>
      </c>
      <c r="AB10" s="207" t="b">
        <f t="shared" si="7"/>
        <v>1</v>
      </c>
      <c r="AC10" s="207" t="b">
        <f t="shared" si="8"/>
        <v>1</v>
      </c>
    </row>
    <row r="11" spans="1:29" s="4" customFormat="1" ht="30" customHeight="1" x14ac:dyDescent="0.25">
      <c r="A11" s="196">
        <v>9</v>
      </c>
      <c r="B11" s="196" t="s">
        <v>71</v>
      </c>
      <c r="C11" s="203" t="s">
        <v>74</v>
      </c>
      <c r="D11" s="210" t="s">
        <v>60</v>
      </c>
      <c r="E11" s="211">
        <v>1606</v>
      </c>
      <c r="F11" s="212" t="s">
        <v>77</v>
      </c>
      <c r="G11" s="196" t="s">
        <v>78</v>
      </c>
      <c r="H11" s="208">
        <v>0.96</v>
      </c>
      <c r="I11" s="214" t="s">
        <v>86</v>
      </c>
      <c r="J11" s="213">
        <v>910516.12</v>
      </c>
      <c r="K11" s="49">
        <f t="shared" si="2"/>
        <v>455258.06</v>
      </c>
      <c r="L11" s="55">
        <f t="shared" si="3"/>
        <v>455258.06</v>
      </c>
      <c r="M11" s="204">
        <v>0.5</v>
      </c>
      <c r="N11" s="49">
        <v>0</v>
      </c>
      <c r="O11" s="49">
        <v>0</v>
      </c>
      <c r="P11" s="209">
        <v>0</v>
      </c>
      <c r="Q11" s="209">
        <v>0</v>
      </c>
      <c r="R11" s="209">
        <v>0</v>
      </c>
      <c r="S11" s="209">
        <v>0</v>
      </c>
      <c r="T11" s="55">
        <f t="shared" si="4"/>
        <v>455258.06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5" t="b">
        <f t="shared" si="5"/>
        <v>1</v>
      </c>
      <c r="AA11" s="206">
        <f t="shared" si="6"/>
        <v>0.5</v>
      </c>
      <c r="AB11" s="207" t="b">
        <f t="shared" si="7"/>
        <v>1</v>
      </c>
      <c r="AC11" s="207" t="b">
        <f t="shared" si="8"/>
        <v>1</v>
      </c>
    </row>
    <row r="12" spans="1:29" s="4" customFormat="1" ht="30" customHeight="1" x14ac:dyDescent="0.25">
      <c r="A12" s="196">
        <v>10</v>
      </c>
      <c r="B12" s="196" t="s">
        <v>72</v>
      </c>
      <c r="C12" s="203" t="s">
        <v>74</v>
      </c>
      <c r="D12" s="210" t="s">
        <v>57</v>
      </c>
      <c r="E12" s="211">
        <v>1610</v>
      </c>
      <c r="F12" s="212" t="s">
        <v>135</v>
      </c>
      <c r="G12" s="196" t="s">
        <v>78</v>
      </c>
      <c r="H12" s="208">
        <v>0.999</v>
      </c>
      <c r="I12" s="214" t="s">
        <v>96</v>
      </c>
      <c r="J12" s="217">
        <v>594732.69999999995</v>
      </c>
      <c r="K12" s="49">
        <f t="shared" si="2"/>
        <v>297366.34999999998</v>
      </c>
      <c r="L12" s="55">
        <f t="shared" si="3"/>
        <v>297366.34999999998</v>
      </c>
      <c r="M12" s="204">
        <v>0.5</v>
      </c>
      <c r="N12" s="49">
        <v>0</v>
      </c>
      <c r="O12" s="49">
        <v>0</v>
      </c>
      <c r="P12" s="209">
        <v>0</v>
      </c>
      <c r="Q12" s="209">
        <v>0</v>
      </c>
      <c r="R12" s="209">
        <v>0</v>
      </c>
      <c r="S12" s="209">
        <v>0</v>
      </c>
      <c r="T12" s="55">
        <f t="shared" si="4"/>
        <v>297366.34999999998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5" t="b">
        <f t="shared" si="5"/>
        <v>1</v>
      </c>
      <c r="AA12" s="206">
        <f t="shared" si="6"/>
        <v>0.5</v>
      </c>
      <c r="AB12" s="207" t="b">
        <f t="shared" si="7"/>
        <v>1</v>
      </c>
      <c r="AC12" s="207" t="b">
        <f t="shared" si="8"/>
        <v>1</v>
      </c>
    </row>
    <row r="13" spans="1:29" s="4" customFormat="1" ht="30" customHeight="1" x14ac:dyDescent="0.25">
      <c r="A13" s="196">
        <v>11</v>
      </c>
      <c r="B13" s="196" t="s">
        <v>73</v>
      </c>
      <c r="C13" s="203" t="s">
        <v>74</v>
      </c>
      <c r="D13" s="54" t="s">
        <v>54</v>
      </c>
      <c r="E13" s="197">
        <v>1601</v>
      </c>
      <c r="F13" s="196" t="s">
        <v>80</v>
      </c>
      <c r="G13" s="196" t="s">
        <v>78</v>
      </c>
      <c r="H13" s="208">
        <v>1.76</v>
      </c>
      <c r="I13" s="214" t="s">
        <v>87</v>
      </c>
      <c r="J13" s="50">
        <v>2303234.34</v>
      </c>
      <c r="K13" s="49">
        <f t="shared" si="2"/>
        <v>1151617.17</v>
      </c>
      <c r="L13" s="55">
        <f t="shared" si="3"/>
        <v>1151617.17</v>
      </c>
      <c r="M13" s="204">
        <v>0.5</v>
      </c>
      <c r="N13" s="49">
        <v>0</v>
      </c>
      <c r="O13" s="49">
        <v>0</v>
      </c>
      <c r="P13" s="209">
        <v>0</v>
      </c>
      <c r="Q13" s="209">
        <v>0</v>
      </c>
      <c r="R13" s="209">
        <v>0</v>
      </c>
      <c r="S13" s="209">
        <v>0</v>
      </c>
      <c r="T13" s="55">
        <f t="shared" si="4"/>
        <v>1151617.17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5" t="b">
        <f t="shared" si="5"/>
        <v>1</v>
      </c>
      <c r="AA13" s="206">
        <f t="shared" si="6"/>
        <v>0.5</v>
      </c>
      <c r="AB13" s="207" t="b">
        <f t="shared" si="7"/>
        <v>1</v>
      </c>
      <c r="AC13" s="207" t="b">
        <f t="shared" si="8"/>
        <v>1</v>
      </c>
    </row>
    <row r="14" spans="1:29" ht="20.100000000000001" customHeight="1" x14ac:dyDescent="0.25">
      <c r="A14" s="241" t="s">
        <v>45</v>
      </c>
      <c r="B14" s="241"/>
      <c r="C14" s="241"/>
      <c r="D14" s="241"/>
      <c r="E14" s="241"/>
      <c r="F14" s="241"/>
      <c r="G14" s="241"/>
      <c r="H14" s="66">
        <f>SUM(H3:H13)</f>
        <v>18.224</v>
      </c>
      <c r="I14" s="67" t="s">
        <v>14</v>
      </c>
      <c r="J14" s="68">
        <f>SUM(J3:J13)</f>
        <v>27392808.559999999</v>
      </c>
      <c r="K14" s="68">
        <f>SUM(K3:K13)</f>
        <v>13696404.270000001</v>
      </c>
      <c r="L14" s="68">
        <f>SUM(L3:L13)</f>
        <v>13696404.290000001</v>
      </c>
      <c r="M14" s="70" t="s">
        <v>14</v>
      </c>
      <c r="N14" s="69">
        <f t="shared" ref="N14:Y14" si="9">SUM(N3:N13)</f>
        <v>0</v>
      </c>
      <c r="O14" s="69">
        <f t="shared" si="9"/>
        <v>0</v>
      </c>
      <c r="P14" s="71">
        <f t="shared" si="9"/>
        <v>0</v>
      </c>
      <c r="Q14" s="71">
        <f t="shared" si="9"/>
        <v>0</v>
      </c>
      <c r="R14" s="71">
        <f t="shared" si="9"/>
        <v>0</v>
      </c>
      <c r="S14" s="71">
        <f t="shared" si="9"/>
        <v>0</v>
      </c>
      <c r="T14" s="71">
        <f t="shared" si="9"/>
        <v>13696404.270000001</v>
      </c>
      <c r="U14" s="71">
        <f t="shared" si="9"/>
        <v>0</v>
      </c>
      <c r="V14" s="71">
        <f t="shared" si="9"/>
        <v>0</v>
      </c>
      <c r="W14" s="71">
        <f t="shared" si="9"/>
        <v>0</v>
      </c>
      <c r="X14" s="71">
        <f t="shared" si="9"/>
        <v>0</v>
      </c>
      <c r="Y14" s="71">
        <f t="shared" si="9"/>
        <v>0</v>
      </c>
      <c r="Z14" s="1" t="b">
        <f t="shared" si="5"/>
        <v>1</v>
      </c>
      <c r="AA14" s="45">
        <f t="shared" si="6"/>
        <v>0.5</v>
      </c>
      <c r="AB14" s="46" t="s">
        <v>14</v>
      </c>
      <c r="AC14" s="46" t="b">
        <f t="shared" si="8"/>
        <v>1</v>
      </c>
    </row>
    <row r="15" spans="1:29" ht="20.100000000000001" customHeight="1" x14ac:dyDescent="0.25">
      <c r="A15" s="240" t="s">
        <v>38</v>
      </c>
      <c r="B15" s="240"/>
      <c r="C15" s="240"/>
      <c r="D15" s="240"/>
      <c r="E15" s="240"/>
      <c r="F15" s="240"/>
      <c r="G15" s="240"/>
      <c r="H15" s="72">
        <f>SUMIF($C$3:$C$13,"K",H3:H13)</f>
        <v>0</v>
      </c>
      <c r="I15" s="73" t="s">
        <v>14</v>
      </c>
      <c r="J15" s="74">
        <f>SUMIF($C$3:$C$13,"K",J3:J13)</f>
        <v>0</v>
      </c>
      <c r="K15" s="74">
        <f>SUMIF($C$3:$C$13,"K",K3:K13)</f>
        <v>0</v>
      </c>
      <c r="L15" s="74">
        <f>SUMIF($C$3:$C$13,"K",L3:L13)</f>
        <v>0</v>
      </c>
      <c r="M15" s="76" t="s">
        <v>14</v>
      </c>
      <c r="N15" s="75">
        <f t="shared" ref="N15:Y15" si="10">SUMIF($C$3:$C$13,"K",N3:N13)</f>
        <v>0</v>
      </c>
      <c r="O15" s="75">
        <f t="shared" si="10"/>
        <v>0</v>
      </c>
      <c r="P15" s="77">
        <f t="shared" si="10"/>
        <v>0</v>
      </c>
      <c r="Q15" s="77">
        <f t="shared" si="10"/>
        <v>0</v>
      </c>
      <c r="R15" s="77">
        <f t="shared" si="10"/>
        <v>0</v>
      </c>
      <c r="S15" s="77">
        <f t="shared" si="10"/>
        <v>0</v>
      </c>
      <c r="T15" s="77">
        <f t="shared" si="10"/>
        <v>0</v>
      </c>
      <c r="U15" s="77">
        <f t="shared" si="10"/>
        <v>0</v>
      </c>
      <c r="V15" s="77">
        <f t="shared" si="10"/>
        <v>0</v>
      </c>
      <c r="W15" s="77">
        <f t="shared" si="10"/>
        <v>0</v>
      </c>
      <c r="X15" s="77">
        <f t="shared" si="10"/>
        <v>0</v>
      </c>
      <c r="Y15" s="77">
        <f t="shared" si="10"/>
        <v>0</v>
      </c>
      <c r="Z15" s="1" t="b">
        <f t="shared" si="5"/>
        <v>1</v>
      </c>
      <c r="AA15" s="45" t="e">
        <f t="shared" ref="AA15" si="11">ROUND(K15/J15,4)</f>
        <v>#DIV/0!</v>
      </c>
      <c r="AB15" s="46" t="s">
        <v>14</v>
      </c>
      <c r="AC15" s="46" t="b">
        <f t="shared" ref="AC15" si="12">J15=K15+L15</f>
        <v>1</v>
      </c>
    </row>
    <row r="16" spans="1:29" ht="20.100000000000001" customHeight="1" x14ac:dyDescent="0.25">
      <c r="A16" s="241" t="s">
        <v>39</v>
      </c>
      <c r="B16" s="241"/>
      <c r="C16" s="241"/>
      <c r="D16" s="241"/>
      <c r="E16" s="241"/>
      <c r="F16" s="241"/>
      <c r="G16" s="241"/>
      <c r="H16" s="66">
        <f>SUMIF($C$3:$C$13,"N",H3:H13)</f>
        <v>18.224</v>
      </c>
      <c r="I16" s="67" t="s">
        <v>14</v>
      </c>
      <c r="J16" s="68">
        <f>SUMIF($C$3:$C$13,"N",J3:J13)</f>
        <v>27392808.559999999</v>
      </c>
      <c r="K16" s="68">
        <f>SUMIF($C$3:$C$13,"N",K3:K13)</f>
        <v>13696404.270000001</v>
      </c>
      <c r="L16" s="68">
        <f>SUMIF($C$3:$C$13,"N",L3:L13)</f>
        <v>13696404.290000001</v>
      </c>
      <c r="M16" s="70" t="s">
        <v>14</v>
      </c>
      <c r="N16" s="69">
        <f t="shared" ref="N16:Y16" si="13">SUMIF($C$3:$C$13,"N",N3:N13)</f>
        <v>0</v>
      </c>
      <c r="O16" s="69">
        <f t="shared" si="13"/>
        <v>0</v>
      </c>
      <c r="P16" s="71">
        <f t="shared" si="13"/>
        <v>0</v>
      </c>
      <c r="Q16" s="71">
        <f t="shared" si="13"/>
        <v>0</v>
      </c>
      <c r="R16" s="71">
        <f t="shared" si="13"/>
        <v>0</v>
      </c>
      <c r="S16" s="71">
        <f t="shared" si="13"/>
        <v>0</v>
      </c>
      <c r="T16" s="71">
        <f t="shared" si="13"/>
        <v>13696404.270000001</v>
      </c>
      <c r="U16" s="71">
        <f t="shared" si="13"/>
        <v>0</v>
      </c>
      <c r="V16" s="71">
        <f t="shared" si="13"/>
        <v>0</v>
      </c>
      <c r="W16" s="71">
        <f t="shared" si="13"/>
        <v>0</v>
      </c>
      <c r="X16" s="71">
        <f t="shared" si="13"/>
        <v>0</v>
      </c>
      <c r="Y16" s="71">
        <f t="shared" si="13"/>
        <v>0</v>
      </c>
      <c r="Z16" s="1" t="b">
        <f t="shared" si="5"/>
        <v>1</v>
      </c>
      <c r="AA16" s="45">
        <f t="shared" si="6"/>
        <v>0.5</v>
      </c>
      <c r="AB16" s="46" t="s">
        <v>14</v>
      </c>
      <c r="AC16" s="46" t="b">
        <f t="shared" si="8"/>
        <v>1</v>
      </c>
    </row>
    <row r="17" spans="1:29" ht="20.100000000000001" customHeight="1" x14ac:dyDescent="0.25">
      <c r="A17" s="240" t="s">
        <v>40</v>
      </c>
      <c r="B17" s="240"/>
      <c r="C17" s="240"/>
      <c r="D17" s="240"/>
      <c r="E17" s="240"/>
      <c r="F17" s="240"/>
      <c r="G17" s="240"/>
      <c r="H17" s="72">
        <f>SUMIF($C$3:$C$13,"W",H3:H13)</f>
        <v>0</v>
      </c>
      <c r="I17" s="73" t="s">
        <v>14</v>
      </c>
      <c r="J17" s="74">
        <f>SUMIF($C$3:$C$13,"W",J3:J13)</f>
        <v>0</v>
      </c>
      <c r="K17" s="75">
        <f>SUMIF($C$3:$C$13,"W",K3:K13)</f>
        <v>0</v>
      </c>
      <c r="L17" s="75">
        <f>SUMIF($C$3:$C$13,"W",L3:L13)</f>
        <v>0</v>
      </c>
      <c r="M17" s="76" t="s">
        <v>14</v>
      </c>
      <c r="N17" s="75">
        <f t="shared" ref="N17:Y17" si="14">SUMIF($C$3:$C$13,"W",N3:N13)</f>
        <v>0</v>
      </c>
      <c r="O17" s="75">
        <f t="shared" si="14"/>
        <v>0</v>
      </c>
      <c r="P17" s="77">
        <f t="shared" si="14"/>
        <v>0</v>
      </c>
      <c r="Q17" s="77">
        <f t="shared" si="14"/>
        <v>0</v>
      </c>
      <c r="R17" s="77">
        <f t="shared" si="14"/>
        <v>0</v>
      </c>
      <c r="S17" s="77">
        <f t="shared" si="14"/>
        <v>0</v>
      </c>
      <c r="T17" s="77">
        <f t="shared" si="14"/>
        <v>0</v>
      </c>
      <c r="U17" s="77">
        <f t="shared" si="14"/>
        <v>0</v>
      </c>
      <c r="V17" s="77">
        <f t="shared" si="14"/>
        <v>0</v>
      </c>
      <c r="W17" s="77">
        <f t="shared" si="14"/>
        <v>0</v>
      </c>
      <c r="X17" s="77">
        <f t="shared" si="14"/>
        <v>0</v>
      </c>
      <c r="Y17" s="77">
        <f t="shared" si="14"/>
        <v>0</v>
      </c>
      <c r="Z17" s="1" t="b">
        <f t="shared" si="5"/>
        <v>1</v>
      </c>
      <c r="AA17" s="45" t="e">
        <f t="shared" ref="AA17" si="15">ROUND(K17/J17,4)</f>
        <v>#DIV/0!</v>
      </c>
      <c r="AB17" s="46" t="s">
        <v>14</v>
      </c>
      <c r="AC17" s="46" t="b">
        <f t="shared" ref="AC17" si="16">J17=K17+L17</f>
        <v>1</v>
      </c>
    </row>
    <row r="18" spans="1:29" x14ac:dyDescent="0.25">
      <c r="A18" s="35"/>
      <c r="B18" s="35"/>
      <c r="C18" s="198"/>
      <c r="D18" s="35"/>
      <c r="E18" s="198"/>
      <c r="F18" s="35"/>
      <c r="G18" s="198"/>
    </row>
    <row r="19" spans="1:29" x14ac:dyDescent="0.25">
      <c r="A19" s="33" t="s">
        <v>25</v>
      </c>
      <c r="B19" s="33"/>
      <c r="C19" s="199"/>
      <c r="D19" s="33"/>
      <c r="E19" s="199"/>
      <c r="F19" s="33"/>
      <c r="G19" s="199"/>
      <c r="H19" s="14"/>
      <c r="I19" s="14"/>
      <c r="J19" s="6"/>
      <c r="K19" s="14"/>
      <c r="L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"/>
      <c r="AC19" s="46"/>
    </row>
    <row r="20" spans="1:29" x14ac:dyDescent="0.25">
      <c r="A20" s="34" t="s">
        <v>26</v>
      </c>
      <c r="B20" s="34"/>
      <c r="C20" s="200"/>
      <c r="D20" s="34"/>
      <c r="E20" s="200"/>
      <c r="F20" s="34"/>
      <c r="G20" s="200"/>
      <c r="H20" s="14"/>
      <c r="I20" s="14"/>
      <c r="J20" s="30"/>
      <c r="K20" s="14"/>
      <c r="L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"/>
    </row>
    <row r="21" spans="1:29" x14ac:dyDescent="0.25">
      <c r="A21" s="33" t="s">
        <v>43</v>
      </c>
      <c r="B21" s="35"/>
      <c r="C21" s="198"/>
      <c r="D21" s="35"/>
      <c r="E21" s="198"/>
      <c r="F21" s="35"/>
      <c r="G21" s="198"/>
      <c r="J21" s="29"/>
    </row>
    <row r="22" spans="1:29" x14ac:dyDescent="0.25">
      <c r="A22" s="36" t="s">
        <v>47</v>
      </c>
      <c r="B22" s="36"/>
      <c r="C22" s="201"/>
      <c r="D22" s="36"/>
      <c r="E22" s="201"/>
      <c r="F22" s="36"/>
      <c r="G22" s="201"/>
      <c r="J22" s="29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</mergeCells>
  <conditionalFormatting sqref="Z3:AB17">
    <cfRule type="containsText" dxfId="9" priority="3" operator="containsText" text="fałsz">
      <formula>NOT(ISERROR(SEARCH("fałsz",Z3)))</formula>
    </cfRule>
  </conditionalFormatting>
  <conditionalFormatting sqref="Z3:AC17">
    <cfRule type="cellIs" dxfId="8" priority="1" operator="equal">
      <formula>FALSE</formula>
    </cfRule>
  </conditionalFormatting>
  <conditionalFormatting sqref="AC19">
    <cfRule type="cellIs" dxfId="7" priority="11" operator="equal">
      <formula>FALSE</formula>
    </cfRule>
  </conditionalFormatting>
  <dataValidations count="2">
    <dataValidation type="list" allowBlank="1" showInputMessage="1" showErrorMessage="1" sqref="C3:C13" xr:uid="{00000000-0002-0000-0100-000000000000}">
      <formula1>"N,K,W"</formula1>
    </dataValidation>
    <dataValidation type="list" allowBlank="1" showInputMessage="1" showErrorMessage="1" sqref="G3:G13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&amp;KFF0000Opolskie&amp;K01+000 - zadania powiatowe lista podstawowa</oddHeader>
    <oddFooter>Strona &amp;P z &amp;N</oddFooter>
  </headerFooter>
  <ignoredErrors>
    <ignoredError sqref="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6"/>
  <sheetViews>
    <sheetView showGridLines="0" view="pageBreakPreview" zoomScale="85" zoomScaleNormal="100" zoomScaleSheetLayoutView="85" workbookViewId="0">
      <selection sqref="A1:A2"/>
    </sheetView>
  </sheetViews>
  <sheetFormatPr defaultColWidth="9.140625" defaultRowHeight="15" x14ac:dyDescent="0.25"/>
  <cols>
    <col min="1" max="1" width="5" style="3" customWidth="1"/>
    <col min="2" max="2" width="16.5703125" style="3" customWidth="1"/>
    <col min="3" max="3" width="14.140625" style="43" customWidth="1"/>
    <col min="4" max="4" width="15.7109375" style="3" customWidth="1"/>
    <col min="5" max="5" width="8.140625" style="3" customWidth="1"/>
    <col min="6" max="6" width="15.7109375" style="3" customWidth="1"/>
    <col min="7" max="7" width="51.28515625" style="3" customWidth="1"/>
    <col min="8" max="8" width="8.42578125" style="3" customWidth="1"/>
    <col min="9" max="10" width="15.7109375" style="3" customWidth="1"/>
    <col min="11" max="11" width="13.85546875" style="4" customWidth="1"/>
    <col min="12" max="12" width="12.85546875" style="3" customWidth="1"/>
    <col min="13" max="13" width="13.85546875" style="3" customWidth="1"/>
    <col min="14" max="14" width="13.42578125" style="1" customWidth="1"/>
    <col min="15" max="20" width="8.7109375" style="3" customWidth="1"/>
    <col min="21" max="21" width="12.85546875" style="3" customWidth="1"/>
    <col min="22" max="26" width="8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242" t="s">
        <v>4</v>
      </c>
      <c r="B1" s="242" t="s">
        <v>5</v>
      </c>
      <c r="C1" s="243" t="s">
        <v>44</v>
      </c>
      <c r="D1" s="238" t="s">
        <v>6</v>
      </c>
      <c r="E1" s="242" t="s">
        <v>33</v>
      </c>
      <c r="F1" s="238" t="s">
        <v>15</v>
      </c>
      <c r="G1" s="242" t="s">
        <v>7</v>
      </c>
      <c r="H1" s="242" t="s">
        <v>27</v>
      </c>
      <c r="I1" s="242" t="s">
        <v>8</v>
      </c>
      <c r="J1" s="242" t="s">
        <v>28</v>
      </c>
      <c r="K1" s="245" t="s">
        <v>9</v>
      </c>
      <c r="L1" s="242" t="s">
        <v>17</v>
      </c>
      <c r="M1" s="238" t="s">
        <v>13</v>
      </c>
      <c r="N1" s="242" t="s">
        <v>11</v>
      </c>
      <c r="O1" s="244" t="s">
        <v>12</v>
      </c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30" ht="26.25" customHeight="1" x14ac:dyDescent="0.25">
      <c r="A2" s="242"/>
      <c r="B2" s="242"/>
      <c r="C2" s="244"/>
      <c r="D2" s="239"/>
      <c r="E2" s="242"/>
      <c r="F2" s="239"/>
      <c r="G2" s="242"/>
      <c r="H2" s="242"/>
      <c r="I2" s="242"/>
      <c r="J2" s="242"/>
      <c r="K2" s="245"/>
      <c r="L2" s="242"/>
      <c r="M2" s="239"/>
      <c r="N2" s="242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8">
        <v>2029</v>
      </c>
      <c r="Z2" s="188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s="4" customFormat="1" ht="30" customHeight="1" x14ac:dyDescent="0.25">
      <c r="A3" s="215">
        <v>1</v>
      </c>
      <c r="B3" s="53" t="s">
        <v>88</v>
      </c>
      <c r="C3" s="203" t="s">
        <v>74</v>
      </c>
      <c r="D3" s="54" t="s">
        <v>91</v>
      </c>
      <c r="E3" s="54">
        <v>1604023</v>
      </c>
      <c r="F3" s="53" t="s">
        <v>55</v>
      </c>
      <c r="G3" s="196" t="s">
        <v>93</v>
      </c>
      <c r="H3" s="196" t="s">
        <v>78</v>
      </c>
      <c r="I3" s="208">
        <v>1.0629999999999999</v>
      </c>
      <c r="J3" s="214" t="s">
        <v>96</v>
      </c>
      <c r="K3" s="50">
        <v>1074582.1299999999</v>
      </c>
      <c r="L3" s="49">
        <f>ROUNDDOWN(K3*N3,2)</f>
        <v>537291.06000000006</v>
      </c>
      <c r="M3" s="55">
        <f>K3-L3</f>
        <v>537291.06999999983</v>
      </c>
      <c r="N3" s="204">
        <v>0.5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50">
        <f>L3</f>
        <v>537291.06000000006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205" t="b">
        <f>L3=SUM(O3:Z3)</f>
        <v>1</v>
      </c>
      <c r="AB3" s="206">
        <f t="shared" ref="AB3:AB20" si="0">ROUND(L3/K3,4)</f>
        <v>0.5</v>
      </c>
      <c r="AC3" s="207" t="b">
        <f t="shared" ref="AC3:AC10" si="1">AB3=N3</f>
        <v>1</v>
      </c>
      <c r="AD3" s="207" t="b">
        <f t="shared" ref="AD3:AD20" si="2">K3=L3+M3</f>
        <v>1</v>
      </c>
    </row>
    <row r="4" spans="1:30" s="4" customFormat="1" ht="30" customHeight="1" x14ac:dyDescent="0.25">
      <c r="A4" s="215">
        <v>2</v>
      </c>
      <c r="B4" s="53" t="s">
        <v>142</v>
      </c>
      <c r="C4" s="203" t="s">
        <v>74</v>
      </c>
      <c r="D4" s="54" t="s">
        <v>141</v>
      </c>
      <c r="E4" s="54">
        <v>1601052</v>
      </c>
      <c r="F4" s="53" t="s">
        <v>54</v>
      </c>
      <c r="G4" s="196" t="s">
        <v>143</v>
      </c>
      <c r="H4" s="196" t="s">
        <v>79</v>
      </c>
      <c r="I4" s="208">
        <v>0.46</v>
      </c>
      <c r="J4" s="214" t="s">
        <v>82</v>
      </c>
      <c r="K4" s="50">
        <v>1712370.11</v>
      </c>
      <c r="L4" s="49">
        <f>ROUNDDOWN(K4*N4,2)</f>
        <v>856185.05</v>
      </c>
      <c r="M4" s="55">
        <f>K4-L4</f>
        <v>856185.06</v>
      </c>
      <c r="N4" s="204">
        <v>0.5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50">
        <f>L4</f>
        <v>856185.05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205" t="b">
        <f t="shared" ref="AA4:AA5" si="3">L4=SUM(O4:Z4)</f>
        <v>1</v>
      </c>
      <c r="AB4" s="206">
        <f t="shared" ref="AB4:AB5" si="4">ROUND(L4/K4,4)</f>
        <v>0.5</v>
      </c>
      <c r="AC4" s="207" t="b">
        <f t="shared" ref="AC4:AC5" si="5">AB4=N4</f>
        <v>1</v>
      </c>
      <c r="AD4" s="207" t="b">
        <f t="shared" ref="AD4:AD5" si="6">K4=L4+M4</f>
        <v>1</v>
      </c>
    </row>
    <row r="5" spans="1:30" s="4" customFormat="1" ht="30" customHeight="1" x14ac:dyDescent="0.25">
      <c r="A5" s="215">
        <v>3</v>
      </c>
      <c r="B5" s="53" t="s">
        <v>89</v>
      </c>
      <c r="C5" s="203" t="s">
        <v>74</v>
      </c>
      <c r="D5" s="54" t="s">
        <v>92</v>
      </c>
      <c r="E5" s="54">
        <v>1607054</v>
      </c>
      <c r="F5" s="53" t="s">
        <v>53</v>
      </c>
      <c r="G5" s="196" t="s">
        <v>94</v>
      </c>
      <c r="H5" s="196" t="s">
        <v>78</v>
      </c>
      <c r="I5" s="208">
        <v>0.115</v>
      </c>
      <c r="J5" s="214" t="s">
        <v>85</v>
      </c>
      <c r="K5" s="50">
        <v>764201.11</v>
      </c>
      <c r="L5" s="49">
        <v>334101.13</v>
      </c>
      <c r="M5" s="55">
        <f t="shared" ref="M5:M10" si="7">K5-L5</f>
        <v>430099.98</v>
      </c>
      <c r="N5" s="218">
        <v>0.43719999999999998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50">
        <f t="shared" ref="U5:U10" si="8">L5</f>
        <v>334101.13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205" t="b">
        <f t="shared" si="3"/>
        <v>1</v>
      </c>
      <c r="AB5" s="206">
        <f t="shared" si="4"/>
        <v>0.43719999999999998</v>
      </c>
      <c r="AC5" s="207" t="b">
        <f t="shared" si="5"/>
        <v>1</v>
      </c>
      <c r="AD5" s="207" t="b">
        <f t="shared" si="6"/>
        <v>1</v>
      </c>
    </row>
    <row r="6" spans="1:30" s="4" customFormat="1" ht="30" customHeight="1" x14ac:dyDescent="0.25">
      <c r="A6" s="215">
        <v>4</v>
      </c>
      <c r="B6" s="53" t="s">
        <v>90</v>
      </c>
      <c r="C6" s="203" t="s">
        <v>74</v>
      </c>
      <c r="D6" s="54" t="s">
        <v>92</v>
      </c>
      <c r="E6" s="54">
        <v>1607054</v>
      </c>
      <c r="F6" s="53" t="s">
        <v>53</v>
      </c>
      <c r="G6" s="196" t="s">
        <v>95</v>
      </c>
      <c r="H6" s="196" t="s">
        <v>78</v>
      </c>
      <c r="I6" s="208">
        <v>0.27500000000000002</v>
      </c>
      <c r="J6" s="214" t="s">
        <v>84</v>
      </c>
      <c r="K6" s="50">
        <v>1018001.86</v>
      </c>
      <c r="L6" s="49">
        <f t="shared" ref="L6:L10" si="9">ROUNDDOWN(K6*N6,2)</f>
        <v>509000.93</v>
      </c>
      <c r="M6" s="55">
        <f t="shared" si="7"/>
        <v>509000.93</v>
      </c>
      <c r="N6" s="204">
        <v>0.5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50">
        <f t="shared" si="8"/>
        <v>509000.93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205" t="b">
        <f t="shared" ref="AA6:AA21" si="10">L6=SUM(O6:Z6)</f>
        <v>1</v>
      </c>
      <c r="AB6" s="206">
        <f t="shared" si="0"/>
        <v>0.5</v>
      </c>
      <c r="AC6" s="207" t="b">
        <f t="shared" si="1"/>
        <v>1</v>
      </c>
      <c r="AD6" s="207" t="b">
        <f t="shared" si="2"/>
        <v>1</v>
      </c>
    </row>
    <row r="7" spans="1:30" s="4" customFormat="1" ht="30" customHeight="1" x14ac:dyDescent="0.25">
      <c r="A7" s="215">
        <v>5</v>
      </c>
      <c r="B7" s="53" t="s">
        <v>97</v>
      </c>
      <c r="C7" s="203" t="s">
        <v>74</v>
      </c>
      <c r="D7" s="54" t="s">
        <v>103</v>
      </c>
      <c r="E7" s="54">
        <v>1602022</v>
      </c>
      <c r="F7" s="53" t="s">
        <v>61</v>
      </c>
      <c r="G7" s="196" t="s">
        <v>104</v>
      </c>
      <c r="H7" s="196" t="s">
        <v>78</v>
      </c>
      <c r="I7" s="208">
        <v>0.998</v>
      </c>
      <c r="J7" s="214" t="s">
        <v>96</v>
      </c>
      <c r="K7" s="50">
        <v>1907417.61</v>
      </c>
      <c r="L7" s="49">
        <f t="shared" si="9"/>
        <v>953708.8</v>
      </c>
      <c r="M7" s="55">
        <f t="shared" si="7"/>
        <v>953708.81</v>
      </c>
      <c r="N7" s="204">
        <v>0.5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50">
        <f t="shared" si="8"/>
        <v>953708.8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205" t="b">
        <f t="shared" si="10"/>
        <v>1</v>
      </c>
      <c r="AB7" s="206">
        <f t="shared" si="0"/>
        <v>0.5</v>
      </c>
      <c r="AC7" s="207" t="b">
        <f t="shared" si="1"/>
        <v>1</v>
      </c>
      <c r="AD7" s="207" t="b">
        <f t="shared" si="2"/>
        <v>1</v>
      </c>
    </row>
    <row r="8" spans="1:30" s="4" customFormat="1" ht="30" customHeight="1" x14ac:dyDescent="0.25">
      <c r="A8" s="215">
        <v>6</v>
      </c>
      <c r="B8" s="53" t="s">
        <v>99</v>
      </c>
      <c r="C8" s="203" t="s">
        <v>74</v>
      </c>
      <c r="D8" s="54" t="s">
        <v>106</v>
      </c>
      <c r="E8" s="54" t="s">
        <v>62</v>
      </c>
      <c r="F8" s="53" t="s">
        <v>60</v>
      </c>
      <c r="G8" s="196" t="s">
        <v>107</v>
      </c>
      <c r="H8" s="196" t="s">
        <v>78</v>
      </c>
      <c r="I8" s="208">
        <v>0.51100000000000001</v>
      </c>
      <c r="J8" s="214" t="s">
        <v>82</v>
      </c>
      <c r="K8" s="50">
        <v>752490.36</v>
      </c>
      <c r="L8" s="49">
        <f t="shared" si="9"/>
        <v>376245.18</v>
      </c>
      <c r="M8" s="55">
        <f t="shared" si="7"/>
        <v>376245.18</v>
      </c>
      <c r="N8" s="204">
        <v>0.5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50">
        <f t="shared" si="8"/>
        <v>376245.18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205" t="b">
        <f t="shared" si="10"/>
        <v>1</v>
      </c>
      <c r="AB8" s="206">
        <f t="shared" si="0"/>
        <v>0.5</v>
      </c>
      <c r="AC8" s="207" t="b">
        <f t="shared" si="1"/>
        <v>1</v>
      </c>
      <c r="AD8" s="207" t="b">
        <f t="shared" si="2"/>
        <v>1</v>
      </c>
    </row>
    <row r="9" spans="1:30" s="4" customFormat="1" ht="30" customHeight="1" x14ac:dyDescent="0.25">
      <c r="A9" s="215">
        <v>7</v>
      </c>
      <c r="B9" s="53" t="s">
        <v>100</v>
      </c>
      <c r="C9" s="203" t="s">
        <v>74</v>
      </c>
      <c r="D9" s="54" t="s">
        <v>108</v>
      </c>
      <c r="E9" s="54">
        <v>1601011</v>
      </c>
      <c r="F9" s="53" t="s">
        <v>54</v>
      </c>
      <c r="G9" s="196" t="s">
        <v>109</v>
      </c>
      <c r="H9" s="196" t="s">
        <v>130</v>
      </c>
      <c r="I9" s="208">
        <v>0.108</v>
      </c>
      <c r="J9" s="214" t="s">
        <v>85</v>
      </c>
      <c r="K9" s="50">
        <v>773011.94</v>
      </c>
      <c r="L9" s="49">
        <f t="shared" si="9"/>
        <v>386505.97</v>
      </c>
      <c r="M9" s="55">
        <f t="shared" si="7"/>
        <v>386505.97</v>
      </c>
      <c r="N9" s="204">
        <v>0.5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f t="shared" si="8"/>
        <v>386505.97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205" t="b">
        <f t="shared" si="10"/>
        <v>1</v>
      </c>
      <c r="AB9" s="206">
        <f t="shared" si="0"/>
        <v>0.5</v>
      </c>
      <c r="AC9" s="207" t="b">
        <f t="shared" si="1"/>
        <v>1</v>
      </c>
      <c r="AD9" s="207" t="b">
        <f t="shared" si="2"/>
        <v>1</v>
      </c>
    </row>
    <row r="10" spans="1:30" s="4" customFormat="1" ht="30" customHeight="1" x14ac:dyDescent="0.25">
      <c r="A10" s="215">
        <v>8</v>
      </c>
      <c r="B10" s="53" t="s">
        <v>101</v>
      </c>
      <c r="C10" s="203" t="s">
        <v>74</v>
      </c>
      <c r="D10" s="54" t="s">
        <v>110</v>
      </c>
      <c r="E10" s="54">
        <v>1611022</v>
      </c>
      <c r="F10" s="53" t="s">
        <v>52</v>
      </c>
      <c r="G10" s="196" t="s">
        <v>111</v>
      </c>
      <c r="H10" s="196" t="s">
        <v>130</v>
      </c>
      <c r="I10" s="208">
        <v>0.39500000000000002</v>
      </c>
      <c r="J10" s="214" t="s">
        <v>84</v>
      </c>
      <c r="K10" s="50">
        <v>1882476.18</v>
      </c>
      <c r="L10" s="49">
        <f t="shared" si="9"/>
        <v>941238.09</v>
      </c>
      <c r="M10" s="55">
        <f t="shared" si="7"/>
        <v>941238.09</v>
      </c>
      <c r="N10" s="204">
        <v>0.5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50">
        <f t="shared" si="8"/>
        <v>941238.09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205" t="b">
        <f t="shared" si="10"/>
        <v>1</v>
      </c>
      <c r="AB10" s="206">
        <f t="shared" si="0"/>
        <v>0.5</v>
      </c>
      <c r="AC10" s="207" t="b">
        <f t="shared" si="1"/>
        <v>1</v>
      </c>
      <c r="AD10" s="207" t="b">
        <f t="shared" si="2"/>
        <v>1</v>
      </c>
    </row>
    <row r="11" spans="1:30" s="4" customFormat="1" ht="30" customHeight="1" x14ac:dyDescent="0.25">
      <c r="A11" s="215">
        <v>9</v>
      </c>
      <c r="B11" s="53" t="s">
        <v>102</v>
      </c>
      <c r="C11" s="203" t="s">
        <v>74</v>
      </c>
      <c r="D11" s="54" t="s">
        <v>112</v>
      </c>
      <c r="E11" s="54">
        <v>1609032</v>
      </c>
      <c r="F11" s="53" t="s">
        <v>56</v>
      </c>
      <c r="G11" s="196" t="s">
        <v>113</v>
      </c>
      <c r="H11" s="196" t="s">
        <v>130</v>
      </c>
      <c r="I11" s="208">
        <v>0.16600000000000001</v>
      </c>
      <c r="J11" s="214" t="s">
        <v>96</v>
      </c>
      <c r="K11" s="50">
        <v>585673.44999999995</v>
      </c>
      <c r="L11" s="49">
        <f t="shared" ref="L11" si="11">ROUNDDOWN(K11*N11,2)</f>
        <v>292836.71999999997</v>
      </c>
      <c r="M11" s="55">
        <f t="shared" ref="M11:M17" si="12">K11-L11</f>
        <v>292836.73</v>
      </c>
      <c r="N11" s="204">
        <v>0.5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50">
        <f t="shared" ref="U11:U17" si="13">L11</f>
        <v>292836.71999999997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205" t="b">
        <f t="shared" ref="AA11:AA17" si="14">L11=SUM(O11:Z11)</f>
        <v>1</v>
      </c>
      <c r="AB11" s="206">
        <f t="shared" ref="AB11:AB17" si="15">ROUND(L11/K11,4)</f>
        <v>0.5</v>
      </c>
      <c r="AC11" s="207" t="b">
        <f t="shared" ref="AC11:AC17" si="16">AB11=N11</f>
        <v>1</v>
      </c>
      <c r="AD11" s="207" t="b">
        <f t="shared" ref="AD11:AD17" si="17">K11=L11+M11</f>
        <v>1</v>
      </c>
    </row>
    <row r="12" spans="1:30" s="4" customFormat="1" ht="30" customHeight="1" x14ac:dyDescent="0.25">
      <c r="A12" s="215">
        <v>10</v>
      </c>
      <c r="B12" s="53" t="s">
        <v>127</v>
      </c>
      <c r="C12" s="203" t="s">
        <v>74</v>
      </c>
      <c r="D12" s="54" t="s">
        <v>128</v>
      </c>
      <c r="E12" s="54">
        <v>1606023</v>
      </c>
      <c r="F12" s="53" t="s">
        <v>60</v>
      </c>
      <c r="G12" s="196" t="s">
        <v>129</v>
      </c>
      <c r="H12" s="196" t="s">
        <v>79</v>
      </c>
      <c r="I12" s="208">
        <v>0.73</v>
      </c>
      <c r="J12" s="214" t="s">
        <v>82</v>
      </c>
      <c r="K12" s="50">
        <v>3161096.34</v>
      </c>
      <c r="L12" s="49">
        <f t="shared" ref="L12:L17" si="18">ROUNDDOWN(K12*N12,2)</f>
        <v>1580548.17</v>
      </c>
      <c r="M12" s="55">
        <f t="shared" ref="M12:M16" si="19">K12-L12</f>
        <v>1580548.17</v>
      </c>
      <c r="N12" s="204">
        <v>0.5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50">
        <f t="shared" ref="U12:U16" si="20">L12</f>
        <v>1580548.17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205" t="b">
        <f t="shared" ref="AA12:AA16" si="21">L12=SUM(O12:Z12)</f>
        <v>1</v>
      </c>
      <c r="AB12" s="206">
        <f t="shared" ref="AB12:AB16" si="22">ROUND(L12/K12,4)</f>
        <v>0.5</v>
      </c>
      <c r="AC12" s="207" t="b">
        <f t="shared" ref="AC12:AC16" si="23">AB12=N12</f>
        <v>1</v>
      </c>
      <c r="AD12" s="207" t="b">
        <f t="shared" ref="AD12:AD16" si="24">K12=L12+M12</f>
        <v>1</v>
      </c>
    </row>
    <row r="13" spans="1:30" s="4" customFormat="1" ht="39.75" customHeight="1" x14ac:dyDescent="0.25">
      <c r="A13" s="215">
        <v>11</v>
      </c>
      <c r="B13" s="53" t="s">
        <v>144</v>
      </c>
      <c r="C13" s="203" t="s">
        <v>74</v>
      </c>
      <c r="D13" s="54" t="s">
        <v>108</v>
      </c>
      <c r="E13" s="54">
        <v>1601011</v>
      </c>
      <c r="F13" s="53" t="s">
        <v>54</v>
      </c>
      <c r="G13" s="196" t="s">
        <v>114</v>
      </c>
      <c r="H13" s="196" t="s">
        <v>78</v>
      </c>
      <c r="I13" s="208">
        <v>3.7999999999999999E-2</v>
      </c>
      <c r="J13" s="214" t="s">
        <v>85</v>
      </c>
      <c r="K13" s="50">
        <v>346634.25</v>
      </c>
      <c r="L13" s="49">
        <f t="shared" si="18"/>
        <v>173317.12</v>
      </c>
      <c r="M13" s="55">
        <f t="shared" si="19"/>
        <v>173317.13</v>
      </c>
      <c r="N13" s="204">
        <v>0.5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50">
        <f t="shared" si="20"/>
        <v>173317.12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205" t="b">
        <f t="shared" si="21"/>
        <v>1</v>
      </c>
      <c r="AB13" s="206">
        <f t="shared" si="22"/>
        <v>0.5</v>
      </c>
      <c r="AC13" s="207" t="b">
        <f t="shared" si="23"/>
        <v>1</v>
      </c>
      <c r="AD13" s="207" t="b">
        <f t="shared" si="24"/>
        <v>1</v>
      </c>
    </row>
    <row r="14" spans="1:30" s="4" customFormat="1" ht="39" customHeight="1" x14ac:dyDescent="0.25">
      <c r="A14" s="215">
        <v>12</v>
      </c>
      <c r="B14" s="53" t="s">
        <v>145</v>
      </c>
      <c r="C14" s="203" t="s">
        <v>74</v>
      </c>
      <c r="D14" s="54" t="s">
        <v>120</v>
      </c>
      <c r="E14" s="54">
        <v>1608043</v>
      </c>
      <c r="F14" s="53" t="s">
        <v>51</v>
      </c>
      <c r="G14" s="196" t="s">
        <v>121</v>
      </c>
      <c r="H14" s="196" t="s">
        <v>79</v>
      </c>
      <c r="I14" s="208">
        <v>0.129</v>
      </c>
      <c r="J14" s="214" t="s">
        <v>96</v>
      </c>
      <c r="K14" s="50">
        <v>551705.93999999994</v>
      </c>
      <c r="L14" s="49">
        <f t="shared" si="18"/>
        <v>275852.96999999997</v>
      </c>
      <c r="M14" s="55">
        <f t="shared" si="19"/>
        <v>275852.96999999997</v>
      </c>
      <c r="N14" s="204">
        <v>0.5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50">
        <f t="shared" si="20"/>
        <v>275852.96999999997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205" t="b">
        <f t="shared" si="21"/>
        <v>1</v>
      </c>
      <c r="AB14" s="206">
        <f t="shared" si="22"/>
        <v>0.5</v>
      </c>
      <c r="AC14" s="207" t="b">
        <f t="shared" si="23"/>
        <v>1</v>
      </c>
      <c r="AD14" s="207" t="b">
        <f t="shared" si="24"/>
        <v>1</v>
      </c>
    </row>
    <row r="15" spans="1:30" s="4" customFormat="1" ht="39" customHeight="1" x14ac:dyDescent="0.25">
      <c r="A15" s="215">
        <v>13</v>
      </c>
      <c r="B15" s="53" t="s">
        <v>146</v>
      </c>
      <c r="C15" s="203" t="s">
        <v>74</v>
      </c>
      <c r="D15" s="54" t="s">
        <v>118</v>
      </c>
      <c r="E15" s="54">
        <v>1602043</v>
      </c>
      <c r="F15" s="53" t="s">
        <v>61</v>
      </c>
      <c r="G15" s="196" t="s">
        <v>119</v>
      </c>
      <c r="H15" s="196" t="s">
        <v>78</v>
      </c>
      <c r="I15" s="208">
        <v>0.70299999999999996</v>
      </c>
      <c r="J15" s="214" t="s">
        <v>87</v>
      </c>
      <c r="K15" s="50">
        <v>890498.19</v>
      </c>
      <c r="L15" s="49">
        <f t="shared" si="18"/>
        <v>445249.09</v>
      </c>
      <c r="M15" s="55">
        <f t="shared" si="19"/>
        <v>445249.09999999992</v>
      </c>
      <c r="N15" s="204">
        <v>0.5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50">
        <f t="shared" si="20"/>
        <v>445249.09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205" t="b">
        <f t="shared" si="21"/>
        <v>1</v>
      </c>
      <c r="AB15" s="206">
        <f t="shared" si="22"/>
        <v>0.5</v>
      </c>
      <c r="AC15" s="207" t="b">
        <f t="shared" si="23"/>
        <v>1</v>
      </c>
      <c r="AD15" s="207" t="b">
        <f t="shared" si="24"/>
        <v>1</v>
      </c>
    </row>
    <row r="16" spans="1:30" s="4" customFormat="1" ht="42" customHeight="1" x14ac:dyDescent="0.25">
      <c r="A16" s="215">
        <v>14</v>
      </c>
      <c r="B16" s="53" t="s">
        <v>147</v>
      </c>
      <c r="C16" s="203" t="s">
        <v>74</v>
      </c>
      <c r="D16" s="54" t="s">
        <v>122</v>
      </c>
      <c r="E16" s="54">
        <v>1602033</v>
      </c>
      <c r="F16" s="53" t="s">
        <v>61</v>
      </c>
      <c r="G16" s="196" t="s">
        <v>123</v>
      </c>
      <c r="H16" s="196" t="s">
        <v>78</v>
      </c>
      <c r="I16" s="208">
        <v>0.19</v>
      </c>
      <c r="J16" s="214" t="s">
        <v>126</v>
      </c>
      <c r="K16" s="50">
        <v>191097.38</v>
      </c>
      <c r="L16" s="49">
        <f t="shared" si="18"/>
        <v>95548.69</v>
      </c>
      <c r="M16" s="55">
        <f t="shared" si="19"/>
        <v>95548.69</v>
      </c>
      <c r="N16" s="204">
        <v>0.5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0">
        <f t="shared" si="20"/>
        <v>95548.69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205" t="b">
        <f t="shared" si="21"/>
        <v>1</v>
      </c>
      <c r="AB16" s="206">
        <f t="shared" si="22"/>
        <v>0.5</v>
      </c>
      <c r="AC16" s="207" t="b">
        <f t="shared" si="23"/>
        <v>1</v>
      </c>
      <c r="AD16" s="207" t="b">
        <f t="shared" si="24"/>
        <v>1</v>
      </c>
    </row>
    <row r="17" spans="1:30" s="4" customFormat="1" ht="39" customHeight="1" x14ac:dyDescent="0.25">
      <c r="A17" s="215">
        <v>15</v>
      </c>
      <c r="B17" s="53" t="s">
        <v>148</v>
      </c>
      <c r="C17" s="203" t="s">
        <v>74</v>
      </c>
      <c r="D17" s="54" t="s">
        <v>124</v>
      </c>
      <c r="E17" s="54">
        <v>1603062</v>
      </c>
      <c r="F17" s="53" t="s">
        <v>58</v>
      </c>
      <c r="G17" s="196" t="s">
        <v>125</v>
      </c>
      <c r="H17" s="196" t="s">
        <v>78</v>
      </c>
      <c r="I17" s="208">
        <v>0.16900000000000001</v>
      </c>
      <c r="J17" s="214" t="s">
        <v>96</v>
      </c>
      <c r="K17" s="50">
        <v>128633.84</v>
      </c>
      <c r="L17" s="49">
        <f t="shared" si="18"/>
        <v>64316.92</v>
      </c>
      <c r="M17" s="55">
        <f t="shared" si="12"/>
        <v>64316.92</v>
      </c>
      <c r="N17" s="204">
        <v>0.5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50">
        <f t="shared" si="13"/>
        <v>64316.92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205" t="b">
        <f t="shared" si="14"/>
        <v>1</v>
      </c>
      <c r="AB17" s="206">
        <f t="shared" si="15"/>
        <v>0.5</v>
      </c>
      <c r="AC17" s="207" t="b">
        <f t="shared" si="16"/>
        <v>1</v>
      </c>
      <c r="AD17" s="207" t="b">
        <f t="shared" si="17"/>
        <v>1</v>
      </c>
    </row>
    <row r="18" spans="1:30" ht="20.100000000000001" customHeight="1" x14ac:dyDescent="0.25">
      <c r="A18" s="252" t="s">
        <v>45</v>
      </c>
      <c r="B18" s="253"/>
      <c r="C18" s="253"/>
      <c r="D18" s="253"/>
      <c r="E18" s="253"/>
      <c r="F18" s="253"/>
      <c r="G18" s="253"/>
      <c r="H18" s="254"/>
      <c r="I18" s="66">
        <f>SUM(I3:I17)</f>
        <v>6.05</v>
      </c>
      <c r="J18" s="67" t="s">
        <v>14</v>
      </c>
      <c r="K18" s="68">
        <f>SUM(K3:K17)</f>
        <v>15739890.689999999</v>
      </c>
      <c r="L18" s="69">
        <f>SUM(L3:L17)</f>
        <v>7821945.8900000006</v>
      </c>
      <c r="M18" s="69">
        <f>SUM(M3:M17)</f>
        <v>7917944.7999999998</v>
      </c>
      <c r="N18" s="70" t="s">
        <v>14</v>
      </c>
      <c r="O18" s="69">
        <f t="shared" ref="O18:Z18" si="25">SUM(O3:O17)</f>
        <v>0</v>
      </c>
      <c r="P18" s="69">
        <f t="shared" si="25"/>
        <v>0</v>
      </c>
      <c r="Q18" s="71">
        <f t="shared" si="25"/>
        <v>0</v>
      </c>
      <c r="R18" s="71">
        <f t="shared" si="25"/>
        <v>0</v>
      </c>
      <c r="S18" s="71">
        <f t="shared" si="25"/>
        <v>0</v>
      </c>
      <c r="T18" s="71">
        <f t="shared" si="25"/>
        <v>0</v>
      </c>
      <c r="U18" s="71">
        <f t="shared" si="25"/>
        <v>7821945.8900000006</v>
      </c>
      <c r="V18" s="71">
        <f t="shared" si="25"/>
        <v>0</v>
      </c>
      <c r="W18" s="71">
        <f t="shared" si="25"/>
        <v>0</v>
      </c>
      <c r="X18" s="71">
        <f t="shared" si="25"/>
        <v>0</v>
      </c>
      <c r="Y18" s="71">
        <f t="shared" si="25"/>
        <v>0</v>
      </c>
      <c r="Z18" s="71">
        <f t="shared" si="25"/>
        <v>0</v>
      </c>
      <c r="AA18" s="1" t="b">
        <f t="shared" si="10"/>
        <v>1</v>
      </c>
      <c r="AB18" s="45">
        <f t="shared" si="0"/>
        <v>0.497</v>
      </c>
      <c r="AC18" s="46" t="s">
        <v>14</v>
      </c>
      <c r="AD18" s="46" t="b">
        <f t="shared" si="2"/>
        <v>1</v>
      </c>
    </row>
    <row r="19" spans="1:30" ht="20.100000000000001" customHeight="1" x14ac:dyDescent="0.25">
      <c r="A19" s="252" t="s">
        <v>38</v>
      </c>
      <c r="B19" s="253"/>
      <c r="C19" s="253"/>
      <c r="D19" s="253"/>
      <c r="E19" s="253"/>
      <c r="F19" s="253"/>
      <c r="G19" s="253"/>
      <c r="H19" s="254"/>
      <c r="I19" s="66">
        <f>SUMIF($C$3:$C$17,"K",I3:I17)</f>
        <v>0</v>
      </c>
      <c r="J19" s="67" t="s">
        <v>14</v>
      </c>
      <c r="K19" s="68">
        <f>SUMIF($C$3:$C$17,"K",K3:K17)</f>
        <v>0</v>
      </c>
      <c r="L19" s="69">
        <f>SUMIF($C$3:$C$17,"K",L3:L17)</f>
        <v>0</v>
      </c>
      <c r="M19" s="69">
        <f>SUMIF($C$3:$C$17,"K",M3:M17)</f>
        <v>0</v>
      </c>
      <c r="N19" s="70" t="s">
        <v>14</v>
      </c>
      <c r="O19" s="69">
        <f t="shared" ref="O19:Z19" si="26">SUMIF($C$3:$C$17,"K",O3:O17)</f>
        <v>0</v>
      </c>
      <c r="P19" s="69">
        <f t="shared" si="26"/>
        <v>0</v>
      </c>
      <c r="Q19" s="71">
        <f t="shared" si="26"/>
        <v>0</v>
      </c>
      <c r="R19" s="71">
        <f t="shared" si="26"/>
        <v>0</v>
      </c>
      <c r="S19" s="71">
        <f t="shared" si="26"/>
        <v>0</v>
      </c>
      <c r="T19" s="71">
        <f t="shared" si="26"/>
        <v>0</v>
      </c>
      <c r="U19" s="71">
        <f t="shared" si="26"/>
        <v>0</v>
      </c>
      <c r="V19" s="71">
        <f t="shared" si="26"/>
        <v>0</v>
      </c>
      <c r="W19" s="71">
        <f t="shared" si="26"/>
        <v>0</v>
      </c>
      <c r="X19" s="71">
        <f t="shared" si="26"/>
        <v>0</v>
      </c>
      <c r="Y19" s="71">
        <f t="shared" si="26"/>
        <v>0</v>
      </c>
      <c r="Z19" s="71">
        <f t="shared" si="26"/>
        <v>0</v>
      </c>
      <c r="AA19" s="1" t="b">
        <f t="shared" si="10"/>
        <v>1</v>
      </c>
      <c r="AB19" s="45" t="e">
        <f t="shared" si="0"/>
        <v>#DIV/0!</v>
      </c>
      <c r="AC19" s="46" t="s">
        <v>14</v>
      </c>
      <c r="AD19" s="46" t="b">
        <f t="shared" si="2"/>
        <v>1</v>
      </c>
    </row>
    <row r="20" spans="1:30" ht="20.100000000000001" customHeight="1" x14ac:dyDescent="0.25">
      <c r="A20" s="252" t="s">
        <v>39</v>
      </c>
      <c r="B20" s="253"/>
      <c r="C20" s="253"/>
      <c r="D20" s="253"/>
      <c r="E20" s="253"/>
      <c r="F20" s="253"/>
      <c r="G20" s="253"/>
      <c r="H20" s="254"/>
      <c r="I20" s="66">
        <f>SUMIF($C$3:$C$17,"N",I3:I17)</f>
        <v>6.05</v>
      </c>
      <c r="J20" s="67" t="s">
        <v>14</v>
      </c>
      <c r="K20" s="68">
        <f>SUMIF($C$3:$C$17,"N",K3:K17)</f>
        <v>15739890.689999999</v>
      </c>
      <c r="L20" s="69">
        <f>SUMIF($C$3:$C$17,"N",L3:L17)</f>
        <v>7821945.8900000006</v>
      </c>
      <c r="M20" s="69">
        <f>SUMIF($C$3:$C$17,"N",M3:M17)</f>
        <v>7917944.7999999998</v>
      </c>
      <c r="N20" s="70" t="s">
        <v>14</v>
      </c>
      <c r="O20" s="69">
        <f t="shared" ref="O20:Z20" si="27">SUMIF($C$3:$C$17,"N",O3:O17)</f>
        <v>0</v>
      </c>
      <c r="P20" s="69">
        <f t="shared" si="27"/>
        <v>0</v>
      </c>
      <c r="Q20" s="71">
        <f t="shared" si="27"/>
        <v>0</v>
      </c>
      <c r="R20" s="71">
        <f t="shared" si="27"/>
        <v>0</v>
      </c>
      <c r="S20" s="71">
        <f t="shared" si="27"/>
        <v>0</v>
      </c>
      <c r="T20" s="71">
        <f t="shared" si="27"/>
        <v>0</v>
      </c>
      <c r="U20" s="71">
        <f t="shared" si="27"/>
        <v>7821945.8900000006</v>
      </c>
      <c r="V20" s="71">
        <f t="shared" si="27"/>
        <v>0</v>
      </c>
      <c r="W20" s="71">
        <f t="shared" si="27"/>
        <v>0</v>
      </c>
      <c r="X20" s="71">
        <f t="shared" si="27"/>
        <v>0</v>
      </c>
      <c r="Y20" s="71">
        <f t="shared" si="27"/>
        <v>0</v>
      </c>
      <c r="Z20" s="71">
        <f t="shared" si="27"/>
        <v>0</v>
      </c>
      <c r="AA20" s="1" t="b">
        <f t="shared" si="10"/>
        <v>1</v>
      </c>
      <c r="AB20" s="45">
        <f t="shared" si="0"/>
        <v>0.497</v>
      </c>
      <c r="AC20" s="46" t="s">
        <v>14</v>
      </c>
      <c r="AD20" s="46" t="b">
        <f t="shared" si="2"/>
        <v>1</v>
      </c>
    </row>
    <row r="21" spans="1:30" ht="20.100000000000001" customHeight="1" x14ac:dyDescent="0.25">
      <c r="A21" s="249" t="s">
        <v>40</v>
      </c>
      <c r="B21" s="250"/>
      <c r="C21" s="250"/>
      <c r="D21" s="250"/>
      <c r="E21" s="250"/>
      <c r="F21" s="250"/>
      <c r="G21" s="250"/>
      <c r="H21" s="251"/>
      <c r="I21" s="72">
        <f>SUMIF($C$3:$C$17,"W",I3:I17)</f>
        <v>0</v>
      </c>
      <c r="J21" s="73" t="s">
        <v>14</v>
      </c>
      <c r="K21" s="74">
        <f>SUMIF($C$3:$C$17,"W",K3:K17)</f>
        <v>0</v>
      </c>
      <c r="L21" s="75">
        <f>SUMIF($C$3:$C$17,"W",L3:L17)</f>
        <v>0</v>
      </c>
      <c r="M21" s="75">
        <f>SUMIF($C$3:$C$17,"W",M3:M17)</f>
        <v>0</v>
      </c>
      <c r="N21" s="76" t="s">
        <v>14</v>
      </c>
      <c r="O21" s="75">
        <f t="shared" ref="O21:Z21" si="28">SUMIF($C$3:$C$17,"W",O3:O17)</f>
        <v>0</v>
      </c>
      <c r="P21" s="75">
        <f t="shared" si="28"/>
        <v>0</v>
      </c>
      <c r="Q21" s="77">
        <f t="shared" si="28"/>
        <v>0</v>
      </c>
      <c r="R21" s="77">
        <f t="shared" si="28"/>
        <v>0</v>
      </c>
      <c r="S21" s="77">
        <f t="shared" si="28"/>
        <v>0</v>
      </c>
      <c r="T21" s="77">
        <f t="shared" si="28"/>
        <v>0</v>
      </c>
      <c r="U21" s="77">
        <f t="shared" si="28"/>
        <v>0</v>
      </c>
      <c r="V21" s="77">
        <f t="shared" si="28"/>
        <v>0</v>
      </c>
      <c r="W21" s="77">
        <f t="shared" si="28"/>
        <v>0</v>
      </c>
      <c r="X21" s="77">
        <f t="shared" si="28"/>
        <v>0</v>
      </c>
      <c r="Y21" s="77">
        <f t="shared" si="28"/>
        <v>0</v>
      </c>
      <c r="Z21" s="77">
        <f t="shared" si="28"/>
        <v>0</v>
      </c>
      <c r="AA21" s="1" t="b">
        <f t="shared" si="10"/>
        <v>1</v>
      </c>
      <c r="AB21" s="45" t="e">
        <f t="shared" ref="AB21" si="29">ROUND(L21/K21,4)</f>
        <v>#DIV/0!</v>
      </c>
      <c r="AC21" s="46" t="s">
        <v>14</v>
      </c>
      <c r="AD21" s="46" t="b">
        <f t="shared" ref="AD21" si="30">K21=L21+M21</f>
        <v>1</v>
      </c>
    </row>
    <row r="22" spans="1:30" x14ac:dyDescent="0.25">
      <c r="A22" s="32"/>
      <c r="K22" s="5"/>
    </row>
    <row r="23" spans="1:30" x14ac:dyDescent="0.25">
      <c r="A23" s="33" t="s">
        <v>25</v>
      </c>
      <c r="N23" s="46"/>
    </row>
    <row r="24" spans="1:30" x14ac:dyDescent="0.25">
      <c r="A24" s="34" t="s">
        <v>26</v>
      </c>
    </row>
    <row r="25" spans="1:30" x14ac:dyDescent="0.25">
      <c r="A25" s="33" t="s">
        <v>43</v>
      </c>
    </row>
    <row r="26" spans="1:30" x14ac:dyDescent="0.25">
      <c r="A26" s="36" t="s">
        <v>47</v>
      </c>
    </row>
  </sheetData>
  <mergeCells count="19">
    <mergeCell ref="O1:Z1"/>
    <mergeCell ref="A21:H21"/>
    <mergeCell ref="A20:H20"/>
    <mergeCell ref="E1:E2"/>
    <mergeCell ref="A19:H19"/>
    <mergeCell ref="N1:N2"/>
    <mergeCell ref="L1:L2"/>
    <mergeCell ref="M1:M2"/>
    <mergeCell ref="A18:H18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21">
    <cfRule type="containsText" dxfId="6" priority="2" operator="containsText" text="fałsz">
      <formula>NOT(ISERROR(SEARCH("fałsz",AA3)))</formula>
    </cfRule>
  </conditionalFormatting>
  <conditionalFormatting sqref="AA3:AD21">
    <cfRule type="cellIs" dxfId="5" priority="1" operator="equal">
      <formula>FALSE</formula>
    </cfRule>
  </conditionalFormatting>
  <dataValidations count="2">
    <dataValidation type="list" allowBlank="1" showInputMessage="1" showErrorMessage="1" sqref="H3:H17" xr:uid="{00000000-0002-0000-0200-000000000000}">
      <formula1>"B,P,R"</formula1>
    </dataValidation>
    <dataValidation type="list" allowBlank="1" showInputMessage="1" showErrorMessage="1" sqref="C3:C17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&amp;LWojewództwo &amp;KFF0000Opolskie&amp;K01+000 - zadania gminne lista podstawowa</oddHeader>
    <oddFooter>Strona &amp;P z &amp;N</oddFooter>
  </headerFooter>
  <ignoredErrors>
    <ignoredError sqref="E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0" zoomScaleNormal="78" zoomScaleSheetLayoutView="80" workbookViewId="0">
      <selection sqref="A1:A2"/>
    </sheetView>
  </sheetViews>
  <sheetFormatPr defaultColWidth="9.140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242" t="s">
        <v>4</v>
      </c>
      <c r="B1" s="242" t="s">
        <v>5</v>
      </c>
      <c r="C1" s="243" t="s">
        <v>46</v>
      </c>
      <c r="D1" s="238" t="s">
        <v>6</v>
      </c>
      <c r="E1" s="243" t="s">
        <v>33</v>
      </c>
      <c r="F1" s="238" t="s">
        <v>7</v>
      </c>
      <c r="G1" s="242" t="s">
        <v>27</v>
      </c>
      <c r="H1" s="242" t="s">
        <v>8</v>
      </c>
      <c r="I1" s="242" t="s">
        <v>24</v>
      </c>
      <c r="J1" s="245" t="s">
        <v>9</v>
      </c>
      <c r="K1" s="242" t="s">
        <v>10</v>
      </c>
      <c r="L1" s="238" t="s">
        <v>13</v>
      </c>
      <c r="M1" s="242" t="s">
        <v>11</v>
      </c>
      <c r="N1" s="244" t="s">
        <v>12</v>
      </c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</row>
    <row r="2" spans="1:30" ht="20.100000000000001" customHeight="1" x14ac:dyDescent="0.25">
      <c r="A2" s="242"/>
      <c r="B2" s="242"/>
      <c r="C2" s="244"/>
      <c r="D2" s="239"/>
      <c r="E2" s="244"/>
      <c r="F2" s="239"/>
      <c r="G2" s="242"/>
      <c r="H2" s="242"/>
      <c r="I2" s="242"/>
      <c r="J2" s="245"/>
      <c r="K2" s="242"/>
      <c r="L2" s="239"/>
      <c r="M2" s="242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8">
        <v>2029</v>
      </c>
      <c r="Y2" s="188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9"/>
      <c r="B3" s="59"/>
      <c r="C3" s="60"/>
      <c r="D3" s="61"/>
      <c r="E3" s="61"/>
      <c r="F3" s="59"/>
      <c r="G3" s="59"/>
      <c r="H3" s="62"/>
      <c r="I3" s="63"/>
      <c r="J3" s="56"/>
      <c r="K3" s="57"/>
      <c r="L3" s="58"/>
      <c r="M3" s="64"/>
      <c r="N3" s="57"/>
      <c r="O3" s="57"/>
      <c r="P3" s="65"/>
      <c r="Q3" s="65"/>
      <c r="R3" s="65"/>
      <c r="S3" s="65"/>
      <c r="T3" s="65"/>
      <c r="U3" s="65"/>
      <c r="V3" s="65"/>
      <c r="W3" s="65"/>
      <c r="X3" s="65"/>
      <c r="Y3" s="65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8"/>
      <c r="B4" s="78"/>
      <c r="C4" s="78"/>
      <c r="D4" s="79"/>
      <c r="E4" s="79"/>
      <c r="F4" s="78"/>
      <c r="G4" s="78"/>
      <c r="H4" s="80"/>
      <c r="I4" s="81"/>
      <c r="J4" s="82"/>
      <c r="K4" s="83"/>
      <c r="L4" s="82"/>
      <c r="M4" s="84"/>
      <c r="N4" s="82"/>
      <c r="O4" s="83"/>
      <c r="P4" s="85"/>
      <c r="Q4" s="85"/>
      <c r="R4" s="85"/>
      <c r="S4" s="85"/>
      <c r="T4" s="85"/>
      <c r="U4" s="85"/>
      <c r="V4" s="85"/>
      <c r="W4" s="85"/>
      <c r="X4" s="85"/>
      <c r="Y4" s="85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8"/>
      <c r="B5" s="78"/>
      <c r="C5" s="78"/>
      <c r="D5" s="79"/>
      <c r="E5" s="79"/>
      <c r="F5" s="78"/>
      <c r="G5" s="78"/>
      <c r="H5" s="80"/>
      <c r="I5" s="81"/>
      <c r="J5" s="82"/>
      <c r="K5" s="82"/>
      <c r="L5" s="82"/>
      <c r="M5" s="84"/>
      <c r="N5" s="82"/>
      <c r="O5" s="82"/>
      <c r="P5" s="85"/>
      <c r="Q5" s="85"/>
      <c r="R5" s="85"/>
      <c r="S5" s="85"/>
      <c r="T5" s="85"/>
      <c r="U5" s="85"/>
      <c r="V5" s="85"/>
      <c r="W5" s="85"/>
      <c r="X5" s="85"/>
      <c r="Y5" s="85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256" t="s">
        <v>45</v>
      </c>
      <c r="B6" s="256"/>
      <c r="C6" s="256"/>
      <c r="D6" s="256"/>
      <c r="E6" s="256"/>
      <c r="F6" s="256"/>
      <c r="G6" s="256"/>
      <c r="H6" s="66">
        <f>SUM(H3:H5)</f>
        <v>0</v>
      </c>
      <c r="I6" s="67" t="s">
        <v>14</v>
      </c>
      <c r="J6" s="68">
        <f t="shared" ref="J6:L6" si="7">SUM(J3:J5)</f>
        <v>0</v>
      </c>
      <c r="K6" s="69">
        <f t="shared" si="7"/>
        <v>0</v>
      </c>
      <c r="L6" s="69">
        <f t="shared" si="7"/>
        <v>0</v>
      </c>
      <c r="M6" s="70" t="s">
        <v>14</v>
      </c>
      <c r="N6" s="86">
        <f>SUM(N3:N5)</f>
        <v>0</v>
      </c>
      <c r="O6" s="86">
        <f t="shared" ref="O6:W6" si="8">SUM(O3:O5)</f>
        <v>0</v>
      </c>
      <c r="P6" s="86">
        <f t="shared" si="8"/>
        <v>0</v>
      </c>
      <c r="Q6" s="86">
        <f t="shared" si="8"/>
        <v>0</v>
      </c>
      <c r="R6" s="86">
        <f t="shared" si="8"/>
        <v>0</v>
      </c>
      <c r="S6" s="86">
        <f t="shared" si="8"/>
        <v>0</v>
      </c>
      <c r="T6" s="86">
        <f t="shared" si="8"/>
        <v>0</v>
      </c>
      <c r="U6" s="86">
        <f t="shared" si="8"/>
        <v>0</v>
      </c>
      <c r="V6" s="86">
        <f t="shared" si="8"/>
        <v>0</v>
      </c>
      <c r="W6" s="86">
        <f t="shared" si="8"/>
        <v>0</v>
      </c>
      <c r="X6" s="86">
        <f t="shared" ref="X6:Y6" si="9">SUM(X3:X5)</f>
        <v>0</v>
      </c>
      <c r="Y6" s="86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256" t="s">
        <v>39</v>
      </c>
      <c r="B7" s="256"/>
      <c r="C7" s="256"/>
      <c r="D7" s="256"/>
      <c r="E7" s="256"/>
      <c r="F7" s="256"/>
      <c r="G7" s="256"/>
      <c r="H7" s="66">
        <f>SUMIF($C$3:$C$5,"N",H3:H5)</f>
        <v>0</v>
      </c>
      <c r="I7" s="67" t="s">
        <v>14</v>
      </c>
      <c r="J7" s="68">
        <f t="shared" ref="J7:L7" si="12">SUMIF($C$3:$C$5,"N",J3:J5)</f>
        <v>0</v>
      </c>
      <c r="K7" s="69">
        <f t="shared" si="12"/>
        <v>0</v>
      </c>
      <c r="L7" s="69">
        <f t="shared" si="12"/>
        <v>0</v>
      </c>
      <c r="M7" s="70" t="s">
        <v>14</v>
      </c>
      <c r="N7" s="86">
        <f t="shared" ref="N7:W7" si="13">SUMIF($C$3:$C$5,"N",N3:N5)</f>
        <v>0</v>
      </c>
      <c r="O7" s="86">
        <f t="shared" si="13"/>
        <v>0</v>
      </c>
      <c r="P7" s="86">
        <f t="shared" si="13"/>
        <v>0</v>
      </c>
      <c r="Q7" s="86">
        <f t="shared" si="13"/>
        <v>0</v>
      </c>
      <c r="R7" s="86">
        <f t="shared" si="13"/>
        <v>0</v>
      </c>
      <c r="S7" s="86">
        <f t="shared" si="13"/>
        <v>0</v>
      </c>
      <c r="T7" s="86">
        <f t="shared" si="13"/>
        <v>0</v>
      </c>
      <c r="U7" s="86">
        <f t="shared" si="13"/>
        <v>0</v>
      </c>
      <c r="V7" s="86">
        <f t="shared" si="13"/>
        <v>0</v>
      </c>
      <c r="W7" s="86">
        <f t="shared" si="13"/>
        <v>0</v>
      </c>
      <c r="X7" s="86">
        <f t="shared" ref="X7:Y7" si="14">SUMIF($C$3:$C$5,"N",X3:X5)</f>
        <v>0</v>
      </c>
      <c r="Y7" s="86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255" t="s">
        <v>40</v>
      </c>
      <c r="B8" s="255"/>
      <c r="C8" s="255"/>
      <c r="D8" s="255"/>
      <c r="E8" s="255"/>
      <c r="F8" s="255"/>
      <c r="G8" s="255"/>
      <c r="H8" s="72">
        <f>SUMIF($C$3:$C$5,"W",H3:H5)</f>
        <v>0</v>
      </c>
      <c r="I8" s="73" t="s">
        <v>14</v>
      </c>
      <c r="J8" s="74">
        <f>SUMIF($C$3:$C$5,"W",J3:J5)</f>
        <v>0</v>
      </c>
      <c r="K8" s="75">
        <f t="shared" ref="K8:L8" si="17">SUMIF($C$3:$C$5,"W",K3:K5)</f>
        <v>0</v>
      </c>
      <c r="L8" s="75">
        <f t="shared" si="17"/>
        <v>0</v>
      </c>
      <c r="M8" s="76" t="s">
        <v>14</v>
      </c>
      <c r="N8" s="87">
        <f t="shared" ref="N8:W8" si="18">SUMIF($C$3:$C$5,"W",N3:N5)</f>
        <v>0</v>
      </c>
      <c r="O8" s="87">
        <f t="shared" si="18"/>
        <v>0</v>
      </c>
      <c r="P8" s="87">
        <f t="shared" si="18"/>
        <v>0</v>
      </c>
      <c r="Q8" s="87">
        <f t="shared" si="18"/>
        <v>0</v>
      </c>
      <c r="R8" s="87">
        <f t="shared" si="18"/>
        <v>0</v>
      </c>
      <c r="S8" s="87">
        <f t="shared" si="18"/>
        <v>0</v>
      </c>
      <c r="T8" s="87">
        <f t="shared" si="18"/>
        <v>0</v>
      </c>
      <c r="U8" s="87">
        <f t="shared" si="18"/>
        <v>0</v>
      </c>
      <c r="V8" s="87">
        <f t="shared" si="18"/>
        <v>0</v>
      </c>
      <c r="W8" s="87">
        <f t="shared" si="18"/>
        <v>0</v>
      </c>
      <c r="X8" s="87">
        <f t="shared" ref="X8:Y8" si="19">SUMIF($C$3:$C$5,"W",X3:X5)</f>
        <v>0</v>
      </c>
      <c r="Y8" s="87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Z3:AB8">
    <cfRule type="containsText" dxfId="4" priority="3" operator="containsText" text="fałsz">
      <formula>NOT(ISERROR(SEARCH("fałsz",Z3)))</formula>
    </cfRule>
  </conditionalFormatting>
  <conditionalFormatting sqref="Z3:AD8">
    <cfRule type="cellIs" dxfId="3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8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14" customWidth="1"/>
    <col min="2" max="2" width="16.28515625" style="14" customWidth="1"/>
    <col min="3" max="3" width="7" style="14" customWidth="1"/>
    <col min="4" max="4" width="16.42578125" style="14" customWidth="1"/>
    <col min="5" max="5" width="8.140625" style="14" customWidth="1"/>
    <col min="6" max="6" width="18.140625" style="14" customWidth="1"/>
    <col min="7" max="7" width="39.85546875" style="14" customWidth="1"/>
    <col min="8" max="8" width="7.7109375" style="14" customWidth="1"/>
    <col min="9" max="9" width="7.85546875" style="14" customWidth="1"/>
    <col min="10" max="10" width="14.42578125" style="14" customWidth="1"/>
    <col min="11" max="11" width="12.5703125" style="39" customWidth="1"/>
    <col min="12" max="12" width="14" style="14" customWidth="1"/>
    <col min="13" max="13" width="13.5703125" style="14" customWidth="1"/>
    <col min="14" max="14" width="13.42578125" style="1" customWidth="1"/>
    <col min="15" max="20" width="8.7109375" style="14" customWidth="1"/>
    <col min="21" max="21" width="12.28515625" style="14" customWidth="1"/>
    <col min="22" max="26" width="8.7109375" style="14" customWidth="1"/>
    <col min="27" max="30" width="15.7109375" style="14" customWidth="1"/>
    <col min="31" max="16384" width="9.140625" style="14"/>
  </cols>
  <sheetData>
    <row r="1" spans="1:30" ht="20.100000000000001" customHeight="1" x14ac:dyDescent="0.25">
      <c r="A1" s="242" t="s">
        <v>4</v>
      </c>
      <c r="B1" s="242" t="s">
        <v>5</v>
      </c>
      <c r="C1" s="243" t="s">
        <v>46</v>
      </c>
      <c r="D1" s="238" t="s">
        <v>6</v>
      </c>
      <c r="E1" s="238" t="s">
        <v>33</v>
      </c>
      <c r="F1" s="238" t="s">
        <v>15</v>
      </c>
      <c r="G1" s="242" t="s">
        <v>7</v>
      </c>
      <c r="H1" s="242" t="s">
        <v>27</v>
      </c>
      <c r="I1" s="242" t="s">
        <v>8</v>
      </c>
      <c r="J1" s="242" t="s">
        <v>28</v>
      </c>
      <c r="K1" s="245" t="s">
        <v>9</v>
      </c>
      <c r="L1" s="242" t="s">
        <v>10</v>
      </c>
      <c r="M1" s="238" t="s">
        <v>13</v>
      </c>
      <c r="N1" s="242" t="s">
        <v>11</v>
      </c>
      <c r="O1" s="244" t="s">
        <v>12</v>
      </c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30" ht="25.5" customHeight="1" x14ac:dyDescent="0.25">
      <c r="A2" s="242"/>
      <c r="B2" s="242"/>
      <c r="C2" s="244"/>
      <c r="D2" s="239"/>
      <c r="E2" s="239"/>
      <c r="F2" s="239"/>
      <c r="G2" s="242"/>
      <c r="H2" s="242"/>
      <c r="I2" s="242"/>
      <c r="J2" s="242"/>
      <c r="K2" s="245"/>
      <c r="L2" s="242"/>
      <c r="M2" s="239"/>
      <c r="N2" s="242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8">
        <v>2029</v>
      </c>
      <c r="Z2" s="188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53.25" customHeight="1" x14ac:dyDescent="0.25">
      <c r="A3" s="196">
        <v>1</v>
      </c>
      <c r="B3" s="53" t="s">
        <v>150</v>
      </c>
      <c r="C3" s="203"/>
      <c r="D3" s="54" t="s">
        <v>108</v>
      </c>
      <c r="E3" s="54">
        <v>1601011</v>
      </c>
      <c r="F3" s="53" t="s">
        <v>54</v>
      </c>
      <c r="G3" s="196" t="s">
        <v>114</v>
      </c>
      <c r="H3" s="196" t="s">
        <v>78</v>
      </c>
      <c r="I3" s="208"/>
      <c r="J3" s="214" t="s">
        <v>85</v>
      </c>
      <c r="K3" s="50"/>
      <c r="L3" s="49"/>
      <c r="M3" s="55"/>
      <c r="N3" s="204">
        <v>0.5</v>
      </c>
      <c r="O3" s="49"/>
      <c r="P3" s="49"/>
      <c r="Q3" s="49"/>
      <c r="R3" s="49"/>
      <c r="S3" s="49"/>
      <c r="T3" s="49"/>
      <c r="U3" s="55"/>
      <c r="V3" s="49"/>
      <c r="W3" s="49"/>
      <c r="X3" s="49"/>
      <c r="Y3" s="49"/>
      <c r="Z3" s="49"/>
      <c r="AA3" s="1" t="b">
        <f t="shared" ref="AA3:AA9" si="0">L3=SUM(O3:Z3)</f>
        <v>1</v>
      </c>
      <c r="AB3" s="45" t="e">
        <f t="shared" ref="AB3:AB9" si="1">ROUND(L3/K3,4)</f>
        <v>#DIV/0!</v>
      </c>
      <c r="AC3" s="46" t="e">
        <f t="shared" ref="AC3:AC9" si="2">AB3=N3</f>
        <v>#DIV/0!</v>
      </c>
      <c r="AD3" s="46" t="b">
        <f t="shared" ref="AD3:AD9" si="3">K3=L3+M3</f>
        <v>1</v>
      </c>
    </row>
    <row r="4" spans="1:30" ht="56.25" customHeight="1" x14ac:dyDescent="0.25">
      <c r="A4" s="196">
        <v>2</v>
      </c>
      <c r="B4" s="53" t="s">
        <v>151</v>
      </c>
      <c r="C4" s="203"/>
      <c r="D4" s="54" t="s">
        <v>120</v>
      </c>
      <c r="E4" s="54">
        <v>1608043</v>
      </c>
      <c r="F4" s="53" t="s">
        <v>51</v>
      </c>
      <c r="G4" s="196" t="s">
        <v>121</v>
      </c>
      <c r="H4" s="196" t="s">
        <v>79</v>
      </c>
      <c r="I4" s="208"/>
      <c r="J4" s="214" t="s">
        <v>96</v>
      </c>
      <c r="K4" s="50"/>
      <c r="L4" s="49"/>
      <c r="M4" s="55"/>
      <c r="N4" s="204">
        <v>0.5</v>
      </c>
      <c r="O4" s="49"/>
      <c r="P4" s="49"/>
      <c r="Q4" s="49"/>
      <c r="R4" s="49"/>
      <c r="S4" s="49"/>
      <c r="T4" s="49"/>
      <c r="U4" s="55"/>
      <c r="V4" s="49"/>
      <c r="W4" s="49"/>
      <c r="X4" s="49"/>
      <c r="Y4" s="49"/>
      <c r="Z4" s="49"/>
      <c r="AA4" s="1" t="b">
        <f t="shared" ref="AA4:AA6" si="4">L4=SUM(O4:Z4)</f>
        <v>1</v>
      </c>
      <c r="AB4" s="45" t="e">
        <f t="shared" ref="AB4:AB6" si="5">ROUND(L4/K4,4)</f>
        <v>#DIV/0!</v>
      </c>
      <c r="AC4" s="46" t="e">
        <f t="shared" ref="AC4:AC6" si="6">AB4=N4</f>
        <v>#DIV/0!</v>
      </c>
      <c r="AD4" s="46" t="b">
        <f t="shared" ref="AD4:AD6" si="7">K4=L4+M4</f>
        <v>1</v>
      </c>
    </row>
    <row r="5" spans="1:30" ht="38.25" customHeight="1" x14ac:dyDescent="0.25">
      <c r="A5" s="196">
        <v>3</v>
      </c>
      <c r="B5" s="53" t="s">
        <v>115</v>
      </c>
      <c r="C5" s="203"/>
      <c r="D5" s="54" t="s">
        <v>116</v>
      </c>
      <c r="E5" s="54">
        <v>1607092</v>
      </c>
      <c r="F5" s="53" t="s">
        <v>53</v>
      </c>
      <c r="G5" s="196" t="s">
        <v>117</v>
      </c>
      <c r="H5" s="196" t="s">
        <v>130</v>
      </c>
      <c r="I5" s="208"/>
      <c r="J5" s="214" t="s">
        <v>149</v>
      </c>
      <c r="K5" s="50"/>
      <c r="L5" s="49"/>
      <c r="M5" s="55"/>
      <c r="N5" s="204">
        <v>0.5</v>
      </c>
      <c r="O5" s="49"/>
      <c r="P5" s="49"/>
      <c r="Q5" s="49"/>
      <c r="R5" s="49"/>
      <c r="S5" s="49"/>
      <c r="T5" s="49"/>
      <c r="U5" s="55"/>
      <c r="V5" s="49"/>
      <c r="W5" s="49"/>
      <c r="X5" s="49"/>
      <c r="Y5" s="49"/>
      <c r="Z5" s="49"/>
      <c r="AA5" s="1" t="b">
        <f t="shared" si="4"/>
        <v>1</v>
      </c>
      <c r="AB5" s="45" t="e">
        <f t="shared" si="5"/>
        <v>#DIV/0!</v>
      </c>
      <c r="AC5" s="46" t="e">
        <f t="shared" si="6"/>
        <v>#DIV/0!</v>
      </c>
      <c r="AD5" s="46" t="b">
        <f t="shared" si="7"/>
        <v>1</v>
      </c>
    </row>
    <row r="6" spans="1:30" ht="38.25" customHeight="1" x14ac:dyDescent="0.25">
      <c r="A6" s="196">
        <v>4</v>
      </c>
      <c r="B6" s="53" t="s">
        <v>98</v>
      </c>
      <c r="C6" s="203"/>
      <c r="D6" s="54" t="s">
        <v>105</v>
      </c>
      <c r="E6" s="54">
        <v>1609052</v>
      </c>
      <c r="F6" s="53" t="s">
        <v>56</v>
      </c>
      <c r="G6" s="196" t="s">
        <v>137</v>
      </c>
      <c r="H6" s="196" t="s">
        <v>78</v>
      </c>
      <c r="I6" s="208"/>
      <c r="J6" s="214" t="s">
        <v>149</v>
      </c>
      <c r="K6" s="50"/>
      <c r="L6" s="49"/>
      <c r="M6" s="55"/>
      <c r="N6" s="204">
        <v>0.5</v>
      </c>
      <c r="O6" s="49"/>
      <c r="P6" s="49"/>
      <c r="Q6" s="49"/>
      <c r="R6" s="49"/>
      <c r="S6" s="49"/>
      <c r="T6" s="49"/>
      <c r="U6" s="55"/>
      <c r="V6" s="49"/>
      <c r="W6" s="49"/>
      <c r="X6" s="49"/>
      <c r="Y6" s="49"/>
      <c r="Z6" s="49"/>
      <c r="AA6" s="1" t="b">
        <f t="shared" si="4"/>
        <v>1</v>
      </c>
      <c r="AB6" s="45" t="e">
        <f t="shared" si="5"/>
        <v>#DIV/0!</v>
      </c>
      <c r="AC6" s="46" t="e">
        <f t="shared" si="6"/>
        <v>#DIV/0!</v>
      </c>
      <c r="AD6" s="46" t="b">
        <f t="shared" si="7"/>
        <v>1</v>
      </c>
    </row>
    <row r="7" spans="1:30" ht="54" customHeight="1" x14ac:dyDescent="0.25">
      <c r="A7" s="196">
        <v>5</v>
      </c>
      <c r="B7" s="53" t="s">
        <v>152</v>
      </c>
      <c r="C7" s="203"/>
      <c r="D7" s="54" t="s">
        <v>118</v>
      </c>
      <c r="E7" s="54">
        <v>1602043</v>
      </c>
      <c r="F7" s="53" t="s">
        <v>61</v>
      </c>
      <c r="G7" s="196" t="s">
        <v>119</v>
      </c>
      <c r="H7" s="196" t="s">
        <v>78</v>
      </c>
      <c r="I7" s="208"/>
      <c r="J7" s="214" t="s">
        <v>82</v>
      </c>
      <c r="K7" s="50"/>
      <c r="L7" s="49"/>
      <c r="M7" s="55"/>
      <c r="N7" s="204">
        <v>0.5</v>
      </c>
      <c r="O7" s="49"/>
      <c r="P7" s="49"/>
      <c r="Q7" s="49"/>
      <c r="R7" s="49"/>
      <c r="S7" s="49"/>
      <c r="T7" s="49"/>
      <c r="U7" s="55"/>
      <c r="V7" s="49"/>
      <c r="W7" s="49"/>
      <c r="X7" s="49"/>
      <c r="Y7" s="49"/>
      <c r="Z7" s="49"/>
      <c r="AA7" s="1" t="b">
        <f t="shared" ref="AA7" si="8">L7=SUM(O7:Z7)</f>
        <v>1</v>
      </c>
      <c r="AB7" s="45" t="e">
        <f t="shared" ref="AB7" si="9">ROUND(L7/K7,4)</f>
        <v>#DIV/0!</v>
      </c>
      <c r="AC7" s="46" t="e">
        <f t="shared" ref="AC7" si="10">AB7=N7</f>
        <v>#DIV/0!</v>
      </c>
      <c r="AD7" s="46" t="b">
        <f t="shared" ref="AD7" si="11">K7=L7+M7</f>
        <v>1</v>
      </c>
    </row>
    <row r="8" spans="1:30" ht="57.75" customHeight="1" x14ac:dyDescent="0.25">
      <c r="A8" s="196">
        <v>6</v>
      </c>
      <c r="B8" s="53" t="s">
        <v>153</v>
      </c>
      <c r="C8" s="203"/>
      <c r="D8" s="54" t="s">
        <v>122</v>
      </c>
      <c r="E8" s="54">
        <v>1602033</v>
      </c>
      <c r="F8" s="53" t="s">
        <v>61</v>
      </c>
      <c r="G8" s="196" t="s">
        <v>123</v>
      </c>
      <c r="H8" s="196" t="s">
        <v>78</v>
      </c>
      <c r="I8" s="208"/>
      <c r="J8" s="214" t="s">
        <v>126</v>
      </c>
      <c r="K8" s="50"/>
      <c r="L8" s="49"/>
      <c r="M8" s="55"/>
      <c r="N8" s="204">
        <v>0.5</v>
      </c>
      <c r="O8" s="49"/>
      <c r="P8" s="49"/>
      <c r="Q8" s="49"/>
      <c r="R8" s="49"/>
      <c r="S8" s="49"/>
      <c r="T8" s="49"/>
      <c r="U8" s="55"/>
      <c r="V8" s="49"/>
      <c r="W8" s="49"/>
      <c r="X8" s="49"/>
      <c r="Y8" s="49"/>
      <c r="Z8" s="49"/>
      <c r="AA8" s="1" t="b">
        <f t="shared" si="0"/>
        <v>1</v>
      </c>
      <c r="AB8" s="45" t="e">
        <f t="shared" si="1"/>
        <v>#DIV/0!</v>
      </c>
      <c r="AC8" s="46" t="e">
        <f t="shared" si="2"/>
        <v>#DIV/0!</v>
      </c>
      <c r="AD8" s="46" t="b">
        <f t="shared" si="3"/>
        <v>1</v>
      </c>
    </row>
    <row r="9" spans="1:30" ht="53.25" customHeight="1" x14ac:dyDescent="0.25">
      <c r="A9" s="196">
        <v>7</v>
      </c>
      <c r="B9" s="53" t="s">
        <v>154</v>
      </c>
      <c r="C9" s="203"/>
      <c r="D9" s="54" t="s">
        <v>124</v>
      </c>
      <c r="E9" s="54">
        <v>1603062</v>
      </c>
      <c r="F9" s="53" t="s">
        <v>58</v>
      </c>
      <c r="G9" s="196" t="s">
        <v>125</v>
      </c>
      <c r="H9" s="196" t="s">
        <v>78</v>
      </c>
      <c r="I9" s="208"/>
      <c r="J9" s="214" t="s">
        <v>96</v>
      </c>
      <c r="K9" s="50"/>
      <c r="L9" s="49"/>
      <c r="M9" s="55"/>
      <c r="N9" s="204">
        <v>0.5</v>
      </c>
      <c r="O9" s="49"/>
      <c r="P9" s="49"/>
      <c r="Q9" s="49"/>
      <c r="R9" s="49"/>
      <c r="S9" s="49"/>
      <c r="T9" s="49"/>
      <c r="U9" s="55"/>
      <c r="V9" s="49"/>
      <c r="W9" s="49"/>
      <c r="X9" s="49"/>
      <c r="Y9" s="49"/>
      <c r="Z9" s="49"/>
      <c r="AA9" s="1" t="b">
        <f t="shared" si="0"/>
        <v>1</v>
      </c>
      <c r="AB9" s="45" t="e">
        <f t="shared" si="1"/>
        <v>#DIV/0!</v>
      </c>
      <c r="AC9" s="46" t="e">
        <f t="shared" si="2"/>
        <v>#DIV/0!</v>
      </c>
      <c r="AD9" s="46" t="b">
        <f t="shared" si="3"/>
        <v>1</v>
      </c>
    </row>
    <row r="10" spans="1:30" ht="30" customHeight="1" x14ac:dyDescent="0.25">
      <c r="A10" s="196">
        <v>8</v>
      </c>
      <c r="B10" s="53" t="s">
        <v>138</v>
      </c>
      <c r="C10" s="203"/>
      <c r="D10" s="54" t="s">
        <v>139</v>
      </c>
      <c r="E10" s="54">
        <v>1607013</v>
      </c>
      <c r="F10" s="53" t="s">
        <v>53</v>
      </c>
      <c r="G10" s="196" t="s">
        <v>140</v>
      </c>
      <c r="H10" s="196" t="s">
        <v>79</v>
      </c>
      <c r="I10" s="208"/>
      <c r="J10" s="214" t="s">
        <v>149</v>
      </c>
      <c r="K10" s="50"/>
      <c r="L10" s="49"/>
      <c r="M10" s="55"/>
      <c r="N10" s="204">
        <v>0.5</v>
      </c>
      <c r="O10" s="49"/>
      <c r="P10" s="49"/>
      <c r="Q10" s="49"/>
      <c r="R10" s="49"/>
      <c r="S10" s="49"/>
      <c r="T10" s="49"/>
      <c r="U10" s="55"/>
      <c r="V10" s="49"/>
      <c r="W10" s="49"/>
      <c r="X10" s="49"/>
      <c r="Y10" s="49"/>
      <c r="Z10" s="49"/>
      <c r="AA10" s="1" t="b">
        <f t="shared" ref="AA10:AA13" si="12">L10=SUM(O10:Z10)</f>
        <v>1</v>
      </c>
      <c r="AB10" s="45" t="e">
        <f>ROUND(L10/K10,4)</f>
        <v>#DIV/0!</v>
      </c>
      <c r="AC10" s="46" t="e">
        <f>AB10=N10</f>
        <v>#DIV/0!</v>
      </c>
      <c r="AD10" s="46" t="b">
        <f t="shared" ref="AD10:AD11" si="13">K10=L10+M10</f>
        <v>1</v>
      </c>
    </row>
    <row r="11" spans="1:30" ht="20.100000000000001" customHeight="1" x14ac:dyDescent="0.25">
      <c r="A11" s="256" t="s">
        <v>45</v>
      </c>
      <c r="B11" s="256"/>
      <c r="C11" s="256"/>
      <c r="D11" s="256"/>
      <c r="E11" s="256"/>
      <c r="F11" s="256"/>
      <c r="G11" s="256"/>
      <c r="H11" s="256"/>
      <c r="I11" s="66">
        <f>SUM(I3:I10)</f>
        <v>0</v>
      </c>
      <c r="J11" s="67" t="s">
        <v>14</v>
      </c>
      <c r="K11" s="68">
        <f>SUM(K3:K10)</f>
        <v>0</v>
      </c>
      <c r="L11" s="69">
        <f>SUM(L3:L10)</f>
        <v>0</v>
      </c>
      <c r="M11" s="69">
        <f>SUM(M3:M10)</f>
        <v>0</v>
      </c>
      <c r="N11" s="70" t="s">
        <v>14</v>
      </c>
      <c r="O11" s="86">
        <f t="shared" ref="O11:Z11" si="14">SUM(O3:O10)</f>
        <v>0</v>
      </c>
      <c r="P11" s="86">
        <f t="shared" si="14"/>
        <v>0</v>
      </c>
      <c r="Q11" s="86">
        <f t="shared" si="14"/>
        <v>0</v>
      </c>
      <c r="R11" s="86">
        <f t="shared" si="14"/>
        <v>0</v>
      </c>
      <c r="S11" s="86">
        <f t="shared" si="14"/>
        <v>0</v>
      </c>
      <c r="T11" s="86">
        <f t="shared" si="14"/>
        <v>0</v>
      </c>
      <c r="U11" s="86">
        <f t="shared" si="14"/>
        <v>0</v>
      </c>
      <c r="V11" s="86">
        <f t="shared" si="14"/>
        <v>0</v>
      </c>
      <c r="W11" s="86">
        <f t="shared" si="14"/>
        <v>0</v>
      </c>
      <c r="X11" s="86">
        <f t="shared" si="14"/>
        <v>0</v>
      </c>
      <c r="Y11" s="86">
        <f t="shared" si="14"/>
        <v>0</v>
      </c>
      <c r="Z11" s="86">
        <f t="shared" si="14"/>
        <v>0</v>
      </c>
      <c r="AA11" s="1" t="b">
        <f t="shared" si="12"/>
        <v>1</v>
      </c>
      <c r="AB11" s="45" t="e">
        <f>ROUND(L11/K11,4)</f>
        <v>#DIV/0!</v>
      </c>
      <c r="AC11" s="46" t="s">
        <v>14</v>
      </c>
      <c r="AD11" s="46" t="b">
        <f t="shared" si="13"/>
        <v>1</v>
      </c>
    </row>
    <row r="12" spans="1:30" ht="20.100000000000001" customHeight="1" x14ac:dyDescent="0.25">
      <c r="A12" s="252" t="s">
        <v>39</v>
      </c>
      <c r="B12" s="253"/>
      <c r="C12" s="253"/>
      <c r="D12" s="253"/>
      <c r="E12" s="253"/>
      <c r="F12" s="253"/>
      <c r="G12" s="253"/>
      <c r="H12" s="254"/>
      <c r="I12" s="66">
        <f>SUMIF($C$3:$C$10,"N",I3:I10)</f>
        <v>0</v>
      </c>
      <c r="J12" s="67" t="s">
        <v>14</v>
      </c>
      <c r="K12" s="68">
        <f>SUMIF($C$3:$C$10,"N",K3:K10)</f>
        <v>0</v>
      </c>
      <c r="L12" s="69">
        <f>SUMIF($C$3:$C$10,"N",L3:L10)</f>
        <v>0</v>
      </c>
      <c r="M12" s="69">
        <f>SUMIF($C$3:$C$10,"N",M3:M10)</f>
        <v>0</v>
      </c>
      <c r="N12" s="70" t="s">
        <v>14</v>
      </c>
      <c r="O12" s="86">
        <f t="shared" ref="O12:Z12" si="15">SUMIF($C$3:$C$10,"N",O3:O10)</f>
        <v>0</v>
      </c>
      <c r="P12" s="86">
        <f t="shared" si="15"/>
        <v>0</v>
      </c>
      <c r="Q12" s="86">
        <f t="shared" si="15"/>
        <v>0</v>
      </c>
      <c r="R12" s="86">
        <f t="shared" si="15"/>
        <v>0</v>
      </c>
      <c r="S12" s="86">
        <f t="shared" si="15"/>
        <v>0</v>
      </c>
      <c r="T12" s="86">
        <f t="shared" si="15"/>
        <v>0</v>
      </c>
      <c r="U12" s="86">
        <f t="shared" si="15"/>
        <v>0</v>
      </c>
      <c r="V12" s="86">
        <f t="shared" si="15"/>
        <v>0</v>
      </c>
      <c r="W12" s="86">
        <f t="shared" si="15"/>
        <v>0</v>
      </c>
      <c r="X12" s="86">
        <f t="shared" si="15"/>
        <v>0</v>
      </c>
      <c r="Y12" s="86">
        <f t="shared" si="15"/>
        <v>0</v>
      </c>
      <c r="Z12" s="86">
        <f t="shared" si="15"/>
        <v>0</v>
      </c>
      <c r="AA12" s="1" t="b">
        <f t="shared" si="12"/>
        <v>1</v>
      </c>
      <c r="AB12" s="45" t="e">
        <f t="shared" ref="AB12" si="16">ROUND(L12/K12,4)</f>
        <v>#DIV/0!</v>
      </c>
      <c r="AC12" s="46" t="s">
        <v>14</v>
      </c>
      <c r="AD12" s="46" t="b">
        <f t="shared" ref="AD12" si="17">K12=L12+M12</f>
        <v>1</v>
      </c>
    </row>
    <row r="13" spans="1:30" ht="20.100000000000001" customHeight="1" x14ac:dyDescent="0.25">
      <c r="A13" s="255" t="s">
        <v>40</v>
      </c>
      <c r="B13" s="255"/>
      <c r="C13" s="255"/>
      <c r="D13" s="255"/>
      <c r="E13" s="255"/>
      <c r="F13" s="255"/>
      <c r="G13" s="255"/>
      <c r="H13" s="255"/>
      <c r="I13" s="72">
        <f>SUMIF($C$3:$C$10,"W",I3:I10)</f>
        <v>0</v>
      </c>
      <c r="J13" s="73" t="s">
        <v>14</v>
      </c>
      <c r="K13" s="74">
        <f>SUMIF($C$3:$C$10,"W",K3:K10)</f>
        <v>0</v>
      </c>
      <c r="L13" s="75">
        <f>SUMIF($C$3:$C$10,"W",L3:L10)</f>
        <v>0</v>
      </c>
      <c r="M13" s="75">
        <f>SUMIF($C$3:$C$10,"W",M3:M10)</f>
        <v>0</v>
      </c>
      <c r="N13" s="76" t="s">
        <v>14</v>
      </c>
      <c r="O13" s="87">
        <f t="shared" ref="O13:Z13" si="18">SUMIF($C$3:$C$10,"W",O3:O10)</f>
        <v>0</v>
      </c>
      <c r="P13" s="87">
        <f t="shared" si="18"/>
        <v>0</v>
      </c>
      <c r="Q13" s="87">
        <f t="shared" si="18"/>
        <v>0</v>
      </c>
      <c r="R13" s="87">
        <f t="shared" si="18"/>
        <v>0</v>
      </c>
      <c r="S13" s="87">
        <f t="shared" si="18"/>
        <v>0</v>
      </c>
      <c r="T13" s="87">
        <f t="shared" si="18"/>
        <v>0</v>
      </c>
      <c r="U13" s="87">
        <f t="shared" si="18"/>
        <v>0</v>
      </c>
      <c r="V13" s="87">
        <f t="shared" si="18"/>
        <v>0</v>
      </c>
      <c r="W13" s="87">
        <f t="shared" si="18"/>
        <v>0</v>
      </c>
      <c r="X13" s="87">
        <f t="shared" si="18"/>
        <v>0</v>
      </c>
      <c r="Y13" s="87">
        <f t="shared" si="18"/>
        <v>0</v>
      </c>
      <c r="Z13" s="87">
        <f t="shared" si="18"/>
        <v>0</v>
      </c>
      <c r="AA13" s="1" t="b">
        <f t="shared" si="12"/>
        <v>1</v>
      </c>
      <c r="AB13" s="45" t="e">
        <f t="shared" ref="AB13" si="19">ROUND(L13/K13,4)</f>
        <v>#DIV/0!</v>
      </c>
      <c r="AC13" s="46" t="s">
        <v>14</v>
      </c>
      <c r="AD13" s="46" t="b">
        <f t="shared" ref="AD13" si="20">K13=L13+M13</f>
        <v>1</v>
      </c>
    </row>
    <row r="14" spans="1:30" x14ac:dyDescent="0.25">
      <c r="A14" s="40"/>
      <c r="AD14" s="37"/>
    </row>
    <row r="15" spans="1:30" x14ac:dyDescent="0.25">
      <c r="A15" s="33" t="s">
        <v>25</v>
      </c>
    </row>
    <row r="16" spans="1:30" x14ac:dyDescent="0.25">
      <c r="A16" s="34" t="s">
        <v>26</v>
      </c>
    </row>
    <row r="17" spans="1:1" x14ac:dyDescent="0.25">
      <c r="A17" s="33" t="s">
        <v>36</v>
      </c>
    </row>
    <row r="18" spans="1:1" x14ac:dyDescent="0.25">
      <c r="A18" s="41"/>
    </row>
  </sheetData>
  <mergeCells count="18">
    <mergeCell ref="A12:H12"/>
    <mergeCell ref="D1:D2"/>
    <mergeCell ref="A13:H13"/>
    <mergeCell ref="E1:E2"/>
    <mergeCell ref="O1:Z1"/>
    <mergeCell ref="M1:M2"/>
    <mergeCell ref="N1:N2"/>
    <mergeCell ref="A11:H1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13">
    <cfRule type="containsText" dxfId="2" priority="3" operator="containsText" text="fałsz">
      <formula>NOT(ISERROR(SEARCH("fałsz",AA3)))</formula>
    </cfRule>
    <cfRule type="cellIs" dxfId="1" priority="5" operator="equal">
      <formula>FALSE</formula>
    </cfRule>
  </conditionalFormatting>
  <conditionalFormatting sqref="AD3:AD14">
    <cfRule type="cellIs" dxfId="0" priority="1" operator="equal">
      <formula>FALSE</formula>
    </cfRule>
  </conditionalFormatting>
  <dataValidations count="3">
    <dataValidation type="list" allowBlank="1" showInputMessage="1" showErrorMessage="1" sqref="G10 H3:H9" xr:uid="{00000000-0002-0000-0400-000000000000}">
      <formula1>"B,P,R"</formula1>
    </dataValidation>
    <dataValidation type="list" allowBlank="1" showInputMessage="1" showErrorMessage="1" sqref="C10" xr:uid="{00000000-0002-0000-0400-000001000000}">
      <formula1>"N,W"</formula1>
    </dataValidation>
    <dataValidation type="list" allowBlank="1" showInputMessage="1" showErrorMessage="1" sqref="C3:C9" xr:uid="{FF67E78A-5607-42A3-B53E-FBE917008F12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Header>&amp;LWojewództwo &amp;KFF0000Opolskie&amp;K01+000-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2025-10-29T08:06:42Z</cp:lastPrinted>
  <dcterms:created xsi:type="dcterms:W3CDTF">2019-02-25T10:53:14Z</dcterms:created>
  <dcterms:modified xsi:type="dcterms:W3CDTF">2025-12-18T10:50:56Z</dcterms:modified>
</cp:coreProperties>
</file>