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Fs-d04-7\d07\Ksiegowosc\Rejestr umów i zamówień do BIP\REJESTR umów i zamówień do BIP w 2024\11.Listopad\"/>
    </mc:Choice>
  </mc:AlternateContent>
  <xr:revisionPtr revIDLastSave="0" documentId="13_ncr:1_{24771703-536D-4512-8D33-3578BAAD0E6D}" xr6:coauthVersionLast="47" xr6:coauthVersionMax="47" xr10:uidLastSave="{00000000-0000-0000-0000-000000000000}"/>
  <bookViews>
    <workbookView xWindow="-120" yWindow="-120" windowWidth="29040" windowHeight="15840" xr2:uid="{00000000-000D-0000-FFFF-FFFF00000000}"/>
  </bookViews>
  <sheets>
    <sheet name="zamówienia" sheetId="2" r:id="rId1"/>
  </sheets>
  <definedNames>
    <definedName name="_xlnm._FilterDatabase" localSheetId="0" hidden="1">zamówienia!$B$3:$F$130</definedName>
    <definedName name="_xlnm.Print_Area" localSheetId="0">zamówienia!$A$1:$F$130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2" l="1"/>
  <c r="F82" i="2"/>
  <c r="F62" i="2"/>
  <c r="F119" i="2"/>
  <c r="F91" i="2"/>
  <c r="F32" i="2"/>
  <c r="F108" i="2"/>
  <c r="F5" i="2"/>
  <c r="F68" i="2"/>
  <c r="F92" i="2"/>
  <c r="F21" i="2"/>
  <c r="F16" i="2"/>
  <c r="F110" i="2"/>
  <c r="F103" i="2"/>
  <c r="F63" i="2"/>
  <c r="F23" i="2"/>
  <c r="F101" i="2"/>
  <c r="F98" i="2"/>
  <c r="F90" i="2"/>
  <c r="F17" i="2"/>
  <c r="F72" i="2"/>
  <c r="F114" i="2"/>
  <c r="F66" i="2"/>
  <c r="F112" i="2"/>
  <c r="F77" i="2"/>
  <c r="F87" i="2"/>
  <c r="F83" i="2"/>
  <c r="F81" i="2"/>
  <c r="F61" i="2"/>
  <c r="F96" i="2"/>
  <c r="F95" i="2"/>
  <c r="F50" i="2"/>
  <c r="F29" i="2"/>
  <c r="F40" i="2"/>
  <c r="F45" i="2"/>
  <c r="F78" i="2"/>
  <c r="F74" i="2"/>
  <c r="F84" i="2"/>
  <c r="F94" i="2"/>
  <c r="F64" i="2"/>
  <c r="F46" i="2"/>
  <c r="F71" i="2"/>
  <c r="F79" i="2"/>
  <c r="F48" i="2"/>
  <c r="F57" i="2"/>
  <c r="F59" i="2"/>
  <c r="F65" i="2"/>
  <c r="F47" i="2"/>
  <c r="F69" i="2"/>
  <c r="F58" i="2"/>
  <c r="F43" i="2"/>
  <c r="F42" i="2"/>
  <c r="F11" i="2"/>
  <c r="F54" i="2"/>
  <c r="F49" i="2"/>
  <c r="F9" i="2"/>
  <c r="F39" i="2"/>
  <c r="F52" i="2"/>
  <c r="F53" i="2"/>
  <c r="F41" i="2"/>
  <c r="F35" i="2"/>
  <c r="F51" i="2"/>
  <c r="F36" i="2"/>
  <c r="F37" i="2"/>
  <c r="F20" i="2"/>
  <c r="F13" i="2"/>
  <c r="F25" i="2" l="1"/>
  <c r="F12" i="2"/>
  <c r="F18" i="2"/>
  <c r="F128" i="2" l="1"/>
</calcChain>
</file>

<file path=xl/sharedStrings.xml><?xml version="1.0" encoding="utf-8"?>
<sst xmlns="http://schemas.openxmlformats.org/spreadsheetml/2006/main" count="507" uniqueCount="437">
  <si>
    <t>Wykonawca</t>
  </si>
  <si>
    <t>usługa/zakup</t>
  </si>
  <si>
    <t>Data wniosku</t>
  </si>
  <si>
    <t>Lp.</t>
  </si>
  <si>
    <t>Wartość zamówienia</t>
  </si>
  <si>
    <t>-</t>
  </si>
  <si>
    <t>RAZEM</t>
  </si>
  <si>
    <t>Opłata</t>
  </si>
  <si>
    <t>Poczta Polska s.a.</t>
  </si>
  <si>
    <t xml:space="preserve">Nr zamówienia - wniosku </t>
  </si>
  <si>
    <t xml:space="preserve"> Rejestr zamówień finansowanych przez Centrum Projektów Polska Cyfrowa w 2024 roku </t>
  </si>
  <si>
    <t>Opłata za odbiorniki radiofoniczne i telefoniczne CPPC za 2024 r.</t>
  </si>
  <si>
    <t>Płatność za miejsce parkingowe w trakcie delegacji.</t>
  </si>
  <si>
    <t>Miasto Stołeczne Warszawa Zarząd Dróg Miejskich</t>
  </si>
  <si>
    <t>Usługa</t>
  </si>
  <si>
    <t>Usługa w zakresie zniszczenia dokumentacji przeterminowanej.</t>
  </si>
  <si>
    <t>D07-WB/2023/199</t>
  </si>
  <si>
    <t xml:space="preserve">Ubezpieczenie komunikacyjne (Zakup ubezpieczenia OC, AC, NNW, do samochodów służbowych, Mercedes-Benz V-Klasse). </t>
  </si>
  <si>
    <t>InterRisk Towarzystwo Ubezpieczeń S.A. Vienna  Insu</t>
  </si>
  <si>
    <t>Stowarzyszenie Archiwistów Polskich</t>
  </si>
  <si>
    <t>D07-WB/2024/004</t>
  </si>
  <si>
    <t>Udział w szkoleniu on-line na platformie Teams w dniu 27.01.2024 r. pt.: „JRWA – projektowanie i stosowanie” 2 pracowników CPPC.</t>
  </si>
  <si>
    <t>D07-WB/2024/010</t>
  </si>
  <si>
    <t>D07-WB/2022/152</t>
  </si>
  <si>
    <t>Refundacja studiów "Zarządzanie w Warszawskiej Szkole Zarządzania w Warszawie"</t>
  </si>
  <si>
    <t>WARSZAWSKA SZKOŁA ZARZĄDZANIA-SZKOŁA WYŻSZA</t>
  </si>
  <si>
    <t>D07-WB/2024/003</t>
  </si>
  <si>
    <t>Usługi drukarskie i poligraficzne na potrzeby nowej perspektywy finansowej programu Fundusze Europejskie na Rozwój Cyfrowy 2021-2027, oraz Fundusze Europejskiego dla Rozwoju Społecznego i Krajowy Planu Odbudowy.</t>
  </si>
  <si>
    <t>Strefa Xero - Druk i Reklama Sp. z o.o.</t>
  </si>
  <si>
    <t>D07-WB/2024/007</t>
  </si>
  <si>
    <t>Systeo Spółka Z Ograniczoną Odpowiedzialnością</t>
  </si>
  <si>
    <t>D07-WB/2024/009</t>
  </si>
  <si>
    <t>P&amp;P SOLUTIONS Sp. z o.o.</t>
  </si>
  <si>
    <t>D07-WB/2024/016</t>
  </si>
  <si>
    <t>Zakup subskrypcji narzędzia monitoringu mediów w tym Internetu i Social Media na potrzeby nowej perspektywy finansowej programu Fundusze Europejskie na Rozwój Cyfrowy 2021-2027, oraz Fundusze Europejskiego dla Rozwoju Społecznego i Krajowy Planu Odbudowy.</t>
  </si>
  <si>
    <t>Brand 24 S.A.</t>
  </si>
  <si>
    <t>D07-WB/2024/017</t>
  </si>
  <si>
    <t>D07-WB/2024/018</t>
  </si>
  <si>
    <t>D07-WB/2024/019</t>
  </si>
  <si>
    <t>Szkolenia Prawne Agnieszka Kuźdub</t>
  </si>
  <si>
    <t>Polityka Insight Sp. z o.o.</t>
  </si>
  <si>
    <t>Zakup dostępu do treści prasowych w formie cyfrowej na 12 miesięcy, w celu monitorowania mediów na potrzeby nowej perspektywy finansowej programu Fundusze Europejskie na Rozwój Cyfrowy 2021-2027 oraz Fundusze Europejskiego dla Rozwoju Społecznego i Krajowy Planu Odbudowy.</t>
  </si>
  <si>
    <t>Szkolenie z egzekucji administracyjnej po zmianach z dnia 25 marca 2024 roku – ujęcie praktyczne od strony wierzycieli i organów egzekucyjnych. Szkolenie on line dla jednego pracownika CPPC. Szkolenie odbędzie się w dniu 7 marca 2024 r.</t>
  </si>
  <si>
    <t>Zakup artykułów spożywczych na potrzeby CPPC. Zakupy będą realizowane na bieżąco w ramach zapotrzebowania CPPC.</t>
  </si>
  <si>
    <t>Zakup 30 subskrypcji Microsoft Power BI PRO na okres 24 miesięcy.</t>
  </si>
  <si>
    <t>Przedmiotem zamówienia jest rozbudowa aplikacji opartych na Office365. Zlecania będą wysyłane do Wykonawcy w ramach zapotrzebowania CPPC.</t>
  </si>
  <si>
    <t>Archiwum Akt Nowych</t>
  </si>
  <si>
    <t>Usługi archiwalne świadczone przez Archiwum Akt Nowych w zakresie wykonywania kopii, odpisów i wypisów materiałów archiwalnych z zasobu w postaci kserokopii, wydruków, skanów.</t>
  </si>
  <si>
    <t>D07-WB/2024/006</t>
  </si>
  <si>
    <t>D07-WB/2024/002</t>
  </si>
  <si>
    <t>Zakup akcesoriów na wyposażenie biur i pomieszczeń socjalnych CPPC</t>
  </si>
  <si>
    <t>Zakup licencji w programie do wizualizacji danych na potrzeby nowej perspektywy finansowej programu Fundusze Europejskie na Rozwój Cyfrowy 2021-2027, oraz projektów i działań finansowanych z Funduszy Europejskich.</t>
  </si>
  <si>
    <t>IT MEDIA s.c. Jacek Chojnowski, Andrzej Perzanowski</t>
  </si>
  <si>
    <t>D07-WB/2024/015</t>
  </si>
  <si>
    <t>PRAXIS ŁÓDŹ Pilecka i Petlak Spółka Jawna</t>
  </si>
  <si>
    <t>D07-WB/2023/123</t>
  </si>
  <si>
    <t>Świadczenie usług eksperckich w ramach oceny, ponownej oceny wniosków o dofinansowanie oraz oceny wniosków w ramach procedury odwoławczej w ramach działania FERC oraz innych zadań związanych z realizacją praw i obowiązków CPPC w rozumieniu art. 68 a ust.1 pkt 1 i 2 Ustawy.</t>
  </si>
  <si>
    <t xml:space="preserve"> 
Doradztwo IT SEBASTIAN TRZCIŃSKI </t>
  </si>
  <si>
    <t>D07-WB/2024/005</t>
  </si>
  <si>
    <t>Canva Pty Ltd</t>
  </si>
  <si>
    <t>Zakup subskrypcji w programie do wizualizacji danych na potrzeby nowej perspektywy finansowej programu Fundusze Europejskie na Rozwój Cyfrowy 2021-2027, oraz projektów i działań finansowanych z Funduszy Europejskich.</t>
  </si>
  <si>
    <t>ORLEN S.A.</t>
  </si>
  <si>
    <t>Zakup paliwa do samochodu słuzbowego.</t>
  </si>
  <si>
    <t>D07-WB/2024/011</t>
  </si>
  <si>
    <t>Naprawa laptopów DELL</t>
  </si>
  <si>
    <t>Opłaty kancelaryjne za sporządzenie i doręczenie uzasadnienia wyroku WSA w Warszawie</t>
  </si>
  <si>
    <t>D07-WB/2024/026</t>
  </si>
  <si>
    <t>D07-WB/2024/029</t>
  </si>
  <si>
    <t>D07-WB/2024/022</t>
  </si>
  <si>
    <t>D07-WB/2024/023</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</si>
  <si>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</si>
  <si>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</si>
  <si>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</si>
  <si>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</si>
  <si>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</si>
  <si>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</si>
  <si>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</si>
  <si>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</si>
  <si>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</si>
  <si>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</si>
  <si>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</si>
  <si>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</si>
  <si>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</si>
  <si>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</si>
  <si>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</si>
  <si>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</si>
  <si>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</si>
  <si>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</si>
  <si>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</si>
  <si>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</si>
  <si>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</si>
  <si>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</si>
  <si>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</si>
  <si>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</si>
  <si>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</si>
  <si>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</si>
  <si>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</si>
  <si>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świadczenie usług eksperckich w ramach oceny, ponownej oceny wniosków o dofinansowanie oraz oceny wniosków w ramach procedury odwoławczej w ramach działania FERC oraz innych zadań związanych z realizacją praw i obowiązków CPPC w rozumieniu art. 80 Ustawy z dnia 28 kwietnia 2022r. o zasadach realizacji zadań finansowanych ze środków europejskich w perspektywie finansowej 2021-2027</t>
  </si>
  <si>
    <t>Monika Łobaziewicz, Doradztwo IT Sebastian Trzciński,Bluesmart Michał Adamczyk,DABSKA.LEGAL Kancelaria Radcy Prawnego Małgorzata Dobrzyńska-Dąbska</t>
  </si>
  <si>
    <t>Zakup artykułów biurowych na potrzeby CPPC</t>
  </si>
  <si>
    <t>Konsorcjum Biuro Klub Sp. z o.o.</t>
  </si>
  <si>
    <t>Zakup i dostawa papieru do drukowania na potrzeby CPPC</t>
  </si>
  <si>
    <t>Obsługa techniczna samochodów służbowych: Skoda Rapid WY2031H i mercedes V Classe WY843CP</t>
  </si>
  <si>
    <t>Zabezpieczenie kosztów usług wysyłki w ramach systemu e-doręczeń</t>
  </si>
  <si>
    <t>Poczta Polska S.A. Centrum Obsługi Finansowej</t>
  </si>
  <si>
    <t>Wojewódzki Sąd Administracyjny w Warszawie</t>
  </si>
  <si>
    <t>STATIM Piotr Wypijewski</t>
  </si>
  <si>
    <t>D07-WB/2024/031</t>
  </si>
  <si>
    <t>DO7/2024/06</t>
  </si>
  <si>
    <t>D07-WB/2024/036</t>
  </si>
  <si>
    <t>Zakup książek w wersji drukowanej i elektronicznej (ebook) na potrzeby CPPC. Zakupy będą realizowane na bieżąco w ramach zapotrzebowania CPPC.</t>
  </si>
  <si>
    <t>Udział w szkoleniu „Prawo prasowe - współpraca z mediami, prawa i obowiązki dziennikarzy” zakończony certyfikowanym egzaminem dla 2 pracowników CPPC.</t>
  </si>
  <si>
    <t>Ośrodek Edukacyjny FORUM Anna Hoffmann</t>
  </si>
  <si>
    <t>28.</t>
  </si>
  <si>
    <t>29.</t>
  </si>
  <si>
    <t>30.</t>
  </si>
  <si>
    <t>Artur Bartoszewicz</t>
  </si>
  <si>
    <t>Przygotowanie propozycji opisu kryterium dot. sytuacji finansowej wnioskodawcy i wykonalności przedsięwzięcia w ramach planowanego naboru wniosków na realizację przedsięwzięć budowy sieci bardzo szybkiego Internetu.</t>
  </si>
  <si>
    <t>D07-WB/2024/035</t>
  </si>
  <si>
    <t>D07-WB/2024/034</t>
  </si>
  <si>
    <t>D07-WB/2024/052</t>
  </si>
  <si>
    <t>D07-WB/2024/033</t>
  </si>
  <si>
    <t>D07-WB/2024/040</t>
  </si>
  <si>
    <t>D07-WB/2024/058</t>
  </si>
  <si>
    <t>D07-WB/2024/057</t>
  </si>
  <si>
    <t>D07-WB/2024/037</t>
  </si>
  <si>
    <t>D07-WB/2024/050</t>
  </si>
  <si>
    <t>D07-WB/2024/059</t>
  </si>
  <si>
    <t>D07-WB/2024/060</t>
  </si>
  <si>
    <t>31.</t>
  </si>
  <si>
    <t>32.</t>
  </si>
  <si>
    <t>33.</t>
  </si>
  <si>
    <t>34.</t>
  </si>
  <si>
    <t>35.</t>
  </si>
  <si>
    <t>36.</t>
  </si>
  <si>
    <t>37.</t>
  </si>
  <si>
    <t>38.</t>
  </si>
  <si>
    <t>39.</t>
  </si>
  <si>
    <t>40.</t>
  </si>
  <si>
    <t>41.</t>
  </si>
  <si>
    <t>D07-WB/2024/061</t>
  </si>
  <si>
    <t>42.</t>
  </si>
  <si>
    <t>D07-WB/2022/245</t>
  </si>
  <si>
    <t>Utylizacja dysków SSD, HDD</t>
  </si>
  <si>
    <t>Zakup bezkwasowych teczek archiwizacyjnych wiązanych z kartonu Carta Rocca, w ilości 1500 szt.</t>
  </si>
  <si>
    <t>Usługa doradztwa prawnego w zakresie zasadności wnoszenia skargi kasacyjnej do NSA w terminie wskazanym przez Zamawiającego</t>
  </si>
  <si>
    <t>Szkolenie z dochodzenia należności zwrotowych w toku postępowania likwidacyjnego, restrukturyzacyjnego i upadłościowego. Szkolenie dla pracowników Wydziału Prawnego Szkolenie odbędzie się w dniu 1 lipca 2024 r.</t>
  </si>
  <si>
    <t>Dostawa licencji dla FortiGate 100E ze wsparciem 24x7 (FC-10-FG1HE-950-02-12) dla urządzeń FG100E SN: FG100E4Q17003290, FG100E4Q17003463.</t>
  </si>
  <si>
    <t xml:space="preserve">Udział w szkoleniu „11 konkretów dla praktyków zamówień publicznych – intensywny kurs letni” realizowanego przez ApexNet w dniach 10-11.07.2024r. </t>
  </si>
  <si>
    <t>Udział w szkoleniu online dot. Rozliczanie projektów metodami uproszczonymi w perspektywie 2021-2027 dla 6 pracowników Departamentu Kontroli Projektów w terminie 27-28.06.2024.</t>
  </si>
  <si>
    <t>Usługa doradztwa prawnego w zakresie sporządzenia stanowiska dot. kontroli doraźnej następczej postępowania o udzielenie zamówienia publicznego pn.: Dostawa biblioteki taśmowej wraz serwerem, rozbudowa przestrzeni dyskowej oraz modernizacja Systemu Kopii Bezpieczeństwa w Lokalizacji Podstawowej i Zapasowej Zamawiającego</t>
  </si>
  <si>
    <t>Roczny dostęp do platformy szkoleniowo-HRowej „HR ANGEL” dla pracowników CPPC</t>
  </si>
  <si>
    <t>Udział w kursie online Techniki analizy danych HR dla pracownika CPPC.</t>
  </si>
  <si>
    <t>Zakup usługi przesyłania treści mailowych 25 000 odbiorców co miesiąc, na okres roku</t>
  </si>
  <si>
    <t>Zakup bezkwasowych teczek archiwizacyjnych wiązanych z kartonu Carta Rocca, w ilości 2000 szt.</t>
  </si>
  <si>
    <t>43.</t>
  </si>
  <si>
    <t>Usługi kurierskie w obrocie krajowym i zagranicznym dla Centrum Projektów Polska Cyfrowa.</t>
  </si>
  <si>
    <t>Zakup materiałów eksploatacyjnych do drukarek celem zabezpieczenia prawidłowego funkcjonowania komórek organizacyjnych CPPC.</t>
  </si>
  <si>
    <t>Kancelaria Adwokacka Adwokat Maciej Lipowski</t>
  </si>
  <si>
    <t>GRUPA E Sp. z o.o.</t>
  </si>
  <si>
    <t>HSM Recycling Spółka Cywilna</t>
  </si>
  <si>
    <t>ApexNet Sp. z o.o. S.k.</t>
  </si>
  <si>
    <t>Mazurek Rudnicki Adwokacka Sp. p.</t>
  </si>
  <si>
    <t>Forum Media Poska Sp. z o.o.</t>
  </si>
  <si>
    <t>KAROL WOLSKI LAB</t>
  </si>
  <si>
    <t>GetResponse S.A.</t>
  </si>
  <si>
    <t>PHU "BESKID PLUS" TYRNA, CYBUCH SPÓŁKA JAWNA</t>
  </si>
  <si>
    <t>DHL Parcel Polska Sp. z o.o.</t>
  </si>
  <si>
    <t>D07-WB/2024/043</t>
  </si>
  <si>
    <t>D07-WB/2024/074</t>
  </si>
  <si>
    <t>D07-WB/2024/044</t>
  </si>
  <si>
    <t>D07-WB/2024/063</t>
  </si>
  <si>
    <t>D07-WB/2024/081</t>
  </si>
  <si>
    <t>D07-WB/2024/048</t>
  </si>
  <si>
    <t>D07-WB/2024/077</t>
  </si>
  <si>
    <t>D07-WB/2024/064</t>
  </si>
  <si>
    <t>D07-WB/2024/062</t>
  </si>
  <si>
    <t>D07-WB/2024/080</t>
  </si>
  <si>
    <t>44.</t>
  </si>
  <si>
    <t>45.</t>
  </si>
  <si>
    <t>46.</t>
  </si>
  <si>
    <t>47.</t>
  </si>
  <si>
    <t>48.</t>
  </si>
  <si>
    <t>49.</t>
  </si>
  <si>
    <t>50.</t>
  </si>
  <si>
    <t>51.</t>
  </si>
  <si>
    <t>52.</t>
  </si>
  <si>
    <t>53.</t>
  </si>
  <si>
    <t>Udział w szkoleniu Montaż i postprodukcja filmowa w Akademi IT Media - Adobe Premiere Pro - Moduł I: Montaż filmowy dla pracownika CPPC</t>
  </si>
  <si>
    <t>Szkolenie - M_o_R® Foundation, zdobycie wiedzy z obszaru M_o_R dla pracownika CPPC.</t>
  </si>
  <si>
    <t>Udział w szkoleniu pt. „AgilePM® Foundation” w terminie 13-14 czerwca 2024r. pracownika CPPC.</t>
  </si>
  <si>
    <t>Udział w szkoleniu „Mobile video marketing – Instagram reels, TikTok, Youtube. Nagrywanie i montaż” pracownika CPPC w dniu 06.08.2024r.</t>
  </si>
  <si>
    <t>Udział w szkoleniu „Copywriting w biznesie i marketingu – sztuka dobrego pisania” pracownika CPPC w dn. 19-20.08.2024r.</t>
  </si>
  <si>
    <t>Refundacja kursu języka angielskiego dla pracownika biura HR CPPC.</t>
  </si>
  <si>
    <t>Wykonanie i dostawa pieczątek (automaty samotuszujące, gumki z tekstem), datowników na potrzeby CPPC.</t>
  </si>
  <si>
    <t>Refundacja kursu języka angielskiego dla pracownika DKRP CPPC.</t>
  </si>
  <si>
    <t>Refundacja kursu języka angielskiego dla pracownika DNP CPPC.</t>
  </si>
  <si>
    <t>Szkolenie online „MS 55372 Zaawansowana administracja Microsoft Azure” dla trzech pracowników BIT CPPC.</t>
  </si>
  <si>
    <t>DAGMA Sp.z o.o.</t>
  </si>
  <si>
    <t>Buckinghamshire Marketing Academy Ltd</t>
  </si>
  <si>
    <t>Archibald Sp. z o.o.</t>
  </si>
  <si>
    <t>Cherry School Agnieszka Malinowska</t>
  </si>
  <si>
    <t>Agata Czarska</t>
  </si>
  <si>
    <t>Bazarnik Sp.z o.o.</t>
  </si>
  <si>
    <t>Altkom Akademia S.A.</t>
  </si>
  <si>
    <t>Inprogress Szkolenia Sp. z o.o.</t>
  </si>
  <si>
    <t>D07-WB/2024/049</t>
  </si>
  <si>
    <t>D07-WB/2024/091</t>
  </si>
  <si>
    <t>D07-WB/2024/051</t>
  </si>
  <si>
    <t>D07-WB/2024/083</t>
  </si>
  <si>
    <t>D07-WB/2024/047</t>
  </si>
  <si>
    <t>D07-WB/2024/075</t>
  </si>
  <si>
    <t>D07-WB/2024/113</t>
  </si>
  <si>
    <t>D07-WB/2024/098</t>
  </si>
  <si>
    <t>D07-WB/2024/086</t>
  </si>
  <si>
    <t>D07-WB/2024/090</t>
  </si>
  <si>
    <t>D07-WB/2024/046</t>
  </si>
  <si>
    <t>D07-WB/2024/114</t>
  </si>
  <si>
    <t>D07-WB/2024/094</t>
  </si>
  <si>
    <t>D07-WB/2024/088</t>
  </si>
  <si>
    <t>D07-WB/2024/038</t>
  </si>
  <si>
    <t>54.</t>
  </si>
  <si>
    <t>55.</t>
  </si>
  <si>
    <t>56.</t>
  </si>
  <si>
    <t>57.</t>
  </si>
  <si>
    <t>58.</t>
  </si>
  <si>
    <t>59.</t>
  </si>
  <si>
    <t>60.</t>
  </si>
  <si>
    <t>61.</t>
  </si>
  <si>
    <t>62.</t>
  </si>
  <si>
    <t>63.</t>
  </si>
  <si>
    <t>64.</t>
  </si>
  <si>
    <t>65.</t>
  </si>
  <si>
    <t>66.</t>
  </si>
  <si>
    <t>67.</t>
  </si>
  <si>
    <t>68.</t>
  </si>
  <si>
    <t>Zakup 600 szt. biletów ZTM jednorazowych przesiadkowych normalnych, uprawniających do nieograniczonej liczby przejazdów do 75 minut od momentu skasowania biletu albo uprawniający do przejazdu jednym środkiem transportu do przystanku lub stacji, który obowiązuje jako ostatni na trasie, na potrzeby pracowników CPPC.</t>
  </si>
  <si>
    <t xml:space="preserve">Udział w szkoleniu Adobe After Effects - Moduł I w Akademii IT Media pracownika CPPC </t>
  </si>
  <si>
    <t>Udział w szkoleniu pracownika CPPC w zakresie efektywnego tworzenia grafik z użyciem narzędzi takich jak Midjourney, Stable Diffusion i DALLE, w tym tworzenia komend i generowania grafik na podstawie briefów. Termin 9-10 września br.</t>
  </si>
  <si>
    <t xml:space="preserve">Szkolenia „Planowanie finansowe w jednostce budżetowej” realizowanego przez Centrum Szkoleniowe Fundację Rozwoju Rachunkowości Sp. z o.o. w dniu 18.07.2024 r. </t>
  </si>
  <si>
    <t>Udział w szkoleniu stacjonarnym dot. Praktyczne Warsztaty Zamówień Publicznych (Case Study): Bezbłędne udzielanie zamówień publicznych, w tym zamówień w nowej perspektywie finansowej UE. Błędy i nieprawidłowości a procedura okiem Zamawiającego, Wykonawcy oraz Kontrolującego, dla 5 pracowników Departamentu Kontroli Projektów z Wydziału Kontroli Zamówień Publicznych  w terminie 21.08.2024 r. - 23.08.2024 r. oraz szkoleniu stacjonarnym dot. Warsztaty Kontroli Zamówień Publicznych dla Kontrolujących i Kontrolowanych, dla 5 pracowników Departamentu Kontroli Projektów z Wydziału Kontroli Projektów w terminie 26.08.2024 r.</t>
  </si>
  <si>
    <t>Refundacja kursu języka angielskiego dla pracownika Wydziału Kontroli.</t>
  </si>
  <si>
    <t xml:space="preserve">Szkolenie pn. „Zawodowe Negocjacje Praktyczny program warsztatowy, prowadzony przez zawodowego negocjatora” w dniach 26-27.09.2024r. </t>
  </si>
  <si>
    <t>Udział w szkoleniu pn. „Umowy w zamówieniach publicznych. Konstrukcja umowy w sprawie zamówienia publicznego i jej realizacja – zasady i rekomendacje” dla pracowników Wydziału Prawnego. Szkolenie odbędzie się w dniach 26-27 sierpnia 2024 r.</t>
  </si>
  <si>
    <t>Miasto Stołeczne Warszawa</t>
  </si>
  <si>
    <t>CENTRUM SZKOLENIOWE FRR SP. Z O.O.</t>
  </si>
  <si>
    <t>PRESSCOM Sp. z o.o.</t>
  </si>
  <si>
    <t>Inspiro Language Academy Weronika Sokołowska</t>
  </si>
  <si>
    <t>EDUMED Jerzy Niewiński</t>
  </si>
  <si>
    <t>J.G.Training Jadwiga Gwóźdź</t>
  </si>
  <si>
    <t>DIVERGENT IDA TYMIŃSKA</t>
  </si>
  <si>
    <t>English-Line Robert Bartczak</t>
  </si>
  <si>
    <t>Fundacja Rozwoju Przedsiębiorczości "Twój StartUp"</t>
  </si>
  <si>
    <t>Tomasz Bugajczyk</t>
  </si>
  <si>
    <t>Refundacja kursu języka angielskiego dla pracownika Wydziału Komunikacji w CPPC.</t>
  </si>
  <si>
    <t>Refundacja kursu języka angielskiego dla pracownika Wydziału Ponownej Oceny w CPPC.</t>
  </si>
  <si>
    <t>Refundacja kursu języka angielskiego dla pracownika Wydziału Finansowego w CPPC.</t>
  </si>
  <si>
    <t xml:space="preserve">Udział w szkoleniu pt. „Planowanie finansowe w jednostce budżetowej” realizowanym przez Centrum Szkoleniowe Fundację Rozwoju Rachunkowości Sp. z o.o. dla 8 pracowników CPPC 17.09.2024 r. oraz online dla 1 osoby w dniu 24.09.2024 r. </t>
  </si>
  <si>
    <t>Lexispro Julia Kurek Quality Language Services JULIA KUREK</t>
  </si>
  <si>
    <t>Transgourmet Polska Sp.z o.o., Lidl Sp. z o.o. sp.k., Wanda-Wypieki z Otwocka Wanda Góźdź, NETTO Sp. z o.o.,Jeronimo Martins Polska S.A.,ALDI Sp. z o.o.</t>
  </si>
  <si>
    <t>QUEST CM SPÓŁKA Z OGRANICZONĄ
ODPOWIEDZIALNOŚCIĄ S.K.A</t>
  </si>
  <si>
    <t>D07-WB/2024/115</t>
  </si>
  <si>
    <t>D07-WB/2024/069</t>
  </si>
  <si>
    <t>D07-WB/2024/097</t>
  </si>
  <si>
    <t>D07-WB/2024/110</t>
  </si>
  <si>
    <t>D07-WB/2024/102</t>
  </si>
  <si>
    <t>D07-WB/2024/089</t>
  </si>
  <si>
    <t>D07-WB/2024/142</t>
  </si>
  <si>
    <t>D07-WB/2024/078</t>
  </si>
  <si>
    <t>D07-WB/2024/126</t>
  </si>
  <si>
    <t>D07-WB/2024/146</t>
  </si>
  <si>
    <t>D07-WB/2024/100</t>
  </si>
  <si>
    <t>D07-WB/2024/136</t>
  </si>
  <si>
    <t>D07-WB/2024/084</t>
  </si>
  <si>
    <t>D07-WB/2024/108</t>
  </si>
  <si>
    <t>D07-WB/2024/119</t>
  </si>
  <si>
    <t>D07-WB/2024/120</t>
  </si>
  <si>
    <t>D07-WB/2024/123</t>
  </si>
  <si>
    <t>D07-WB/2024/045</t>
  </si>
  <si>
    <t>D07-WB/2024/106</t>
  </si>
  <si>
    <t>D07-WB/2024/118</t>
  </si>
  <si>
    <t>D07-WB/2024/121</t>
  </si>
  <si>
    <t>D07-WB/2024/129</t>
  </si>
  <si>
    <t>D07-WB/2024/139</t>
  </si>
  <si>
    <t>Szkolenie mediacje pracownicze dla 1 pracownika CPPC w terminie 22-24.11.2024r.</t>
  </si>
  <si>
    <t>Uniwersytet SWPS</t>
  </si>
  <si>
    <t>Just-English.pl Justyna Stolarczyk</t>
  </si>
  <si>
    <t>PRZEDSIĘBIORSTWO ROZRYWKOWE SPÓŁKA Z OGRANICZONĄ ODPOWIEDZIALNOŚCIĄ; Klub Robota Michał Łaba</t>
  </si>
  <si>
    <t>Zorganizowanie oraz przeprowadzenie animacji i warsztatów dla rodzin uczestniczących w wydarzeniu CodeWeek.</t>
  </si>
  <si>
    <t>Udział w szkoleniu online pn. „Rekomendacje Urzędu Zamówień Publicznych dotyczące dostaw i usług informatycznych w praktyce” dla 3 pracowników Wydziału Zamówień Publicznych. Szkolenie odbędzie się 3 października 2024 r.</t>
  </si>
  <si>
    <t>FLUENTBE Sp. z o.o</t>
  </si>
  <si>
    <t>Udział w szkoleniu on-line pn. Aplikacja e-Kontrole w Systemie CST 2021. Unijne i krajowe przepisy regulujące proces kontroli u beneficjentów. Szkolenie dla osób kontrolujących, dla 7 pracowników WKZP, w terminie 10.10.2024 r.</t>
  </si>
  <si>
    <t>Wyższa Szkoła Kształcenia Zawodowego</t>
  </si>
  <si>
    <t>Refundacja za studia wyższe I stopnia na kierunku „Cyberbezpieczeństwo” organizowanych przez Wyższą Szkołę Kształcenia Zawodowego pracownika CPPC.</t>
  </si>
  <si>
    <t>Cherry School</t>
  </si>
  <si>
    <t>You Can Talk Sp. z o.o.</t>
  </si>
  <si>
    <t>Stowarzyszenie Księgowych w Polsce</t>
  </si>
  <si>
    <t>Udział w kursie stacjonarnym pt. „Kadry i płace w praktyce” organizowane przez Stowarzyszenie Księgowych w Polsce Oddział Okręgowy w Warszawie dla 2 pracowników CPPC.</t>
  </si>
  <si>
    <t>ADN Akademia Biznesu Sp. z o.o.</t>
  </si>
  <si>
    <t xml:space="preserve">Udział w szkoleniu online pt. Klasyfikacja budżetowa z uwzględnieniem zmian z 15 lipca 2024 – aspekty praktyczne - dla 5 pracowników CPPC Wydziału Księgowości. </t>
  </si>
  <si>
    <t>Refundacja kursu języka angielskiego dla pracownika w CPPC.</t>
  </si>
  <si>
    <t>Agencja Marketingowa Aimart Magdalena Wilczaszek</t>
  </si>
  <si>
    <t>Usługa polega wyprodukowaniu około 3 minutowego filmu informacyjnego dla osób niesłyszących w Polskim języku migowym, na potrzeby publikacji na stronie internetowej w celu zachowania zasady równości szans i niedyskryminacji, w tym dostępności dla osób z niepełnosprawnościami w Centrum Projektów Polska Cyfrowa.</t>
  </si>
  <si>
    <t>CLP SPÓŁKA Z OGRANICZONĄ ODPOWIEDZIALNOŚCIĄ</t>
  </si>
  <si>
    <t>Barbara Le Nart English Tutoring</t>
  </si>
  <si>
    <t>Maciej T. Sawicki LLB</t>
  </si>
  <si>
    <t>Piotr Łuniewski – Szkolenia językowe i tłumaczenia</t>
  </si>
  <si>
    <t xml:space="preserve">Udział w szkoleniu „Certyfikowany kurs na specjalistę ds. Zamówień publicznych online” dla 1 pracownika z Wydziału Komunikacji. Szkolenie. Termin szkolenia 18-20 września 2024 online. </t>
  </si>
  <si>
    <t>Udział w szkoleniu online dot. Aplikacja e-Kontrole w Systemie CST 2021. (Unijne i krajowe przepisy regulujące proces kontroli u beneficjentów. Szkolenie dla osób kontrolujących-3 pracowników Departamentu Kontroli Projektów, w terminie 10.10.2024. Szkolenie obejmuje zagadnienia związane z użyciem aplikacji e-Kontrole w Systemie CST 2021, które będzie nowym narzędziem/aplikacją używaną przez ww. pracowników w nowej perspektywie finansowej.</t>
  </si>
  <si>
    <t>AAT Systemy Bezpieczeństwa sp. z o.o.; Action Poland Sp.z o.o.; B2B Partner Spółka z o.o.;Daglezja Józefów Sp. z o.o.;Transgourmet Polska Sp.z o.o.;AUCHAN POLSKA SP. Z O.O.;Tomex Tomasz Lech Kwiaciarnia Zielsko;OLE.PL APOLA SPÓŁKA KOMANDYTOWA;CAMELIA Krystyna Modzelewska;kawawbiurze.pl Michał Ścisk;Yes Grzegorz Piasecki; Just In Case; Leroy Merlin Polska Sp. z o.o.; Wydawnictwa Akcydensowe S.A.; Carrefour Polska Sp. z o.o.; DANHOSS Drążkowski Sp. Komandytowa; ALLSPARK SPÓŁKA Z OGRANICZONĄ ODPOWIEDZIALNOŚCIĄ; Akademia Piękna Jan Nowak; SPINEL TRADE SPÓŁKA Z OGRANICZONĄ; IKEA Retail Sp. z o.o.</t>
  </si>
  <si>
    <t>69.</t>
  </si>
  <si>
    <t>70.</t>
  </si>
  <si>
    <t>71.</t>
  </si>
  <si>
    <t>72.</t>
  </si>
  <si>
    <t>73.</t>
  </si>
  <si>
    <t>74.</t>
  </si>
  <si>
    <t>75.</t>
  </si>
  <si>
    <t>76.</t>
  </si>
  <si>
    <t>77.</t>
  </si>
  <si>
    <t>78.</t>
  </si>
  <si>
    <t>79.</t>
  </si>
  <si>
    <t>80.</t>
  </si>
  <si>
    <t>81.</t>
  </si>
  <si>
    <t>82.</t>
  </si>
  <si>
    <t>83.</t>
  </si>
  <si>
    <t>84.</t>
  </si>
  <si>
    <t>85.</t>
  </si>
  <si>
    <t>86.</t>
  </si>
  <si>
    <t>87.</t>
  </si>
  <si>
    <t>88.</t>
  </si>
  <si>
    <t>89.</t>
  </si>
  <si>
    <t>90.</t>
  </si>
  <si>
    <t>91.</t>
  </si>
  <si>
    <t>Stan na 30-11-2024</t>
  </si>
  <si>
    <t>D07-WB/2024/105</t>
  </si>
  <si>
    <t>D07-WB/2024/133</t>
  </si>
  <si>
    <t>D07-WB/2024/147</t>
  </si>
  <si>
    <t>D07-WB/2024/149</t>
  </si>
  <si>
    <t>D07-WB/2024/155</t>
  </si>
  <si>
    <t>D07-WB/2023/203</t>
  </si>
  <si>
    <t>D07-WB/2024/087</t>
  </si>
  <si>
    <t>D07-WB/2024/135</t>
  </si>
  <si>
    <t>D07-WB/2024/085</t>
  </si>
  <si>
    <t>D07-WB/2024/111</t>
  </si>
  <si>
    <t>D07-WB/2024/065</t>
  </si>
  <si>
    <t>D07-WB/2024/156</t>
  </si>
  <si>
    <t>D07-WB/2024/163</t>
  </si>
  <si>
    <t>D07-WB/2024/082</t>
  </si>
  <si>
    <t>D07-WB/2024/152</t>
  </si>
  <si>
    <t>D07-WB/2024/153</t>
  </si>
  <si>
    <t>D07-WB/2024/096</t>
  </si>
  <si>
    <t>D07-WB/2024/131</t>
  </si>
  <si>
    <t>D07-WB/2024/079</t>
  </si>
  <si>
    <t>D07-WB/2024/137</t>
  </si>
  <si>
    <t>D07-WB/2024/157</t>
  </si>
  <si>
    <t>D07-WB/2024/159</t>
  </si>
  <si>
    <t>D07-WB/2024/140</t>
  </si>
  <si>
    <t>D07-WB/2024/099</t>
  </si>
  <si>
    <t>D07-WB/2024/092</t>
  </si>
  <si>
    <t>D07-WB/2024/144</t>
  </si>
  <si>
    <t>D07-WB/2024/138</t>
  </si>
  <si>
    <t>D07-WB/2024/161</t>
  </si>
  <si>
    <t>D07-WB/2024/109</t>
  </si>
  <si>
    <t>D07-WB/2024/154</t>
  </si>
  <si>
    <t>D07-WB/2024/158</t>
  </si>
  <si>
    <t>D07-WB/2024/070</t>
  </si>
  <si>
    <t>Świadczenie usług telefonii ruchomej wraz z dostawą telefonów komórkowych, modemów i kart SIM- Zaangażowanie środków na realizację zamówień pu</t>
  </si>
  <si>
    <t>Centrum Obsługi Administracji Rządowej</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</si>
  <si>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</si>
  <si>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</si>
  <si>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</si>
  <si>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</si>
  <si>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</si>
  <si>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</si>
  <si>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</si>
  <si>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</si>
  <si>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</si>
  <si>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</si>
  <si>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</si>
  <si>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</si>
  <si>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</si>
  <si>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</si>
  <si>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</si>
  <si>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</si>
  <si>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</si>
  <si>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</si>
  <si>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</si>
  <si>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</si>
  <si>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</si>
  <si>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</si>
  <si>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</si>
  <si>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</si>
  <si>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</si>
  <si>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</si>
  <si>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</si>
  <si>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</si>
  <si>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</si>
  <si>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</si>
  <si>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</si>
  <si>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</si>
  <si>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Ubezpieczenie komunikacyjne. Zakup ubezpieczenia OC, AC, NNW, do samochodów służbowych, Mercedes-Benz V-Klasse od 22.11.2024 do 21.11.2025</t>
  </si>
  <si>
    <t>PZU S.A.</t>
  </si>
  <si>
    <t xml:space="preserve">Szkolenia dla pracowników CPPC z zakresu wykorzystania AI w miejscu pracy (webinar i 6 jednodniowych szkoleń) dla ok 180 osób. </t>
  </si>
  <si>
    <t>Comarch S.A.</t>
  </si>
  <si>
    <t>Szkolenie pn. „Nieprawidłowości w obszarze naruszenia reguł trwałości projektów europejskich, ze szczególnym uwzględnieniem pojęcia nieuzasadnionej korzyści”</t>
  </si>
  <si>
    <t>Udział w szkoleniu online pn. „Kontrola projektów współfinansowanych ze środków UE: zajęcia warsztatowe w zakresie identyfikacji potencjalnych uchybień i nieprawidłowości” dla 10 pracowników WKP w terminie 28-29.10.2024 r.</t>
  </si>
  <si>
    <t>British School Monika Michalska-Prokopowicz</t>
  </si>
  <si>
    <t>Udział w szkoleniu „Power BI – analiza oraz wizualizacja danych” realizowanego przez Comarch SA w dniach 21.10.2024 r. – 22.10.2024 r.</t>
  </si>
  <si>
    <t>UNIWERSYTET IM. ADAMA MICKIEWICZA</t>
  </si>
  <si>
    <t>Udział w szkoleniu online pn. „Poprawność językowa i prosty język w komunikacji formalnej – szkolenie dla administracji, instytucji kultury i oświaty” dla 13 pracowników D01</t>
  </si>
  <si>
    <t>EURO-TRAINING Centrum Szkoleniowo-Doradcze Anna Osińska</t>
  </si>
  <si>
    <t>Udział w szkoleniu online pn. Taryfikator w zasadzie konkurencyjności – warsztaty szkoleniowe (warunki stosowania korekt finansowych oraz pomniejszania wartości wydatków kwalifikowalnych w przypadku wykrycia nieprawidłowości) dla 7 pracowników WKZP.</t>
  </si>
  <si>
    <t>Refundacja kosztów studiów podyplomowych „Prosty język w instytucjach publicznych 2024/2025” dla pracownika CPPC.</t>
  </si>
  <si>
    <t>Refundacja kosztów studiów podyplomowych „Prosty język w instytucjach publicznych 2024/2025” dla pracownika CPPC .</t>
  </si>
  <si>
    <t>PASSIO POLAND MATEUSZ MOKRZYCKI</t>
  </si>
  <si>
    <t>Realizacja max 3 szkoleń z zakresu udzielania pierwszej pomocy w miejscu pracy dla około 40 osób</t>
  </si>
  <si>
    <t>ALTER - BARBARA GALT</t>
  </si>
  <si>
    <t>Akademia Cedoz Sp. z o.o.</t>
  </si>
  <si>
    <t>Refundację kosztów kursu „Certyfikowany kurs księgowości z księgowością komputerową (poziom podstawowy)”, organizowanego przez CEDOZ Akademia Prawa Pracy i Rachunkowości w Warszawie w dn. 28.11.2014r.</t>
  </si>
  <si>
    <t>Tutore Poland Sp. z o.o.</t>
  </si>
  <si>
    <t>ATHENASOFT SP. Z O.O.</t>
  </si>
  <si>
    <t>Stowarzyszenie Polska Platforma Bezpieczeństwa Wewnętrznego</t>
  </si>
  <si>
    <t>Wniosek o finansowanie szkolenia dla łącznie 50 pracowników CPPC „Wprowadzenie do zasady DNSH i jej zastosowanie w praktyce – Szkolenie od podstaw w 3 terminach 17.10.2024, 25.11.2024, 2.12.2024”</t>
  </si>
  <si>
    <t>Udział w szkoleniu pn. „Informacja publiczna – trudności interpretacyjne, wątpliwości, kontrowersje – czego nie dopowiedział ustawodawca, a z czym muszą się mierzyć instytucje obowiązane” dla pracowników Wydziału Prawnego.</t>
  </si>
  <si>
    <t>Udział w konferencji VII Forum Informacji i Ochrony Danych Osobowych - w dn. 21-23.10.2024r. – stacjonarna konferencja dla pracownika CPPC</t>
  </si>
  <si>
    <t>Udział w szkoleniu stacjonarnym pt. „Dotacje z budżetu państwa (podmiotowe i celowe) – udzielanie, wykorzystanie, kontrola” dla 6 pracowników CPPC Wydziału Finansowego.</t>
  </si>
  <si>
    <t>Udział w szkoleniu stacjonarnie dot. Rozliczanie wynagrodzeń i podróży służbowych w projektach unijnych w perspektywie 2021-2027. Szkolenie dla osób kontrolujących dla 2 pracowników Departamentu Kontroli Projektów</t>
  </si>
  <si>
    <t>FUNDACJA KULTURY BEZ BARIER</t>
  </si>
  <si>
    <t>Usługa polegająca na zapewnieniu profesjonalnego tłumaczenia na polski język migowy podczas spotkań grupy testującej platformę edukacyjno-komunikacyjną dla przyszłych edukatorek i edukatorów Klubów Rozwoju Cyfrowego, w ramach projektu Kluby Rozwoju Cyfrowego – projekt wspierający (KRC Wsparcie); współfinansowanego ze środków Europejskiego Funduszu Społecznego w ramach programu FERS 2021-2027.</t>
  </si>
  <si>
    <t>Academy of Language spółka z ograniczoną odpowiedzialnością</t>
  </si>
  <si>
    <t>Pure Joy</t>
  </si>
  <si>
    <t>Nawijka Anna Purwin</t>
  </si>
  <si>
    <t>Szkoła Języków Obcych Magdalena Trawińska-Krawiec</t>
  </si>
  <si>
    <t>„Szkolenie HTML i CSS w praktyce – moduł I: Tworzenie stron www” . Termin Szkolenia 4-8 listopada 2024.</t>
  </si>
  <si>
    <t xml:space="preserve">Udział w szkoleniu „Social media dla biznesu – marketing na Facebooku i Instagramie” pracownika CPPC. </t>
  </si>
  <si>
    <t>Porsche Inter Auto Polska Sp. z o.o.; Carrefour Polska Sp. z o.o.; Grupa Cichy-Zasada Spółka z ograniczoną odpowiedzialnością spółka jawna;  Action Poland Sp.z o.o., Auto Forum 2 Sp. z o.o., SKP NAGRABA DAWID NAGRABA  SKP WX/119/P</t>
  </si>
  <si>
    <t>Wolters Kluwer Polska Sp. z o.o.;  Wydawnictwo C.H.Beck Sp. z o.o., PPK Piotr Wilk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</si>
</sst>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z_ł_-;\-* #,##0.00\ _z_ł_-;_-* &quot;-&quot;??\ _z_ł_-;_-@_-"/>
    <numFmt numFmtId="165" formatCode="#,##0.00\ &quot;zł&quot;"/>
  </numFmts>
  <fonts count="60">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11"/>
      <color theme="1"/>
      <name val="Trebuchet MS"/>
      <family val="2"/>
      <charset val="238"/>
    </font>
    <font>
      <b/>
      <sz val="11"/>
      <color theme="1"/>
      <name val="Trebuchet MS"/>
      <family val="2"/>
      <charset val="238"/>
    </font>
    <font>
      <sz val="10"/>
      <color theme="1"/>
      <name val="Trebuchet MS"/>
      <family val="2"/>
      <charset val="238"/>
    </font>
    <font>
      <sz val="10"/>
      <name val="Arial CE"/>
      <charset val="238"/>
    </font>
    <font>
      <sz val="10"/>
      <name val="MS Sans Serif"/>
      <family val="2"/>
      <charset val="238"/>
    </font>
    <font>
      <sz val="11"/>
      <color indexed="8"/>
      <name val="Czcionka tekstu podstawowego"/>
      <family val="2"/>
      <charset val="238"/>
    </font>
    <font>
      <sz val="10"/>
      <name val="Arial"/>
      <family val="2"/>
      <charset val="238"/>
    </font>
    <font>
      <sz val="10"/>
      <name val="Arial CE"/>
      <family val="2"/>
      <charset val="238"/>
    </font>
    <font>
      <b/>
      <sz val="10"/>
      <color theme="1"/>
      <name val="Trebuchet MS"/>
      <family val="2"/>
      <charset val="238"/>
    </font>
    <font>
      <sz val="9"/>
      <color theme="1"/>
      <name val="Trebuchet MS"/>
      <family val="2"/>
      <charset val="238"/>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8"/>
      <name val="Czcionka tekstu podstawowego"/>
      <family val="2"/>
      <charset val="238"/>
    </font>
    <font>
      <sz val="10"/>
      <name val="Arial"/>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234">
    <xf numFmtId="0" fontId="0" fillId="0" borderId="0"/>
    <xf numFmtId="0" fontId="22" fillId="0" borderId="0"/>
    <xf numFmtId="0" fontId="26" fillId="0" borderId="0"/>
    <xf numFmtId="0" fontId="26" fillId="0" borderId="0"/>
    <xf numFmtId="164" fontId="27" fillId="0" borderId="0" applyFont="0" applyFill="0" applyBorder="0" applyAlignment="0" applyProtection="0"/>
    <xf numFmtId="0" fontId="28" fillId="0" borderId="0"/>
    <xf numFmtId="0" fontId="28" fillId="0" borderId="0"/>
    <xf numFmtId="0" fontId="28" fillId="0" borderId="0"/>
    <xf numFmtId="0" fontId="29" fillId="0" borderId="0"/>
    <xf numFmtId="0" fontId="26" fillId="0" borderId="0"/>
    <xf numFmtId="0" fontId="30" fillId="0" borderId="0"/>
    <xf numFmtId="0" fontId="29" fillId="0" borderId="0"/>
    <xf numFmtId="9" fontId="28" fillId="0" borderId="0" applyFont="0" applyFill="0" applyBorder="0" applyAlignment="0" applyProtection="0"/>
    <xf numFmtId="0" fontId="22" fillId="0" borderId="0"/>
    <xf numFmtId="0" fontId="22" fillId="0" borderId="0"/>
    <xf numFmtId="0" fontId="22" fillId="0" borderId="0"/>
    <xf numFmtId="0" fontId="22" fillId="0" borderId="0"/>
    <xf numFmtId="164" fontId="27" fillId="0" borderId="0" applyFont="0" applyFill="0" applyBorder="0" applyAlignment="0" applyProtection="0"/>
    <xf numFmtId="0" fontId="22" fillId="0" borderId="0"/>
    <xf numFmtId="0" fontId="22" fillId="0" borderId="0"/>
    <xf numFmtId="164" fontId="27" fillId="0" borderId="0" applyFont="0" applyFill="0" applyBorder="0" applyAlignment="0" applyProtection="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6" fillId="0" borderId="0" applyFont="0" applyFill="0" applyBorder="0" applyAlignment="0" applyProtection="0"/>
    <xf numFmtId="0" fontId="11" fillId="0" borderId="0"/>
    <xf numFmtId="0" fontId="10" fillId="0" borderId="0"/>
    <xf numFmtId="0" fontId="9" fillId="0" borderId="0"/>
    <xf numFmtId="0" fontId="33" fillId="0" borderId="0" applyNumberFormat="0" applyFill="0" applyBorder="0" applyAlignment="0" applyProtection="0"/>
    <xf numFmtId="0" fontId="34" fillId="0" borderId="4" applyNumberFormat="0" applyFill="0" applyAlignment="0" applyProtection="0"/>
    <xf numFmtId="0" fontId="35" fillId="0" borderId="5" applyNumberFormat="0" applyFill="0" applyAlignment="0" applyProtection="0"/>
    <xf numFmtId="0" fontId="36" fillId="0" borderId="6" applyNumberFormat="0" applyFill="0" applyAlignment="0" applyProtection="0"/>
    <xf numFmtId="0" fontId="36" fillId="0" borderId="0" applyNumberFormat="0" applyFill="0" applyBorder="0" applyAlignment="0" applyProtection="0"/>
    <xf numFmtId="0" fontId="37" fillId="2" borderId="0" applyNumberFormat="0" applyBorder="0" applyAlignment="0" applyProtection="0"/>
    <xf numFmtId="0" fontId="38" fillId="3" borderId="0" applyNumberFormat="0" applyBorder="0" applyAlignment="0" applyProtection="0"/>
    <xf numFmtId="0" fontId="39" fillId="4" borderId="0" applyNumberFormat="0" applyBorder="0" applyAlignment="0" applyProtection="0"/>
    <xf numFmtId="0" fontId="40" fillId="5" borderId="7" applyNumberFormat="0" applyAlignment="0" applyProtection="0"/>
    <xf numFmtId="0" fontId="41" fillId="6" borderId="8" applyNumberFormat="0" applyAlignment="0" applyProtection="0"/>
    <xf numFmtId="0" fontId="42" fillId="6" borderId="7" applyNumberFormat="0" applyAlignment="0" applyProtection="0"/>
    <xf numFmtId="0" fontId="43" fillId="0" borderId="9" applyNumberFormat="0" applyFill="0" applyAlignment="0" applyProtection="0"/>
    <xf numFmtId="0" fontId="44" fillId="7" borderId="10" applyNumberFormat="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12" applyNumberFormat="0" applyFill="0" applyAlignment="0" applyProtection="0"/>
    <xf numFmtId="0" fontId="4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48" fillId="16" borderId="0" applyNumberFormat="0" applyBorder="0" applyAlignment="0" applyProtection="0"/>
    <xf numFmtId="0" fontId="4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48" fillId="32" borderId="0" applyNumberFormat="0" applyBorder="0" applyAlignment="0" applyProtection="0"/>
    <xf numFmtId="0" fontId="8" fillId="0" borderId="0"/>
    <xf numFmtId="0" fontId="8" fillId="8" borderId="11" applyNumberFormat="0" applyFont="0" applyAlignment="0" applyProtection="0"/>
    <xf numFmtId="0" fontId="29" fillId="0" borderId="0"/>
    <xf numFmtId="0" fontId="49" fillId="0" borderId="0"/>
    <xf numFmtId="0" fontId="7" fillId="0" borderId="0"/>
    <xf numFmtId="0" fontId="7" fillId="8" borderId="11" applyNumberFormat="0" applyFont="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6" fillId="0" borderId="0"/>
    <xf numFmtId="0" fontId="6" fillId="8" borderId="11"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50" fillId="0" borderId="0"/>
    <xf numFmtId="0" fontId="51"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5" fillId="0" borderId="0"/>
    <xf numFmtId="0" fontId="5" fillId="0" borderId="0"/>
    <xf numFmtId="0" fontId="5" fillId="0" borderId="0"/>
    <xf numFmtId="0" fontId="5" fillId="0" borderId="0"/>
    <xf numFmtId="0" fontId="5" fillId="0" borderId="0"/>
    <xf numFmtId="0" fontId="5" fillId="0" borderId="0"/>
    <xf numFmtId="0" fontId="5" fillId="8" borderId="11"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0" borderId="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0" borderId="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6" fillId="0" borderId="0"/>
    <xf numFmtId="0" fontId="56" fillId="0" borderId="0"/>
    <xf numFmtId="0" fontId="4" fillId="0" borderId="0"/>
    <xf numFmtId="0" fontId="4" fillId="0" borderId="0"/>
    <xf numFmtId="0" fontId="4" fillId="8" borderId="11"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56" fillId="0" borderId="0"/>
    <xf numFmtId="0" fontId="3" fillId="0" borderId="0"/>
    <xf numFmtId="0" fontId="3" fillId="0" borderId="0"/>
    <xf numFmtId="0" fontId="3" fillId="0" borderId="0"/>
    <xf numFmtId="0" fontId="3" fillId="0" borderId="0"/>
    <xf numFmtId="0" fontId="3" fillId="0" borderId="0"/>
    <xf numFmtId="0" fontId="3" fillId="8" borderId="1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0" borderId="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0" borderId="0"/>
    <xf numFmtId="0" fontId="3" fillId="22" borderId="0" applyNumberFormat="0" applyBorder="0" applyAlignment="0" applyProtection="0"/>
    <xf numFmtId="0" fontId="3" fillId="23" borderId="0" applyNumberFormat="0" applyBorder="0" applyAlignment="0" applyProtection="0"/>
    <xf numFmtId="0" fontId="3" fillId="0" borderId="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57" fillId="0" borderId="0"/>
    <xf numFmtId="0" fontId="57" fillId="0" borderId="0"/>
    <xf numFmtId="0" fontId="57" fillId="0" borderId="0"/>
    <xf numFmtId="0" fontId="57" fillId="0" borderId="0"/>
    <xf numFmtId="43" fontId="57" fillId="0" borderId="0" applyFont="0" applyFill="0" applyBorder="0" applyAlignment="0" applyProtection="0"/>
    <xf numFmtId="0" fontId="57" fillId="0" borderId="0"/>
    <xf numFmtId="43" fontId="57" fillId="0" borderId="0" applyFont="0" applyFill="0" applyBorder="0" applyAlignment="0" applyProtection="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9" fillId="0" borderId="0"/>
    <xf numFmtId="0" fontId="2" fillId="0" borderId="0"/>
    <xf numFmtId="43" fontId="2" fillId="0" borderId="0" applyFont="0" applyFill="0" applyBorder="0" applyAlignment="0" applyProtection="0"/>
    <xf numFmtId="0" fontId="2" fillId="0" borderId="0"/>
    <xf numFmtId="0" fontId="2" fillId="0" borderId="0"/>
    <xf numFmtId="0" fontId="59" fillId="0" borderId="0"/>
    <xf numFmtId="0" fontId="1" fillId="0" borderId="0"/>
  </cellStyleXfs>
  <cellXfs count="35">
    <xf numFmtId="0" fontId="0" fillId="0" borderId="0" xfId="0"/>
    <xf numFmtId="0" fontId="23" fillId="0" borderId="0" xfId="0" applyFont="1" applyAlignment="1">
      <alignment vertical="center"/>
    </xf>
    <xf numFmtId="0" fontId="23" fillId="0" borderId="0" xfId="0" applyFont="1"/>
    <xf numFmtId="0" fontId="32" fillId="0" borderId="0" xfId="0" applyFont="1"/>
    <xf numFmtId="0" fontId="25" fillId="0" borderId="2" xfId="1" applyFont="1" applyBorder="1" applyAlignment="1">
      <alignment horizontal="center" vertical="center" wrapText="1"/>
    </xf>
    <xf numFmtId="0" fontId="25" fillId="0" borderId="3" xfId="1" applyFont="1" applyBorder="1" applyAlignment="1">
      <alignment horizontal="center" vertical="center" wrapText="1"/>
    </xf>
    <xf numFmtId="0" fontId="25" fillId="0" borderId="3" xfId="1" applyFont="1" applyBorder="1" applyAlignment="1">
      <alignment horizontal="left" vertical="center" wrapText="1"/>
    </xf>
    <xf numFmtId="0" fontId="24" fillId="0" borderId="1" xfId="0" applyFont="1" applyBorder="1"/>
    <xf numFmtId="4" fontId="23" fillId="0" borderId="0" xfId="0" applyNumberFormat="1" applyFont="1"/>
    <xf numFmtId="165" fontId="25" fillId="0" borderId="14" xfId="0" applyNumberFormat="1" applyFont="1" applyBorder="1" applyAlignment="1">
      <alignment vertical="center" wrapText="1"/>
    </xf>
    <xf numFmtId="0" fontId="6" fillId="0" borderId="0" xfId="103" applyAlignment="1">
      <alignment wrapText="1"/>
    </xf>
    <xf numFmtId="0" fontId="6" fillId="0" borderId="0" xfId="103" applyAlignment="1">
      <alignment horizontal="right" wrapText="1"/>
    </xf>
    <xf numFmtId="0" fontId="23" fillId="0" borderId="0" xfId="0" applyFont="1" applyAlignment="1">
      <alignment vertical="center" wrapText="1"/>
    </xf>
    <xf numFmtId="14" fontId="25" fillId="0" borderId="13" xfId="1" applyNumberFormat="1" applyFont="1" applyBorder="1" applyAlignment="1">
      <alignment horizontal="center" vertical="center" wrapText="1"/>
    </xf>
    <xf numFmtId="0" fontId="23" fillId="0" borderId="0" xfId="0" applyFont="1" applyAlignment="1">
      <alignment horizontal="center"/>
    </xf>
    <xf numFmtId="165" fontId="23" fillId="0" borderId="0" xfId="0" applyNumberFormat="1" applyFont="1"/>
    <xf numFmtId="164" fontId="23" fillId="0" borderId="0" xfId="0" applyNumberFormat="1" applyFont="1"/>
    <xf numFmtId="165" fontId="3" fillId="0" borderId="0" xfId="103" applyNumberFormat="1" applyFont="1" applyAlignment="1">
      <alignment wrapText="1"/>
    </xf>
    <xf numFmtId="0" fontId="23" fillId="0" borderId="0" xfId="0" applyFont="1" applyAlignment="1">
      <alignment wrapText="1"/>
    </xf>
    <xf numFmtId="0" fontId="25" fillId="0" borderId="15" xfId="1" applyFont="1" applyBorder="1" applyAlignment="1">
      <alignment horizontal="center" vertical="center" wrapText="1"/>
    </xf>
    <xf numFmtId="0" fontId="25" fillId="0" borderId="15" xfId="1" applyFont="1" applyBorder="1" applyAlignment="1">
      <alignment horizontal="left" vertical="center" wrapText="1"/>
    </xf>
    <xf numFmtId="0" fontId="25" fillId="0" borderId="16" xfId="1" applyFont="1" applyBorder="1" applyAlignment="1">
      <alignment horizontal="center" vertical="center" wrapText="1"/>
    </xf>
    <xf numFmtId="0" fontId="31" fillId="0" borderId="17" xfId="1" applyFont="1" applyBorder="1" applyAlignment="1">
      <alignment horizontal="center" vertical="center" wrapText="1"/>
    </xf>
    <xf numFmtId="0" fontId="25" fillId="0" borderId="17" xfId="1" applyFont="1" applyBorder="1" applyAlignment="1">
      <alignment horizontal="center" vertical="center" wrapText="1"/>
    </xf>
    <xf numFmtId="165" fontId="31" fillId="0" borderId="18" xfId="1" applyNumberFormat="1" applyFont="1" applyBorder="1" applyAlignment="1">
      <alignment horizontal="right" vertical="center" wrapText="1"/>
    </xf>
    <xf numFmtId="14" fontId="25" fillId="0" borderId="15" xfId="1" applyNumberFormat="1" applyFont="1" applyBorder="1" applyAlignment="1">
      <alignment horizontal="center" vertical="center" wrapText="1"/>
    </xf>
    <xf numFmtId="165" fontId="25" fillId="0" borderId="19" xfId="0" applyNumberFormat="1" applyFont="1" applyBorder="1" applyAlignment="1">
      <alignment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5" fillId="0" borderId="17" xfId="0" applyFont="1" applyBorder="1" applyAlignment="1">
      <alignment horizontal="center" vertical="center"/>
    </xf>
    <xf numFmtId="0" fontId="25" fillId="0" borderId="17" xfId="0" applyFont="1" applyBorder="1" applyAlignment="1">
      <alignment horizontal="center" vertical="center" wrapText="1"/>
    </xf>
    <xf numFmtId="4" fontId="25" fillId="0" borderId="18" xfId="0" applyNumberFormat="1" applyFont="1" applyBorder="1" applyAlignment="1">
      <alignment horizontal="center" vertical="center" wrapText="1"/>
    </xf>
    <xf numFmtId="0" fontId="57" fillId="0" borderId="15" xfId="226" applyBorder="1" applyAlignment="1">
      <alignment vertical="center"/>
    </xf>
    <xf numFmtId="0" fontId="23" fillId="0" borderId="0" xfId="0" applyFont="1" applyAlignment="1">
      <alignment horizontal="center"/>
    </xf>
    <xf numFmtId="0" fontId="24" fillId="0" borderId="1" xfId="0" applyFont="1" applyBorder="1" applyAlignment="1">
      <alignment horizontal="center"/>
    </xf>
  </cellXfs>
  <cellStyles count="234">
    <cellStyle name="20% — akcent 1" xfId="62" builtinId="30" customBuiltin="1"/>
    <cellStyle name="20% — akcent 1 2" xfId="91" xr:uid="{00000000-0005-0000-0000-000001000000}"/>
    <cellStyle name="20% — akcent 1 3" xfId="105" xr:uid="{00000000-0005-0000-0000-000002000000}"/>
    <cellStyle name="20% — akcent 1 4" xfId="151" xr:uid="{00000000-0005-0000-0000-000003000000}"/>
    <cellStyle name="20% — akcent 1 5" xfId="171" xr:uid="{00000000-0005-0000-0000-000004000000}"/>
    <cellStyle name="20% — akcent 1 6" xfId="190" xr:uid="{00000000-0005-0000-0000-000005000000}"/>
    <cellStyle name="20% — akcent 2" xfId="66" builtinId="34" customBuiltin="1"/>
    <cellStyle name="20% — akcent 2 2" xfId="93" xr:uid="{00000000-0005-0000-0000-000007000000}"/>
    <cellStyle name="20% — akcent 2 3" xfId="107" xr:uid="{00000000-0005-0000-0000-000008000000}"/>
    <cellStyle name="20% — akcent 2 4" xfId="154" xr:uid="{00000000-0005-0000-0000-000009000000}"/>
    <cellStyle name="20% — akcent 2 5" xfId="173" xr:uid="{00000000-0005-0000-0000-00000A000000}"/>
    <cellStyle name="20% — akcent 2 6" xfId="193" xr:uid="{00000000-0005-0000-0000-00000B000000}"/>
    <cellStyle name="20% — akcent 3" xfId="70" builtinId="38" customBuiltin="1"/>
    <cellStyle name="20% — akcent 3 2" xfId="95" xr:uid="{00000000-0005-0000-0000-00000D000000}"/>
    <cellStyle name="20% — akcent 3 3" xfId="109" xr:uid="{00000000-0005-0000-0000-00000E000000}"/>
    <cellStyle name="20% — akcent 3 4" xfId="156" xr:uid="{00000000-0005-0000-0000-00000F000000}"/>
    <cellStyle name="20% — akcent 3 5" xfId="175" xr:uid="{00000000-0005-0000-0000-000010000000}"/>
    <cellStyle name="20% — akcent 3 6" xfId="195" xr:uid="{00000000-0005-0000-0000-000011000000}"/>
    <cellStyle name="20% — akcent 4" xfId="74" builtinId="42" customBuiltin="1"/>
    <cellStyle name="20% — akcent 4 2" xfId="97" xr:uid="{00000000-0005-0000-0000-000013000000}"/>
    <cellStyle name="20% — akcent 4 3" xfId="111" xr:uid="{00000000-0005-0000-0000-000014000000}"/>
    <cellStyle name="20% — akcent 4 4" xfId="158" xr:uid="{00000000-0005-0000-0000-000015000000}"/>
    <cellStyle name="20% — akcent 4 5" xfId="177" xr:uid="{00000000-0005-0000-0000-000016000000}"/>
    <cellStyle name="20% — akcent 4 6" xfId="198" xr:uid="{00000000-0005-0000-0000-000017000000}"/>
    <cellStyle name="20% — akcent 5" xfId="78" builtinId="46" customBuiltin="1"/>
    <cellStyle name="20% — akcent 5 2" xfId="99" xr:uid="{00000000-0005-0000-0000-000019000000}"/>
    <cellStyle name="20% — akcent 5 3" xfId="113" xr:uid="{00000000-0005-0000-0000-00001A000000}"/>
    <cellStyle name="20% — akcent 5 4" xfId="161" xr:uid="{00000000-0005-0000-0000-00001B000000}"/>
    <cellStyle name="20% — akcent 5 5" xfId="179" xr:uid="{00000000-0005-0000-0000-00001C000000}"/>
    <cellStyle name="20% — akcent 5 6" xfId="201" xr:uid="{00000000-0005-0000-0000-00001D000000}"/>
    <cellStyle name="20% — akcent 6" xfId="82" builtinId="50" customBuiltin="1"/>
    <cellStyle name="20% — akcent 6 2" xfId="101" xr:uid="{00000000-0005-0000-0000-00001F000000}"/>
    <cellStyle name="20% — akcent 6 3" xfId="115" xr:uid="{00000000-0005-0000-0000-000020000000}"/>
    <cellStyle name="20% — akcent 6 4" xfId="163" xr:uid="{00000000-0005-0000-0000-000021000000}"/>
    <cellStyle name="20% — akcent 6 5" xfId="181" xr:uid="{00000000-0005-0000-0000-000022000000}"/>
    <cellStyle name="20% — akcent 6 6" xfId="203" xr:uid="{00000000-0005-0000-0000-000023000000}"/>
    <cellStyle name="40% — akcent 1" xfId="63" builtinId="31" customBuiltin="1"/>
    <cellStyle name="40% — akcent 1 2" xfId="92" xr:uid="{00000000-0005-0000-0000-000025000000}"/>
    <cellStyle name="40% — akcent 1 3" xfId="106" xr:uid="{00000000-0005-0000-0000-000026000000}"/>
    <cellStyle name="40% — akcent 1 4" xfId="152" xr:uid="{00000000-0005-0000-0000-000027000000}"/>
    <cellStyle name="40% — akcent 1 5" xfId="172" xr:uid="{00000000-0005-0000-0000-000028000000}"/>
    <cellStyle name="40% — akcent 1 6" xfId="191" xr:uid="{00000000-0005-0000-0000-000029000000}"/>
    <cellStyle name="40% — akcent 2" xfId="67" builtinId="35" customBuiltin="1"/>
    <cellStyle name="40% — akcent 2 2" xfId="94" xr:uid="{00000000-0005-0000-0000-00002B000000}"/>
    <cellStyle name="40% — akcent 2 3" xfId="108" xr:uid="{00000000-0005-0000-0000-00002C000000}"/>
    <cellStyle name="40% — akcent 2 4" xfId="155" xr:uid="{00000000-0005-0000-0000-00002D000000}"/>
    <cellStyle name="40% — akcent 2 5" xfId="174" xr:uid="{00000000-0005-0000-0000-00002E000000}"/>
    <cellStyle name="40% — akcent 2 6" xfId="194" xr:uid="{00000000-0005-0000-0000-00002F000000}"/>
    <cellStyle name="40% — akcent 3" xfId="71" builtinId="39" customBuiltin="1"/>
    <cellStyle name="40% — akcent 3 2" xfId="96" xr:uid="{00000000-0005-0000-0000-000031000000}"/>
    <cellStyle name="40% — akcent 3 3" xfId="110" xr:uid="{00000000-0005-0000-0000-000032000000}"/>
    <cellStyle name="40% — akcent 3 4" xfId="157" xr:uid="{00000000-0005-0000-0000-000033000000}"/>
    <cellStyle name="40% — akcent 3 5" xfId="176" xr:uid="{00000000-0005-0000-0000-000034000000}"/>
    <cellStyle name="40% — akcent 3 6" xfId="196" xr:uid="{00000000-0005-0000-0000-000035000000}"/>
    <cellStyle name="40% — akcent 4" xfId="75" builtinId="43" customBuiltin="1"/>
    <cellStyle name="40% — akcent 4 2" xfId="98" xr:uid="{00000000-0005-0000-0000-000037000000}"/>
    <cellStyle name="40% — akcent 4 3" xfId="112" xr:uid="{00000000-0005-0000-0000-000038000000}"/>
    <cellStyle name="40% — akcent 4 4" xfId="159" xr:uid="{00000000-0005-0000-0000-000039000000}"/>
    <cellStyle name="40% — akcent 4 5" xfId="178" xr:uid="{00000000-0005-0000-0000-00003A000000}"/>
    <cellStyle name="40% — akcent 4 6" xfId="199" xr:uid="{00000000-0005-0000-0000-00003B000000}"/>
    <cellStyle name="40% — akcent 5" xfId="79" builtinId="47" customBuiltin="1"/>
    <cellStyle name="40% — akcent 5 2" xfId="100" xr:uid="{00000000-0005-0000-0000-00003D000000}"/>
    <cellStyle name="40% — akcent 5 3" xfId="114" xr:uid="{00000000-0005-0000-0000-00003E000000}"/>
    <cellStyle name="40% — akcent 5 4" xfId="162" xr:uid="{00000000-0005-0000-0000-00003F000000}"/>
    <cellStyle name="40% — akcent 5 5" xfId="180" xr:uid="{00000000-0005-0000-0000-000040000000}"/>
    <cellStyle name="40% — akcent 5 6" xfId="202" xr:uid="{00000000-0005-0000-0000-000041000000}"/>
    <cellStyle name="40% — akcent 6" xfId="83" builtinId="51" customBuiltin="1"/>
    <cellStyle name="40% — akcent 6 2" xfId="102" xr:uid="{00000000-0005-0000-0000-000043000000}"/>
    <cellStyle name="40% — akcent 6 3" xfId="116" xr:uid="{00000000-0005-0000-0000-000044000000}"/>
    <cellStyle name="40% — akcent 6 4" xfId="164" xr:uid="{00000000-0005-0000-0000-000045000000}"/>
    <cellStyle name="40% — akcent 6 5" xfId="182" xr:uid="{00000000-0005-0000-0000-000046000000}"/>
    <cellStyle name="40% — akcent 6 6" xfId="204" xr:uid="{00000000-0005-0000-0000-000047000000}"/>
    <cellStyle name="60% — akcent 1" xfId="64" builtinId="32" customBuiltin="1"/>
    <cellStyle name="60% — akcent 2" xfId="68" builtinId="36" customBuiltin="1"/>
    <cellStyle name="60% — akcent 3" xfId="72" builtinId="40" customBuiltin="1"/>
    <cellStyle name="60% — akcent 4" xfId="76" builtinId="44" customBuiltin="1"/>
    <cellStyle name="60% — akcent 5" xfId="80" builtinId="48" customBuiltin="1"/>
    <cellStyle name="60% — akcent 6" xfId="84" builtinId="52" customBuiltin="1"/>
    <cellStyle name="Akcent 1" xfId="61" builtinId="29" customBuiltin="1"/>
    <cellStyle name="Akcent 2" xfId="65" builtinId="33" customBuiltin="1"/>
    <cellStyle name="Akcent 3" xfId="69" builtinId="37" customBuiltin="1"/>
    <cellStyle name="Akcent 4" xfId="73" builtinId="41" customBuiltin="1"/>
    <cellStyle name="Akcent 5" xfId="77" builtinId="45" customBuiltin="1"/>
    <cellStyle name="Akcent 6" xfId="81" builtinId="49" customBuiltin="1"/>
    <cellStyle name="Dane wejściowe" xfId="53" builtinId="20" customBuiltin="1"/>
    <cellStyle name="Dane wyjściowe" xfId="54" builtinId="21" customBuiltin="1"/>
    <cellStyle name="Dobry" xfId="50" builtinId="26" customBuiltin="1"/>
    <cellStyle name="Dziesiętny 2" xfId="4" xr:uid="{00000000-0005-0000-0000-000058000000}"/>
    <cellStyle name="Dziesiętny 2 2" xfId="17" xr:uid="{00000000-0005-0000-0000-000059000000}"/>
    <cellStyle name="Dziesiętny 2 2 2" xfId="35" xr:uid="{00000000-0005-0000-0000-00005A000000}"/>
    <cellStyle name="Dziesiętny 2 2 3" xfId="38" xr:uid="{00000000-0005-0000-0000-00005B000000}"/>
    <cellStyle name="Dziesiętny 2 2 4" xfId="32" xr:uid="{00000000-0005-0000-0000-00005C000000}"/>
    <cellStyle name="Dziesiętny 2 3" xfId="20" xr:uid="{00000000-0005-0000-0000-00005D000000}"/>
    <cellStyle name="Dziesiętny 2 3 2" xfId="36" xr:uid="{00000000-0005-0000-0000-00005E000000}"/>
    <cellStyle name="Dziesiętny 2 3 3" xfId="39" xr:uid="{00000000-0005-0000-0000-00005F000000}"/>
    <cellStyle name="Dziesiętny 2 3 4" xfId="33" xr:uid="{00000000-0005-0000-0000-000060000000}"/>
    <cellStyle name="Dziesiętny 2 4" xfId="34" xr:uid="{00000000-0005-0000-0000-000061000000}"/>
    <cellStyle name="Dziesiętny 2 5" xfId="37" xr:uid="{00000000-0005-0000-0000-000062000000}"/>
    <cellStyle name="Dziesiętny 2 6" xfId="40" xr:uid="{00000000-0005-0000-0000-000063000000}"/>
    <cellStyle name="Dziesiętny 2 7" xfId="31" xr:uid="{00000000-0005-0000-0000-000064000000}"/>
    <cellStyle name="Dziesiętny 3" xfId="41" xr:uid="{00000000-0005-0000-0000-000065000000}"/>
    <cellStyle name="Dziesiętny 4" xfId="210" xr:uid="{8387E4A0-D6D3-4AD0-82F9-1101EDE016D7}"/>
    <cellStyle name="Dziesiętny 5" xfId="212" xr:uid="{CA5C4114-2556-4F1A-B1D5-109CBE05637D}"/>
    <cellStyle name="Dziesiętny 6" xfId="229" xr:uid="{225413B2-1B94-4322-A76A-C6C5C685EA41}"/>
    <cellStyle name="Komórka połączona" xfId="56" builtinId="24" customBuiltin="1"/>
    <cellStyle name="Komórka zaznaczona" xfId="57" builtinId="23" customBuiltin="1"/>
    <cellStyle name="Nagłówek 1" xfId="46" builtinId="16" customBuiltin="1"/>
    <cellStyle name="Nagłówek 2" xfId="47" builtinId="17" customBuiltin="1"/>
    <cellStyle name="Nagłówek 3" xfId="48" builtinId="18" customBuiltin="1"/>
    <cellStyle name="Nagłówek 4" xfId="49" builtinId="19" customBuiltin="1"/>
    <cellStyle name="Neutralny" xfId="52" builtinId="28" customBuiltin="1"/>
    <cellStyle name="Normalny" xfId="0" builtinId="0"/>
    <cellStyle name="Normalny 10" xfId="21" xr:uid="{00000000-0005-0000-0000-00006E000000}"/>
    <cellStyle name="Normalny 100" xfId="231" xr:uid="{17C1040F-71CB-4DB2-90B8-AB1A1702DA63}"/>
    <cellStyle name="Normalny 101" xfId="232" xr:uid="{B91701D8-EFA6-4403-82E8-478F5769A45F}"/>
    <cellStyle name="Normalny 102" xfId="233" xr:uid="{0172DD08-2B2B-445D-9F1E-4511F43F02D1}"/>
    <cellStyle name="Normalny 11" xfId="22" xr:uid="{00000000-0005-0000-0000-00006F000000}"/>
    <cellStyle name="Normalny 12" xfId="23" xr:uid="{00000000-0005-0000-0000-000070000000}"/>
    <cellStyle name="Normalny 13" xfId="24" xr:uid="{00000000-0005-0000-0000-000071000000}"/>
    <cellStyle name="Normalny 14" xfId="25" xr:uid="{00000000-0005-0000-0000-000072000000}"/>
    <cellStyle name="Normalny 15" xfId="26" xr:uid="{00000000-0005-0000-0000-000073000000}"/>
    <cellStyle name="Normalny 16" xfId="27" xr:uid="{00000000-0005-0000-0000-000074000000}"/>
    <cellStyle name="Normalny 17" xfId="28" xr:uid="{00000000-0005-0000-0000-000075000000}"/>
    <cellStyle name="Normalny 18" xfId="29" xr:uid="{00000000-0005-0000-0000-000076000000}"/>
    <cellStyle name="Normalny 19" xfId="30" xr:uid="{00000000-0005-0000-0000-000077000000}"/>
    <cellStyle name="Normalny 2" xfId="3" xr:uid="{00000000-0005-0000-0000-000078000000}"/>
    <cellStyle name="Normalny 2 2" xfId="5" xr:uid="{00000000-0005-0000-0000-000079000000}"/>
    <cellStyle name="Normalny 20" xfId="42" xr:uid="{00000000-0005-0000-0000-00007A000000}"/>
    <cellStyle name="Normalny 21" xfId="43" xr:uid="{00000000-0005-0000-0000-00007B000000}"/>
    <cellStyle name="Normalny 22" xfId="44" xr:uid="{00000000-0005-0000-0000-00007C000000}"/>
    <cellStyle name="Normalny 23" xfId="85" xr:uid="{00000000-0005-0000-0000-00007D000000}"/>
    <cellStyle name="Normalny 24" xfId="87" xr:uid="{00000000-0005-0000-0000-00007E000000}"/>
    <cellStyle name="Normalny 25" xfId="88" xr:uid="{00000000-0005-0000-0000-00007F000000}"/>
    <cellStyle name="Normalny 26" xfId="89" xr:uid="{00000000-0005-0000-0000-000080000000}"/>
    <cellStyle name="Normalny 27" xfId="103" xr:uid="{00000000-0005-0000-0000-000081000000}"/>
    <cellStyle name="Normalny 28" xfId="117" xr:uid="{00000000-0005-0000-0000-000082000000}"/>
    <cellStyle name="Normalny 29" xfId="118" xr:uid="{00000000-0005-0000-0000-000083000000}"/>
    <cellStyle name="Normalny 3" xfId="1" xr:uid="{00000000-0005-0000-0000-000084000000}"/>
    <cellStyle name="Normalny 3 2" xfId="6" xr:uid="{00000000-0005-0000-0000-000085000000}"/>
    <cellStyle name="Normalny 3 3" xfId="16" xr:uid="{00000000-0005-0000-0000-000086000000}"/>
    <cellStyle name="Normalny 3_Osoby Prawne - ZBIORCZO (2)" xfId="7" xr:uid="{00000000-0005-0000-0000-000087000000}"/>
    <cellStyle name="Normalny 30" xfId="119" xr:uid="{00000000-0005-0000-0000-000088000000}"/>
    <cellStyle name="Normalny 31" xfId="120" xr:uid="{00000000-0005-0000-0000-000089000000}"/>
    <cellStyle name="Normalny 32" xfId="121" xr:uid="{00000000-0005-0000-0000-00008A000000}"/>
    <cellStyle name="Normalny 33" xfId="122" xr:uid="{00000000-0005-0000-0000-00008B000000}"/>
    <cellStyle name="Normalny 34" xfId="123" xr:uid="{00000000-0005-0000-0000-00008C000000}"/>
    <cellStyle name="Normalny 35" xfId="124" xr:uid="{00000000-0005-0000-0000-00008D000000}"/>
    <cellStyle name="Normalny 36" xfId="125" xr:uid="{00000000-0005-0000-0000-00008E000000}"/>
    <cellStyle name="Normalny 37" xfId="126" xr:uid="{00000000-0005-0000-0000-00008F000000}"/>
    <cellStyle name="Normalny 38" xfId="127" xr:uid="{00000000-0005-0000-0000-000090000000}"/>
    <cellStyle name="Normalny 39" xfId="128" xr:uid="{00000000-0005-0000-0000-000091000000}"/>
    <cellStyle name="Normalny 4" xfId="8" xr:uid="{00000000-0005-0000-0000-000092000000}"/>
    <cellStyle name="Normalny 4 2" xfId="9" xr:uid="{00000000-0005-0000-0000-000093000000}"/>
    <cellStyle name="Normalny 4 3" xfId="10" xr:uid="{00000000-0005-0000-0000-000094000000}"/>
    <cellStyle name="Normalny 40" xfId="129" xr:uid="{00000000-0005-0000-0000-000095000000}"/>
    <cellStyle name="Normalny 41" xfId="130" xr:uid="{00000000-0005-0000-0000-000096000000}"/>
    <cellStyle name="Normalny 42" xfId="131" xr:uid="{00000000-0005-0000-0000-000097000000}"/>
    <cellStyle name="Normalny 43" xfId="132" xr:uid="{00000000-0005-0000-0000-000098000000}"/>
    <cellStyle name="Normalny 44" xfId="133" xr:uid="{00000000-0005-0000-0000-000099000000}"/>
    <cellStyle name="Normalny 45" xfId="134" xr:uid="{00000000-0005-0000-0000-00009A000000}"/>
    <cellStyle name="Normalny 46" xfId="135" xr:uid="{00000000-0005-0000-0000-00009B000000}"/>
    <cellStyle name="Normalny 47" xfId="136" xr:uid="{00000000-0005-0000-0000-00009C000000}"/>
    <cellStyle name="Normalny 48" xfId="137" xr:uid="{00000000-0005-0000-0000-00009D000000}"/>
    <cellStyle name="Normalny 49" xfId="138" xr:uid="{00000000-0005-0000-0000-00009E000000}"/>
    <cellStyle name="Normalny 5" xfId="11" xr:uid="{00000000-0005-0000-0000-00009F000000}"/>
    <cellStyle name="Normalny 50" xfId="139" xr:uid="{00000000-0005-0000-0000-0000A0000000}"/>
    <cellStyle name="Normalny 51" xfId="140" xr:uid="{00000000-0005-0000-0000-0000A1000000}"/>
    <cellStyle name="Normalny 52" xfId="141" xr:uid="{00000000-0005-0000-0000-0000A2000000}"/>
    <cellStyle name="Normalny 53" xfId="142" xr:uid="{00000000-0005-0000-0000-0000A3000000}"/>
    <cellStyle name="Normalny 54" xfId="143" xr:uid="{00000000-0005-0000-0000-0000A4000000}"/>
    <cellStyle name="Normalny 55" xfId="144" xr:uid="{00000000-0005-0000-0000-0000A5000000}"/>
    <cellStyle name="Normalny 56" xfId="145" xr:uid="{00000000-0005-0000-0000-0000A6000000}"/>
    <cellStyle name="Normalny 57" xfId="148" xr:uid="{00000000-0005-0000-0000-0000A7000000}"/>
    <cellStyle name="Normalny 58" xfId="147" xr:uid="{00000000-0005-0000-0000-0000A8000000}"/>
    <cellStyle name="Normalny 59" xfId="146" xr:uid="{00000000-0005-0000-0000-0000A9000000}"/>
    <cellStyle name="Normalny 6" xfId="13" xr:uid="{00000000-0005-0000-0000-0000AA000000}"/>
    <cellStyle name="Normalny 6 2" xfId="18" xr:uid="{00000000-0005-0000-0000-0000AB000000}"/>
    <cellStyle name="Normalny 60" xfId="149" xr:uid="{00000000-0005-0000-0000-0000AC000000}"/>
    <cellStyle name="Normalny 61" xfId="160" xr:uid="{00000000-0005-0000-0000-0000AD000000}"/>
    <cellStyle name="Normalny 62" xfId="165" xr:uid="{00000000-0005-0000-0000-0000AE000000}"/>
    <cellStyle name="Normalny 63" xfId="153" xr:uid="{00000000-0005-0000-0000-0000AF000000}"/>
    <cellStyle name="Normalny 64" xfId="166" xr:uid="{00000000-0005-0000-0000-0000B0000000}"/>
    <cellStyle name="Normalny 65" xfId="167" xr:uid="{00000000-0005-0000-0000-0000B1000000}"/>
    <cellStyle name="Normalny 66" xfId="168" xr:uid="{00000000-0005-0000-0000-0000B2000000}"/>
    <cellStyle name="Normalny 67" xfId="169" xr:uid="{00000000-0005-0000-0000-0000B3000000}"/>
    <cellStyle name="Normalny 68" xfId="183" xr:uid="{00000000-0005-0000-0000-0000B4000000}"/>
    <cellStyle name="Normalny 69" xfId="184" xr:uid="{00000000-0005-0000-0000-0000B5000000}"/>
    <cellStyle name="Normalny 7" xfId="14" xr:uid="{00000000-0005-0000-0000-0000B6000000}"/>
    <cellStyle name="Normalny 7 2" xfId="19" xr:uid="{00000000-0005-0000-0000-0000B7000000}"/>
    <cellStyle name="Normalny 70" xfId="187" xr:uid="{00000000-0005-0000-0000-0000B8000000}"/>
    <cellStyle name="Normalny 71" xfId="186" xr:uid="{00000000-0005-0000-0000-0000B9000000}"/>
    <cellStyle name="Normalny 72" xfId="185" xr:uid="{00000000-0005-0000-0000-0000BA000000}"/>
    <cellStyle name="Normalny 73" xfId="188" xr:uid="{00000000-0005-0000-0000-0000BB000000}"/>
    <cellStyle name="Normalny 74" xfId="200" xr:uid="{00000000-0005-0000-0000-0000BC000000}"/>
    <cellStyle name="Normalny 75" xfId="205" xr:uid="{00000000-0005-0000-0000-0000BD000000}"/>
    <cellStyle name="Normalny 76" xfId="192" xr:uid="{00000000-0005-0000-0000-0000BE000000}"/>
    <cellStyle name="Normalny 77" xfId="197" xr:uid="{00000000-0005-0000-0000-0000BF000000}"/>
    <cellStyle name="Normalny 78" xfId="206" xr:uid="{F1FF54AE-B393-4FF8-9B0A-B2BD650C2DAF}"/>
    <cellStyle name="Normalny 79" xfId="207" xr:uid="{2E127A77-1B70-4319-A73E-4E6BF9B8F5BA}"/>
    <cellStyle name="Normalny 8" xfId="15" xr:uid="{00000000-0005-0000-0000-0000C0000000}"/>
    <cellStyle name="Normalny 80" xfId="208" xr:uid="{16667C1C-B2B2-4BE8-A114-9D8F4502FD2E}"/>
    <cellStyle name="Normalny 81" xfId="209" xr:uid="{11AA3A8E-119B-46E7-9622-C6A0CB096532}"/>
    <cellStyle name="Normalny 82" xfId="211" xr:uid="{628459D3-FD10-46F2-A67B-82E99C9A2050}"/>
    <cellStyle name="Normalny 83" xfId="213" xr:uid="{69BF8351-D570-4858-80EF-195414085D5A}"/>
    <cellStyle name="Normalny 84" xfId="214" xr:uid="{48076798-B1BE-416E-8AAD-5C17385C8D95}"/>
    <cellStyle name="Normalny 85" xfId="215" xr:uid="{2B592D95-0597-4B85-8F39-132D17DDC0A4}"/>
    <cellStyle name="Normalny 86" xfId="216" xr:uid="{5A793BB4-1945-42E4-A67A-4867531A9A34}"/>
    <cellStyle name="Normalny 87" xfId="217" xr:uid="{4C6992D8-A08E-4A90-AC46-B1EE868627E3}"/>
    <cellStyle name="Normalny 88" xfId="218" xr:uid="{61EAF58A-4398-4615-92D6-FD75EC9BC06D}"/>
    <cellStyle name="Normalny 89" xfId="219" xr:uid="{DE081920-2975-4CC4-B84E-5DDF0F33469A}"/>
    <cellStyle name="Normalny 9" xfId="2" xr:uid="{00000000-0005-0000-0000-0000C1000000}"/>
    <cellStyle name="Normalny 90" xfId="220" xr:uid="{483B049B-D6B0-4DAA-B309-48CC6A5A29E0}"/>
    <cellStyle name="Normalny 91" xfId="221" xr:uid="{203ACE56-7C8B-49E1-B356-97E7FEBB0354}"/>
    <cellStyle name="Normalny 92" xfId="222" xr:uid="{BDCFB95D-5485-47DC-B44B-0C3408085D2F}"/>
    <cellStyle name="Normalny 93" xfId="223" xr:uid="{393D256A-4CD3-4EFF-A42C-9B974004B4AE}"/>
    <cellStyle name="Normalny 94" xfId="224" xr:uid="{14E65A49-3FF7-4B76-B6EC-BB5A601230D4}"/>
    <cellStyle name="Normalny 95" xfId="225" xr:uid="{ECCE8914-8C21-4809-BA0D-D30B8B7220C0}"/>
    <cellStyle name="Normalny 96" xfId="226" xr:uid="{DFA0DED8-CA6D-444A-AAD2-1E54E33B3DD0}"/>
    <cellStyle name="Normalny 97" xfId="227" xr:uid="{3F3ADF49-538C-446C-8C3C-9808C362E228}"/>
    <cellStyle name="Normalny 98" xfId="228" xr:uid="{0F5E021F-E444-47E7-AB8D-8EFA82E38D1F}"/>
    <cellStyle name="Normalny 99" xfId="230" xr:uid="{B6C6EF11-E739-4F11-A90A-379D5EAC7FC7}"/>
    <cellStyle name="Obliczenia" xfId="55" builtinId="22" customBuiltin="1"/>
    <cellStyle name="Procentowy 2" xfId="12" xr:uid="{00000000-0005-0000-0000-0000C3000000}"/>
    <cellStyle name="Suma" xfId="60" builtinId="25" customBuiltin="1"/>
    <cellStyle name="Tekst objaśnienia" xfId="59" builtinId="53" customBuiltin="1"/>
    <cellStyle name="Tekst ostrzeżenia" xfId="58" builtinId="11" customBuiltin="1"/>
    <cellStyle name="Tytuł" xfId="45" builtinId="15" customBuiltin="1"/>
    <cellStyle name="Uwaga 2" xfId="86" xr:uid="{00000000-0005-0000-0000-0000C8000000}"/>
    <cellStyle name="Uwaga 3" xfId="90" xr:uid="{00000000-0005-0000-0000-0000C9000000}"/>
    <cellStyle name="Uwaga 4" xfId="104" xr:uid="{00000000-0005-0000-0000-0000CA000000}"/>
    <cellStyle name="Uwaga 5" xfId="150" xr:uid="{00000000-0005-0000-0000-0000CB000000}"/>
    <cellStyle name="Uwaga 6" xfId="170" xr:uid="{00000000-0005-0000-0000-0000CC000000}"/>
    <cellStyle name="Uwaga 7" xfId="189" xr:uid="{00000000-0005-0000-0000-0000CD000000}"/>
    <cellStyle name="Zły" xfId="51" builtinId="27"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xdr:col>
      <xdr:colOff>276225</xdr:colOff>
      <xdr:row>0</xdr:row>
      <xdr:rowOff>304800</xdr:rowOff>
    </xdr:from>
    <xdr:to>
      <xdr:col>4</xdr:col>
      <xdr:colOff>3588385</xdr:colOff>
      <xdr:row>0</xdr:row>
      <xdr:rowOff>1047750</xdr:rowOff>
    </xdr:to>
    <xdr:grpSp>
      <xdr:nvGrpSpPr>
        <xdr:cNvPr id="8" name="Grupa 7">
          <a:extLst>
            <a:ext uri="{FF2B5EF4-FFF2-40B4-BE49-F238E27FC236}">
              <a16:creationId xmlns:a16="http://schemas.microsoft.com/office/drawing/2014/main" id="{00000000-0008-0000-0000-000008000000}"/>
            </a:ext>
          </a:extLst>
        </xdr:cNvPr>
        <xdr:cNvGrpSpPr/>
      </xdr:nvGrpSpPr>
      <xdr:grpSpPr>
        <a:xfrm>
          <a:off x="2219325" y="304800"/>
          <a:ext cx="8093710" cy="742950"/>
          <a:chOff x="0" y="0"/>
          <a:chExt cx="6503035" cy="742950"/>
        </a:xfrm>
      </xdr:grpSpPr>
      <xdr:pic>
        <xdr:nvPicPr>
          <xdr:cNvPr id="9" name="Obraz 8" descr="CPPC_A.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3253740" y="7620"/>
            <a:ext cx="1356360" cy="735330"/>
          </a:xfrm>
          <a:prstGeom prst="rect">
            <a:avLst/>
          </a:prstGeom>
        </xdr:spPr>
      </xdr:pic>
      <xdr:pic>
        <xdr:nvPicPr>
          <xdr:cNvPr id="10" name="Obraz 9" descr="UE_EFRR_rgb-1.jpg">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739640" y="76200"/>
            <a:ext cx="1763395" cy="572135"/>
          </a:xfrm>
          <a:prstGeom prst="rect">
            <a:avLst/>
          </a:prstGeom>
        </xdr:spPr>
      </xdr:pic>
      <xdr:pic>
        <xdr:nvPicPr>
          <xdr:cNvPr id="11" name="Obraz 10" descr="C:\Users\APOPLA~1\AppData\Local\Temp\Rar$DIa0.030\znak_barw_rp_poziom_szara_ramka_rgb.jpg">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94460" y="91440"/>
            <a:ext cx="1714500" cy="571500"/>
          </a:xfrm>
          <a:prstGeom prst="rect">
            <a:avLst/>
          </a:prstGeom>
          <a:noFill/>
          <a:ln>
            <a:noFill/>
          </a:ln>
        </xdr:spPr>
      </xdr:pic>
      <xdr:pic>
        <xdr:nvPicPr>
          <xdr:cNvPr id="12" name="Obraz 11" descr="logo_FE_Polska_Cyfrowa_rgb-1.jpg">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a:stretch>
            <a:fillRect/>
          </a:stretch>
        </xdr:blipFill>
        <xdr:spPr>
          <a:xfrm>
            <a:off x="0" y="0"/>
            <a:ext cx="1231265" cy="695325"/>
          </a:xfrm>
          <a:prstGeom prst="rect">
            <a:avLst/>
          </a:prstGeom>
        </xdr:spPr>
      </xdr:pic>
    </xdr:grpSp>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16"/>
  <sheetViews>
    <sheetView tabSelected="1" zoomScaleNormal="100" workbookViewId="0">
      <pane ySplit="1" topLeftCell="A2" activePane="bottomLeft" state="frozen"/>
      <selection pane="bottomLeft" activeCell="F129" sqref="F129"/>
    </sheetView>
  </sheetViews>
  <sheetFormatPr defaultRowHeight="16.5"/>
  <cols>
    <col min="1" max="1" width="6.125" style="2" customWidth="1"/>
    <col min="2" max="2" width="19.375" style="2" customWidth="1"/>
    <col min="3" max="3" width="48.875" style="1" customWidth="1"/>
    <col min="4" max="4" width="13.875" style="14" customWidth="1"/>
    <col min="5" max="5" width="82.75" style="18" customWidth="1"/>
    <col min="6" max="6" width="19.875" style="8" customWidth="1"/>
    <col min="7" max="7" width="18" style="2" customWidth="1"/>
    <col min="8" max="8" width="16.625" style="2" customWidth="1"/>
    <col min="9" max="9" width="17.875" style="2" customWidth="1"/>
    <col min="10" max="16384" width="9" style="2"/>
  </cols>
  <sheetData>
    <row r="1" spans="1:28" ht="108" customHeight="1">
      <c r="A1" s="33"/>
      <c r="B1" s="33"/>
      <c r="C1" s="33"/>
      <c r="D1" s="33"/>
      <c r="E1" s="33"/>
      <c r="F1" s="33"/>
      <c r="G1" s="15"/>
      <c r="H1" s="16"/>
      <c r="I1" s="15"/>
    </row>
    <row r="2" spans="1:28" ht="25.5" customHeight="1" thickBot="1">
      <c r="A2" s="34" t="s">
        <v>10</v>
      </c>
      <c r="B2" s="34"/>
      <c r="C2" s="34"/>
      <c r="D2" s="34"/>
      <c r="E2" s="34"/>
      <c r="F2" s="7" t="s">
        <v>333</v>
      </c>
    </row>
    <row r="3" spans="1:28" s="1" customFormat="1" ht="67.5" customHeight="1" thickBot="1">
      <c r="A3" s="27" t="s">
        <v>3</v>
      </c>
      <c r="B3" s="28" t="s">
        <v>9</v>
      </c>
      <c r="C3" s="29" t="s">
        <v>0</v>
      </c>
      <c r="D3" s="30" t="s">
        <v>2</v>
      </c>
      <c r="E3" s="30" t="s">
        <v>1</v>
      </c>
      <c r="F3" s="31" t="s">
        <v>4</v>
      </c>
      <c r="G3" s="2"/>
      <c r="H3" s="2"/>
      <c r="I3" s="2"/>
      <c r="J3" s="2"/>
      <c r="K3" s="2"/>
      <c r="L3" s="2"/>
      <c r="M3" s="2"/>
      <c r="N3" s="2"/>
      <c r="O3" s="2"/>
      <c r="P3" s="2"/>
      <c r="Q3" s="2"/>
      <c r="R3" s="2"/>
      <c r="S3" s="2"/>
      <c r="T3" s="2"/>
      <c r="U3" s="2"/>
      <c r="V3" s="2"/>
      <c r="W3" s="2"/>
      <c r="X3" s="2"/>
      <c r="Y3" s="2"/>
      <c r="Z3" s="2"/>
      <c r="AA3" s="2"/>
      <c r="AB3" s="2"/>
    </row>
    <row r="4" spans="1:28" s="12" customFormat="1">
      <c r="A4" s="4" t="s">
        <v>70</v>
      </c>
      <c r="B4" s="5" t="s">
        <v>7</v>
      </c>
      <c r="C4" s="6" t="s">
        <v>8</v>
      </c>
      <c r="D4" s="13" t="s">
        <v>5</v>
      </c>
      <c r="E4" s="6" t="s">
        <v>11</v>
      </c>
      <c r="F4" s="9">
        <v>350.01</v>
      </c>
    </row>
    <row r="5" spans="1:28" s="12" customFormat="1">
      <c r="A5" s="4" t="s">
        <v>71</v>
      </c>
      <c r="B5" s="5" t="s">
        <v>14</v>
      </c>
      <c r="C5" s="6" t="s">
        <v>13</v>
      </c>
      <c r="D5" s="13" t="s">
        <v>5</v>
      </c>
      <c r="E5" s="6" t="s">
        <v>12</v>
      </c>
      <c r="F5" s="9">
        <f>9.9+18+8.5+15+7.6+4+9.8+6+5.8+13.1+12.7+36.8+9.9+14.8+25.5+4.5+4.5+1.5+4.5+6+6+15.3+40</f>
        <v>279.70000000000005</v>
      </c>
    </row>
    <row r="6" spans="1:28" s="12" customFormat="1">
      <c r="A6" s="4" t="s">
        <v>72</v>
      </c>
      <c r="B6" s="5" t="s">
        <v>14</v>
      </c>
      <c r="C6" s="6" t="s">
        <v>19</v>
      </c>
      <c r="D6" s="13" t="s">
        <v>5</v>
      </c>
      <c r="E6" s="6" t="s">
        <v>15</v>
      </c>
      <c r="F6" s="9">
        <v>9.84</v>
      </c>
    </row>
    <row r="7" spans="1:28" s="12" customFormat="1">
      <c r="A7" s="4" t="s">
        <v>73</v>
      </c>
      <c r="B7" s="5" t="s">
        <v>7</v>
      </c>
      <c r="C7" s="6" t="s">
        <v>61</v>
      </c>
      <c r="D7" s="13" t="s">
        <v>5</v>
      </c>
      <c r="E7" s="6" t="s">
        <v>62</v>
      </c>
      <c r="F7" s="9">
        <v>102.9</v>
      </c>
    </row>
    <row r="8" spans="1:28" s="12" customFormat="1">
      <c r="A8" s="4" t="s">
        <v>74</v>
      </c>
      <c r="B8" s="5" t="s">
        <v>7</v>
      </c>
      <c r="C8" s="6" t="s">
        <v>105</v>
      </c>
      <c r="D8" s="13" t="s">
        <v>5</v>
      </c>
      <c r="E8" s="6" t="s">
        <v>65</v>
      </c>
      <c r="F8" s="9">
        <v>1600</v>
      </c>
    </row>
    <row r="9" spans="1:28" s="12" customFormat="1">
      <c r="A9" s="4" t="s">
        <v>75</v>
      </c>
      <c r="B9" s="5" t="s">
        <v>14</v>
      </c>
      <c r="C9" s="6" t="s">
        <v>106</v>
      </c>
      <c r="D9" s="13" t="s">
        <v>5</v>
      </c>
      <c r="E9" s="6" t="s">
        <v>64</v>
      </c>
      <c r="F9" s="9">
        <f>3111.9+789.24+200.91+735.32+187.18</f>
        <v>5024.55</v>
      </c>
    </row>
    <row r="10" spans="1:28" s="12" customFormat="1" ht="45">
      <c r="A10" s="4" t="s">
        <v>76</v>
      </c>
      <c r="B10" s="5" t="s">
        <v>108</v>
      </c>
      <c r="C10" s="6" t="s">
        <v>116</v>
      </c>
      <c r="D10" s="13">
        <v>45398</v>
      </c>
      <c r="E10" s="6" t="s">
        <v>117</v>
      </c>
      <c r="F10" s="9">
        <v>3450</v>
      </c>
    </row>
    <row r="11" spans="1:28" s="12" customFormat="1">
      <c r="A11" s="4" t="s">
        <v>77</v>
      </c>
      <c r="B11" s="5" t="s">
        <v>142</v>
      </c>
      <c r="C11" s="6" t="s">
        <v>167</v>
      </c>
      <c r="D11" s="13">
        <v>44881</v>
      </c>
      <c r="E11" s="6" t="s">
        <v>156</v>
      </c>
      <c r="F11" s="9">
        <f>1.7+22.56+0.37+5.75+2.22</f>
        <v>32.6</v>
      </c>
    </row>
    <row r="12" spans="1:28" s="12" customFormat="1">
      <c r="A12" s="4" t="s">
        <v>78</v>
      </c>
      <c r="B12" s="5" t="s">
        <v>23</v>
      </c>
      <c r="C12" s="6" t="s">
        <v>25</v>
      </c>
      <c r="D12" s="13">
        <v>44742</v>
      </c>
      <c r="E12" s="6" t="s">
        <v>24</v>
      </c>
      <c r="F12" s="9">
        <f>1594.2+405.8</f>
        <v>2000</v>
      </c>
    </row>
    <row r="13" spans="1:28" s="12" customFormat="1" ht="45">
      <c r="A13" s="4" t="s">
        <v>79</v>
      </c>
      <c r="B13" s="5" t="s">
        <v>55</v>
      </c>
      <c r="C13" s="6" t="s">
        <v>57</v>
      </c>
      <c r="D13" s="13">
        <v>45135</v>
      </c>
      <c r="E13" s="6" t="s">
        <v>56</v>
      </c>
      <c r="F13" s="9">
        <f>1992.75+507.25+1992.75+507.25</f>
        <v>5000</v>
      </c>
    </row>
    <row r="14" spans="1:28" s="12" customFormat="1" ht="30">
      <c r="A14" s="4" t="s">
        <v>80</v>
      </c>
      <c r="B14" s="5" t="s">
        <v>16</v>
      </c>
      <c r="C14" s="6" t="s">
        <v>18</v>
      </c>
      <c r="D14" s="13">
        <v>45222</v>
      </c>
      <c r="E14" s="6" t="s">
        <v>17</v>
      </c>
      <c r="F14" s="9">
        <v>1875</v>
      </c>
    </row>
    <row r="15" spans="1:28" s="12" customFormat="1" ht="30">
      <c r="A15" s="4" t="s">
        <v>81</v>
      </c>
      <c r="B15" s="5" t="s">
        <v>339</v>
      </c>
      <c r="C15" s="6" t="s">
        <v>367</v>
      </c>
      <c r="D15" s="13">
        <v>44964</v>
      </c>
      <c r="E15" s="6" t="s">
        <v>366</v>
      </c>
      <c r="F15" s="9">
        <v>5524.66</v>
      </c>
    </row>
    <row r="16" spans="1:28" s="12" customFormat="1" ht="180">
      <c r="A16" s="4" t="s">
        <v>82</v>
      </c>
      <c r="B16" s="5" t="s">
        <v>49</v>
      </c>
      <c r="C16" s="6" t="s">
        <v>309</v>
      </c>
      <c r="D16" s="13">
        <v>45331</v>
      </c>
      <c r="E16" s="6" t="s">
        <v>50</v>
      </c>
      <c r="F16" s="9">
        <f>131.7+386.34+2656.8+12.5+1921.57+200+220+463.14+109.76+86.56+71.1+147.03+4.99+105+161.64+95.87+49.98+254.69+136.7+54+699+430.08+1557.97</f>
        <v>9956.42</v>
      </c>
    </row>
    <row r="17" spans="1:6" s="12" customFormat="1" ht="45">
      <c r="A17" s="4" t="s">
        <v>83</v>
      </c>
      <c r="B17" s="5" t="s">
        <v>26</v>
      </c>
      <c r="C17" s="6" t="s">
        <v>28</v>
      </c>
      <c r="D17" s="13">
        <v>45307</v>
      </c>
      <c r="E17" s="6" t="s">
        <v>27</v>
      </c>
      <c r="F17" s="9">
        <f>1684.58+161.38+41.08+6617.92+176.47+22.46+44.93+22.46+221.4+88.24+88.24+332.1+7965.97+4567.48+967.52+1843.01+469.14+1285.38+327.2+154.47+39.33+147.06+37.44+1328.4</f>
        <v>28633.66</v>
      </c>
    </row>
    <row r="18" spans="1:6" s="12" customFormat="1" ht="30">
      <c r="A18" s="4" t="s">
        <v>84</v>
      </c>
      <c r="B18" s="5" t="s">
        <v>20</v>
      </c>
      <c r="C18" s="6" t="s">
        <v>19</v>
      </c>
      <c r="D18" s="13">
        <v>45314</v>
      </c>
      <c r="E18" s="6" t="s">
        <v>21</v>
      </c>
      <c r="F18" s="9">
        <f>462.31+117.69</f>
        <v>580</v>
      </c>
    </row>
    <row r="19" spans="1:6" s="12" customFormat="1" ht="45">
      <c r="A19" s="4" t="s">
        <v>85</v>
      </c>
      <c r="B19" s="5" t="s">
        <v>58</v>
      </c>
      <c r="C19" s="6" t="s">
        <v>59</v>
      </c>
      <c r="D19" s="13">
        <v>45320</v>
      </c>
      <c r="E19" s="6" t="s">
        <v>60</v>
      </c>
      <c r="F19" s="9">
        <v>449.99</v>
      </c>
    </row>
    <row r="20" spans="1:6" s="12" customFormat="1" ht="45">
      <c r="A20" s="4" t="s">
        <v>86</v>
      </c>
      <c r="B20" s="5" t="s">
        <v>48</v>
      </c>
      <c r="C20" s="6" t="s">
        <v>52</v>
      </c>
      <c r="D20" s="13">
        <v>45316</v>
      </c>
      <c r="E20" s="6" t="s">
        <v>51</v>
      </c>
      <c r="F20" s="9">
        <f>23431.5</f>
        <v>23431.5</v>
      </c>
    </row>
    <row r="21" spans="1:6" s="12" customFormat="1" ht="30">
      <c r="A21" s="4" t="s">
        <v>87</v>
      </c>
      <c r="B21" s="5" t="s">
        <v>29</v>
      </c>
      <c r="C21" s="6" t="s">
        <v>30</v>
      </c>
      <c r="D21" s="13">
        <v>45316</v>
      </c>
      <c r="E21" s="6" t="s">
        <v>45</v>
      </c>
      <c r="F21" s="9">
        <f>10272.96+1070.1+7490.7+43.66+33.64+7.13+444.48+113.15+34243.2+642.06</f>
        <v>54361.079999999994</v>
      </c>
    </row>
    <row r="22" spans="1:6" s="12" customFormat="1">
      <c r="A22" s="4" t="s">
        <v>88</v>
      </c>
      <c r="B22" s="5" t="s">
        <v>31</v>
      </c>
      <c r="C22" s="6" t="s">
        <v>32</v>
      </c>
      <c r="D22" s="13">
        <v>45321</v>
      </c>
      <c r="E22" s="6" t="s">
        <v>44</v>
      </c>
      <c r="F22" s="9">
        <v>28708.2</v>
      </c>
    </row>
    <row r="23" spans="1:6" s="12" customFormat="1" ht="45">
      <c r="A23" s="4" t="s">
        <v>89</v>
      </c>
      <c r="B23" s="5" t="s">
        <v>22</v>
      </c>
      <c r="C23" s="6" t="s">
        <v>259</v>
      </c>
      <c r="D23" s="13">
        <v>45323</v>
      </c>
      <c r="E23" s="6" t="s">
        <v>43</v>
      </c>
      <c r="F23" s="9">
        <f>758+989.01+265.88+1168.18+1199.76+2686.64+239.04+194.22+1114.17+2063.52+245.88+4095.22</f>
        <v>15019.519999999999</v>
      </c>
    </row>
    <row r="24" spans="1:6" s="12" customFormat="1" ht="60">
      <c r="A24" s="4" t="s">
        <v>90</v>
      </c>
      <c r="B24" s="5" t="s">
        <v>63</v>
      </c>
      <c r="C24" s="6" t="s">
        <v>98</v>
      </c>
      <c r="D24" s="13">
        <v>45329</v>
      </c>
      <c r="E24" s="6" t="s">
        <v>97</v>
      </c>
      <c r="F24" s="9">
        <v>16800</v>
      </c>
    </row>
    <row r="25" spans="1:6" s="12" customFormat="1" ht="30">
      <c r="A25" s="4" t="s">
        <v>91</v>
      </c>
      <c r="B25" s="5" t="s">
        <v>53</v>
      </c>
      <c r="C25" s="6" t="s">
        <v>54</v>
      </c>
      <c r="D25" s="13">
        <v>45345</v>
      </c>
      <c r="E25" s="6" t="s">
        <v>157</v>
      </c>
      <c r="F25" s="9">
        <f>1139.87+876.56+185.69+14527.72+3698</f>
        <v>20427.84</v>
      </c>
    </row>
    <row r="26" spans="1:6" s="12" customFormat="1" ht="45">
      <c r="A26" s="4" t="s">
        <v>92</v>
      </c>
      <c r="B26" s="5" t="s">
        <v>33</v>
      </c>
      <c r="C26" s="6" t="s">
        <v>35</v>
      </c>
      <c r="D26" s="13">
        <v>45351</v>
      </c>
      <c r="E26" s="6" t="s">
        <v>34</v>
      </c>
      <c r="F26" s="9">
        <v>7247.16</v>
      </c>
    </row>
    <row r="27" spans="1:6" s="12" customFormat="1" ht="30">
      <c r="A27" s="4" t="s">
        <v>93</v>
      </c>
      <c r="B27" s="5" t="s">
        <v>36</v>
      </c>
      <c r="C27" s="6" t="s">
        <v>46</v>
      </c>
      <c r="D27" s="13">
        <v>45355</v>
      </c>
      <c r="E27" s="6" t="s">
        <v>47</v>
      </c>
      <c r="F27" s="9">
        <v>176</v>
      </c>
    </row>
    <row r="28" spans="1:6" s="12" customFormat="1" ht="45">
      <c r="A28" s="4" t="s">
        <v>94</v>
      </c>
      <c r="B28" s="5" t="s">
        <v>37</v>
      </c>
      <c r="C28" s="6" t="s">
        <v>39</v>
      </c>
      <c r="D28" s="13">
        <v>45356</v>
      </c>
      <c r="E28" s="6" t="s">
        <v>42</v>
      </c>
      <c r="F28" s="9">
        <v>690</v>
      </c>
    </row>
    <row r="29" spans="1:6" s="12" customFormat="1" ht="45">
      <c r="A29" s="4" t="s">
        <v>95</v>
      </c>
      <c r="B29" s="5" t="s">
        <v>38</v>
      </c>
      <c r="C29" s="6" t="s">
        <v>40</v>
      </c>
      <c r="D29" s="13">
        <v>45359</v>
      </c>
      <c r="E29" s="6" t="s">
        <v>41</v>
      </c>
      <c r="F29" s="9">
        <f>7306.2+1.56+2.04+5.29+0.34+20.77+1.64+1.25+0.27+16.61+4.23+269</f>
        <v>7629.2000000000007</v>
      </c>
    </row>
    <row r="30" spans="1:6" s="12" customFormat="1">
      <c r="A30" s="4" t="s">
        <v>96</v>
      </c>
      <c r="B30" s="5" t="s">
        <v>68</v>
      </c>
      <c r="C30" s="6" t="s">
        <v>100</v>
      </c>
      <c r="D30" s="13">
        <v>45379</v>
      </c>
      <c r="E30" s="6" t="s">
        <v>99</v>
      </c>
      <c r="F30" s="9">
        <v>1530.81</v>
      </c>
    </row>
    <row r="31" spans="1:6" s="12" customFormat="1">
      <c r="A31" s="4" t="s">
        <v>113</v>
      </c>
      <c r="B31" s="5" t="s">
        <v>69</v>
      </c>
      <c r="C31" s="6" t="s">
        <v>100</v>
      </c>
      <c r="D31" s="13">
        <v>45379</v>
      </c>
      <c r="E31" s="6" t="s">
        <v>101</v>
      </c>
      <c r="F31" s="9">
        <v>1648.2</v>
      </c>
    </row>
    <row r="32" spans="1:6" s="12" customFormat="1" ht="75">
      <c r="A32" s="4" t="s">
        <v>114</v>
      </c>
      <c r="B32" s="5" t="s">
        <v>66</v>
      </c>
      <c r="C32" s="6" t="s">
        <v>435</v>
      </c>
      <c r="D32" s="13">
        <v>45392</v>
      </c>
      <c r="E32" s="6" t="s">
        <v>102</v>
      </c>
      <c r="F32" s="9">
        <f>130+190+125.01+1752.01+48.99+100+151.27+200+2798.56+98</f>
        <v>5593.84</v>
      </c>
    </row>
    <row r="33" spans="1:6" s="12" customFormat="1">
      <c r="A33" s="4" t="s">
        <v>115</v>
      </c>
      <c r="B33" s="5" t="s">
        <v>67</v>
      </c>
      <c r="C33" s="6" t="s">
        <v>104</v>
      </c>
      <c r="D33" s="13">
        <v>45427</v>
      </c>
      <c r="E33" s="6" t="s">
        <v>103</v>
      </c>
      <c r="F33" s="9">
        <v>5.41</v>
      </c>
    </row>
    <row r="34" spans="1:6" s="12" customFormat="1" ht="30">
      <c r="A34" s="4" t="s">
        <v>129</v>
      </c>
      <c r="B34" s="5" t="s">
        <v>107</v>
      </c>
      <c r="C34" s="6" t="s">
        <v>436</v>
      </c>
      <c r="D34" s="13">
        <v>45434</v>
      </c>
      <c r="E34" s="6" t="s">
        <v>110</v>
      </c>
      <c r="F34" s="9">
        <f>176.6+194.47+49.51+64.77+254.43+223.77+56.97</f>
        <v>1020.52</v>
      </c>
    </row>
    <row r="35" spans="1:6" s="12" customFormat="1">
      <c r="A35" s="4" t="s">
        <v>130</v>
      </c>
      <c r="B35" s="5" t="s">
        <v>121</v>
      </c>
      <c r="C35" s="6" t="s">
        <v>160</v>
      </c>
      <c r="D35" s="13">
        <v>45446</v>
      </c>
      <c r="E35" s="6" t="s">
        <v>143</v>
      </c>
      <c r="F35" s="9">
        <f>3997.5</f>
        <v>3997.5</v>
      </c>
    </row>
    <row r="36" spans="1:6" s="12" customFormat="1">
      <c r="A36" s="4" t="s">
        <v>131</v>
      </c>
      <c r="B36" s="5" t="s">
        <v>119</v>
      </c>
      <c r="C36" s="6" t="s">
        <v>100</v>
      </c>
      <c r="D36" s="13">
        <v>45447</v>
      </c>
      <c r="E36" s="6" t="s">
        <v>144</v>
      </c>
      <c r="F36" s="9">
        <f>3505.5</f>
        <v>3505.5</v>
      </c>
    </row>
    <row r="37" spans="1:6" s="12" customFormat="1" ht="30">
      <c r="A37" s="4" t="s">
        <v>132</v>
      </c>
      <c r="B37" s="5" t="s">
        <v>118</v>
      </c>
      <c r="C37" s="6" t="s">
        <v>158</v>
      </c>
      <c r="D37" s="13">
        <v>45447</v>
      </c>
      <c r="E37" s="6" t="s">
        <v>145</v>
      </c>
      <c r="F37" s="9">
        <f>5882.59+1497.41</f>
        <v>7380</v>
      </c>
    </row>
    <row r="38" spans="1:6" s="12" customFormat="1" ht="30">
      <c r="A38" s="4" t="s">
        <v>133</v>
      </c>
      <c r="B38" s="5" t="s">
        <v>109</v>
      </c>
      <c r="C38" s="6" t="s">
        <v>112</v>
      </c>
      <c r="D38" s="13">
        <v>45450</v>
      </c>
      <c r="E38" s="6" t="s">
        <v>111</v>
      </c>
      <c r="F38" s="9">
        <v>1300</v>
      </c>
    </row>
    <row r="39" spans="1:6" s="12" customFormat="1" ht="45">
      <c r="A39" s="4" t="s">
        <v>134</v>
      </c>
      <c r="B39" s="5" t="s">
        <v>125</v>
      </c>
      <c r="C39" s="6" t="s">
        <v>39</v>
      </c>
      <c r="D39" s="13">
        <v>45453</v>
      </c>
      <c r="E39" s="6" t="s">
        <v>146</v>
      </c>
      <c r="F39" s="9">
        <f>5579.7+1420.3</f>
        <v>7000</v>
      </c>
    </row>
    <row r="40" spans="1:6" s="12" customFormat="1" ht="60">
      <c r="A40" s="4" t="s">
        <v>135</v>
      </c>
      <c r="B40" s="5" t="s">
        <v>220</v>
      </c>
      <c r="C40" s="6" t="s">
        <v>244</v>
      </c>
      <c r="D40" s="13">
        <v>45454</v>
      </c>
      <c r="E40" s="6" t="s">
        <v>236</v>
      </c>
      <c r="F40" s="9">
        <f>2640</f>
        <v>2640</v>
      </c>
    </row>
    <row r="41" spans="1:6" s="12" customFormat="1" ht="30">
      <c r="A41" s="4" t="s">
        <v>136</v>
      </c>
      <c r="B41" s="5" t="s">
        <v>122</v>
      </c>
      <c r="C41" s="6" t="s">
        <v>159</v>
      </c>
      <c r="D41" s="13">
        <v>45456</v>
      </c>
      <c r="E41" s="6" t="s">
        <v>147</v>
      </c>
      <c r="F41" s="9">
        <f>2408.84+1856.22+393.2+24523.37+6242.37</f>
        <v>35424</v>
      </c>
    </row>
    <row r="42" spans="1:6" s="12" customFormat="1">
      <c r="A42" s="4" t="s">
        <v>137</v>
      </c>
      <c r="B42" s="5" t="s">
        <v>168</v>
      </c>
      <c r="C42" s="6" t="s">
        <v>204</v>
      </c>
      <c r="D42" s="13">
        <v>45453</v>
      </c>
      <c r="E42" s="6" t="s">
        <v>190</v>
      </c>
      <c r="F42" s="9">
        <f>1666.73+424.27</f>
        <v>2091</v>
      </c>
    </row>
    <row r="43" spans="1:6" s="12" customFormat="1">
      <c r="A43" s="4" t="s">
        <v>138</v>
      </c>
      <c r="B43" s="5" t="s">
        <v>170</v>
      </c>
      <c r="C43" s="6" t="s">
        <v>205</v>
      </c>
      <c r="D43" s="13">
        <v>45461</v>
      </c>
      <c r="E43" s="6" t="s">
        <v>189</v>
      </c>
      <c r="F43" s="9">
        <f>2343.47+596.53</f>
        <v>2940</v>
      </c>
    </row>
    <row r="44" spans="1:6" s="12" customFormat="1" ht="75">
      <c r="A44" s="4" t="s">
        <v>139</v>
      </c>
      <c r="B44" s="5" t="s">
        <v>278</v>
      </c>
      <c r="C44" s="6" t="s">
        <v>249</v>
      </c>
      <c r="D44" s="13">
        <v>45461</v>
      </c>
      <c r="E44" s="6" t="s">
        <v>308</v>
      </c>
      <c r="F44" s="9">
        <v>2251.5</v>
      </c>
    </row>
    <row r="45" spans="1:6" s="12" customFormat="1" ht="45">
      <c r="A45" s="4" t="s">
        <v>141</v>
      </c>
      <c r="B45" s="5" t="s">
        <v>216</v>
      </c>
      <c r="C45" s="6" t="s">
        <v>52</v>
      </c>
      <c r="D45" s="13">
        <v>45464</v>
      </c>
      <c r="E45" s="6" t="s">
        <v>238</v>
      </c>
      <c r="F45" s="9">
        <f>1275.36+324.64</f>
        <v>1600</v>
      </c>
    </row>
    <row r="46" spans="1:6" s="12" customFormat="1">
      <c r="A46" s="4" t="s">
        <v>155</v>
      </c>
      <c r="B46" s="5" t="s">
        <v>210</v>
      </c>
      <c r="C46" s="6" t="s">
        <v>52</v>
      </c>
      <c r="D46" s="13">
        <v>45468</v>
      </c>
      <c r="E46" s="6" t="s">
        <v>237</v>
      </c>
      <c r="F46" s="9">
        <f>2391.3+608.7</f>
        <v>3000</v>
      </c>
    </row>
    <row r="47" spans="1:6" s="12" customFormat="1" ht="30">
      <c r="A47" s="4" t="s">
        <v>178</v>
      </c>
      <c r="B47" s="5" t="s">
        <v>173</v>
      </c>
      <c r="C47" s="6" t="s">
        <v>52</v>
      </c>
      <c r="D47" s="13">
        <v>45464</v>
      </c>
      <c r="E47" s="6" t="s">
        <v>188</v>
      </c>
      <c r="F47" s="9">
        <f>1992.75+507.25</f>
        <v>2500</v>
      </c>
    </row>
    <row r="48" spans="1:6" s="12" customFormat="1" ht="30">
      <c r="A48" s="4" t="s">
        <v>179</v>
      </c>
      <c r="B48" s="5" t="s">
        <v>206</v>
      </c>
      <c r="C48" s="6" t="s">
        <v>245</v>
      </c>
      <c r="D48" s="13">
        <v>45470</v>
      </c>
      <c r="E48" s="6" t="s">
        <v>239</v>
      </c>
      <c r="F48" s="9">
        <f>470.28+470.28+119.72+119.72</f>
        <v>1180</v>
      </c>
    </row>
    <row r="49" spans="1:6" s="12" customFormat="1" ht="30">
      <c r="A49" s="4" t="s">
        <v>180</v>
      </c>
      <c r="B49" s="5" t="s">
        <v>126</v>
      </c>
      <c r="C49" s="6" t="s">
        <v>161</v>
      </c>
      <c r="D49" s="13">
        <v>45470</v>
      </c>
      <c r="E49" s="6" t="s">
        <v>148</v>
      </c>
      <c r="F49" s="9">
        <f>876.01+222.99</f>
        <v>1099</v>
      </c>
    </row>
    <row r="50" spans="1:6" s="12" customFormat="1" ht="105">
      <c r="A50" s="4" t="s">
        <v>181</v>
      </c>
      <c r="B50" s="5" t="s">
        <v>208</v>
      </c>
      <c r="C50" s="6" t="s">
        <v>246</v>
      </c>
      <c r="D50" s="13">
        <v>45469</v>
      </c>
      <c r="E50" s="6" t="s">
        <v>240</v>
      </c>
      <c r="F50" s="9">
        <f>9884.04+2515.96+11478.24+2921.76</f>
        <v>26800</v>
      </c>
    </row>
    <row r="51" spans="1:6" s="12" customFormat="1" ht="30">
      <c r="A51" s="4" t="s">
        <v>182</v>
      </c>
      <c r="B51" s="5" t="s">
        <v>120</v>
      </c>
      <c r="C51" s="6" t="s">
        <v>39</v>
      </c>
      <c r="D51" s="13">
        <v>45468</v>
      </c>
      <c r="E51" s="6" t="s">
        <v>149</v>
      </c>
      <c r="F51" s="9">
        <f>4966.25+1264.15</f>
        <v>6230.4</v>
      </c>
    </row>
    <row r="52" spans="1:6" s="12" customFormat="1" ht="60">
      <c r="A52" s="4" t="s">
        <v>183</v>
      </c>
      <c r="B52" s="5" t="s">
        <v>124</v>
      </c>
      <c r="C52" s="6" t="s">
        <v>162</v>
      </c>
      <c r="D52" s="13">
        <v>45474</v>
      </c>
      <c r="E52" s="6" t="s">
        <v>150</v>
      </c>
      <c r="F52" s="9">
        <f>3075</f>
        <v>3075</v>
      </c>
    </row>
    <row r="53" spans="1:6" s="12" customFormat="1">
      <c r="A53" s="4" t="s">
        <v>184</v>
      </c>
      <c r="B53" s="5" t="s">
        <v>123</v>
      </c>
      <c r="C53" s="6" t="s">
        <v>163</v>
      </c>
      <c r="D53" s="13">
        <v>45474</v>
      </c>
      <c r="E53" s="6" t="s">
        <v>151</v>
      </c>
      <c r="F53" s="9">
        <f>922.81</f>
        <v>922.81</v>
      </c>
    </row>
    <row r="54" spans="1:6" s="12" customFormat="1">
      <c r="A54" s="4" t="s">
        <v>185</v>
      </c>
      <c r="B54" s="5" t="s">
        <v>127</v>
      </c>
      <c r="C54" s="6" t="s">
        <v>164</v>
      </c>
      <c r="D54" s="13">
        <v>45484</v>
      </c>
      <c r="E54" s="6" t="s">
        <v>152</v>
      </c>
      <c r="F54" s="9">
        <f>1194.85+304.15</f>
        <v>1499</v>
      </c>
    </row>
    <row r="55" spans="1:6" s="12" customFormat="1">
      <c r="A55" s="4" t="s">
        <v>186</v>
      </c>
      <c r="B55" s="5" t="s">
        <v>128</v>
      </c>
      <c r="C55" s="6" t="s">
        <v>165</v>
      </c>
      <c r="D55" s="13">
        <v>45484</v>
      </c>
      <c r="E55" s="6" t="s">
        <v>153</v>
      </c>
      <c r="F55" s="9">
        <v>7976.01</v>
      </c>
    </row>
    <row r="56" spans="1:6" s="12" customFormat="1">
      <c r="A56" s="4" t="s">
        <v>187</v>
      </c>
      <c r="B56" s="5" t="s">
        <v>140</v>
      </c>
      <c r="C56" s="6" t="s">
        <v>166</v>
      </c>
      <c r="D56" s="13">
        <v>45483</v>
      </c>
      <c r="E56" s="6" t="s">
        <v>154</v>
      </c>
      <c r="F56" s="9">
        <v>3945.84</v>
      </c>
    </row>
    <row r="57" spans="1:6" s="12" customFormat="1" ht="30">
      <c r="A57" s="4" t="s">
        <v>221</v>
      </c>
      <c r="B57" s="5" t="s">
        <v>176</v>
      </c>
      <c r="C57" s="6" t="s">
        <v>198</v>
      </c>
      <c r="D57" s="13">
        <v>45484</v>
      </c>
      <c r="E57" s="6" t="s">
        <v>197</v>
      </c>
      <c r="F57" s="9">
        <f>6975.42+1775.58</f>
        <v>8751</v>
      </c>
    </row>
    <row r="58" spans="1:6" s="12" customFormat="1" ht="30">
      <c r="A58" s="4" t="s">
        <v>222</v>
      </c>
      <c r="B58" s="5" t="s">
        <v>171</v>
      </c>
      <c r="C58" s="6" t="s">
        <v>199</v>
      </c>
      <c r="D58" s="13">
        <v>45484</v>
      </c>
      <c r="E58" s="6" t="s">
        <v>191</v>
      </c>
      <c r="F58" s="9">
        <f>868.83+221.17</f>
        <v>1090</v>
      </c>
    </row>
    <row r="59" spans="1:6" s="12" customFormat="1" ht="30">
      <c r="A59" s="4" t="s">
        <v>223</v>
      </c>
      <c r="B59" s="5" t="s">
        <v>175</v>
      </c>
      <c r="C59" s="6" t="s">
        <v>199</v>
      </c>
      <c r="D59" s="13">
        <v>45484</v>
      </c>
      <c r="E59" s="6" t="s">
        <v>192</v>
      </c>
      <c r="F59" s="9">
        <f>1235.5+314.5</f>
        <v>1550</v>
      </c>
    </row>
    <row r="60" spans="1:6" s="12" customFormat="1">
      <c r="A60" s="4" t="s">
        <v>224</v>
      </c>
      <c r="B60" s="5" t="s">
        <v>344</v>
      </c>
      <c r="C60" s="6" t="s">
        <v>199</v>
      </c>
      <c r="D60" s="13">
        <v>45484</v>
      </c>
      <c r="E60" s="6" t="s">
        <v>434</v>
      </c>
      <c r="F60" s="9">
        <v>1550</v>
      </c>
    </row>
    <row r="61" spans="1:6" s="12" customFormat="1" ht="30">
      <c r="A61" s="4" t="s">
        <v>225</v>
      </c>
      <c r="B61" s="5" t="s">
        <v>262</v>
      </c>
      <c r="C61" s="6" t="s">
        <v>161</v>
      </c>
      <c r="D61" s="13">
        <v>45496</v>
      </c>
      <c r="E61" s="6" t="s">
        <v>307</v>
      </c>
      <c r="F61" s="9">
        <f>1499</f>
        <v>1499</v>
      </c>
    </row>
    <row r="62" spans="1:6" s="12" customFormat="1">
      <c r="A62" s="4" t="s">
        <v>226</v>
      </c>
      <c r="B62" s="5" t="s">
        <v>365</v>
      </c>
      <c r="C62" s="6" t="s">
        <v>52</v>
      </c>
      <c r="D62" s="13">
        <v>45497</v>
      </c>
      <c r="E62" s="6" t="s">
        <v>433</v>
      </c>
      <c r="F62" s="9">
        <f>2231.88+568.12</f>
        <v>2800</v>
      </c>
    </row>
    <row r="63" spans="1:6" s="12" customFormat="1">
      <c r="A63" s="4" t="s">
        <v>227</v>
      </c>
      <c r="B63" s="5" t="s">
        <v>169</v>
      </c>
      <c r="C63" s="6" t="s">
        <v>200</v>
      </c>
      <c r="D63" s="13">
        <v>45505</v>
      </c>
      <c r="E63" s="6" t="s">
        <v>195</v>
      </c>
      <c r="F63" s="9">
        <f>1350.28+343.72+3306</f>
        <v>5000</v>
      </c>
    </row>
    <row r="64" spans="1:6" s="12" customFormat="1">
      <c r="A64" s="4" t="s">
        <v>228</v>
      </c>
      <c r="B64" s="5" t="s">
        <v>211</v>
      </c>
      <c r="C64" s="6" t="s">
        <v>258</v>
      </c>
      <c r="D64" s="13">
        <v>45551</v>
      </c>
      <c r="E64" s="6" t="s">
        <v>241</v>
      </c>
      <c r="F64" s="9">
        <f>89.28+350.72+657.6+167.4+1913.04+486.96+350.72+89.28+350.72+89.28+350.72+89.28</f>
        <v>4985</v>
      </c>
    </row>
    <row r="65" spans="1:6" s="12" customFormat="1">
      <c r="A65" s="4" t="s">
        <v>229</v>
      </c>
      <c r="B65" s="5" t="s">
        <v>174</v>
      </c>
      <c r="C65" s="6" t="s">
        <v>201</v>
      </c>
      <c r="D65" s="13">
        <v>45506</v>
      </c>
      <c r="E65" s="6" t="s">
        <v>196</v>
      </c>
      <c r="F65" s="9">
        <f>797.1+202.9+797.1+202.9</f>
        <v>2000</v>
      </c>
    </row>
    <row r="66" spans="1:6" s="12" customFormat="1">
      <c r="A66" s="4" t="s">
        <v>230</v>
      </c>
      <c r="B66" s="5" t="s">
        <v>268</v>
      </c>
      <c r="C66" s="6" t="s">
        <v>306</v>
      </c>
      <c r="D66" s="13">
        <v>45506</v>
      </c>
      <c r="E66" s="6" t="s">
        <v>300</v>
      </c>
      <c r="F66" s="9">
        <f>1560</f>
        <v>1560</v>
      </c>
    </row>
    <row r="67" spans="1:6" s="12" customFormat="1">
      <c r="A67" s="4" t="s">
        <v>231</v>
      </c>
      <c r="B67" s="5" t="s">
        <v>352</v>
      </c>
      <c r="C67" s="6" t="s">
        <v>432</v>
      </c>
      <c r="D67" s="13">
        <v>45505</v>
      </c>
      <c r="E67" s="6" t="s">
        <v>300</v>
      </c>
      <c r="F67" s="9">
        <v>3000</v>
      </c>
    </row>
    <row r="68" spans="1:6" s="12" customFormat="1">
      <c r="A68" s="4" t="s">
        <v>232</v>
      </c>
      <c r="B68" s="5" t="s">
        <v>177</v>
      </c>
      <c r="C68" s="6" t="s">
        <v>202</v>
      </c>
      <c r="D68" s="13">
        <v>45506</v>
      </c>
      <c r="E68" s="6" t="s">
        <v>193</v>
      </c>
      <c r="F68" s="9">
        <f>2391.3+608.7+1920</f>
        <v>4920</v>
      </c>
    </row>
    <row r="69" spans="1:6" s="12" customFormat="1" ht="30">
      <c r="A69" s="4" t="s">
        <v>233</v>
      </c>
      <c r="B69" s="5" t="s">
        <v>172</v>
      </c>
      <c r="C69" s="6" t="s">
        <v>203</v>
      </c>
      <c r="D69" s="13">
        <v>45506</v>
      </c>
      <c r="E69" s="6" t="s">
        <v>194</v>
      </c>
      <c r="F69" s="9">
        <f>57</f>
        <v>57</v>
      </c>
    </row>
    <row r="70" spans="1:6" s="12" customFormat="1">
      <c r="A70" s="4" t="s">
        <v>234</v>
      </c>
      <c r="B70" s="5" t="s">
        <v>347</v>
      </c>
      <c r="C70" s="6" t="s">
        <v>431</v>
      </c>
      <c r="D70" s="13">
        <v>45509</v>
      </c>
      <c r="E70" s="6" t="s">
        <v>300</v>
      </c>
      <c r="F70" s="9">
        <v>3000</v>
      </c>
    </row>
    <row r="71" spans="1:6" s="12" customFormat="1">
      <c r="A71" s="4" t="s">
        <v>235</v>
      </c>
      <c r="B71" s="5" t="s">
        <v>209</v>
      </c>
      <c r="C71" s="6" t="s">
        <v>247</v>
      </c>
      <c r="D71" s="13">
        <v>45509</v>
      </c>
      <c r="E71" s="6" t="s">
        <v>256</v>
      </c>
      <c r="F71" s="9">
        <f>2391.3+608.7</f>
        <v>3000</v>
      </c>
    </row>
    <row r="72" spans="1:6" s="12" customFormat="1">
      <c r="A72" s="4" t="s">
        <v>310</v>
      </c>
      <c r="B72" s="5" t="s">
        <v>273</v>
      </c>
      <c r="C72" s="6" t="s">
        <v>247</v>
      </c>
      <c r="D72" s="13">
        <v>45509</v>
      </c>
      <c r="E72" s="6" t="s">
        <v>300</v>
      </c>
      <c r="F72" s="9">
        <f>2985</f>
        <v>2985</v>
      </c>
    </row>
    <row r="73" spans="1:6" s="12" customFormat="1">
      <c r="A73" s="4" t="s">
        <v>311</v>
      </c>
      <c r="B73" s="5" t="s">
        <v>342</v>
      </c>
      <c r="C73" s="6" t="s">
        <v>430</v>
      </c>
      <c r="D73" s="13">
        <v>45509</v>
      </c>
      <c r="E73" s="6" t="s">
        <v>300</v>
      </c>
      <c r="F73" s="9">
        <v>3000</v>
      </c>
    </row>
    <row r="74" spans="1:6" s="12" customFormat="1">
      <c r="A74" s="4" t="s">
        <v>312</v>
      </c>
      <c r="B74" s="5" t="s">
        <v>214</v>
      </c>
      <c r="C74" s="6" t="s">
        <v>248</v>
      </c>
      <c r="D74" s="13">
        <v>45510</v>
      </c>
      <c r="E74" s="6" t="s">
        <v>255</v>
      </c>
      <c r="F74" s="9">
        <f>405.8+1594.2</f>
        <v>2000</v>
      </c>
    </row>
    <row r="75" spans="1:6" s="12" customFormat="1">
      <c r="A75" s="4" t="s">
        <v>313</v>
      </c>
      <c r="B75" s="5" t="s">
        <v>340</v>
      </c>
      <c r="C75" s="6" t="s">
        <v>304</v>
      </c>
      <c r="D75" s="13">
        <v>45509</v>
      </c>
      <c r="E75" s="6" t="s">
        <v>300</v>
      </c>
      <c r="F75" s="9">
        <v>3000</v>
      </c>
    </row>
    <row r="76" spans="1:6" s="12" customFormat="1" ht="30">
      <c r="A76" s="4" t="s">
        <v>314</v>
      </c>
      <c r="B76" s="5" t="s">
        <v>219</v>
      </c>
      <c r="C76" s="6" t="s">
        <v>260</v>
      </c>
      <c r="D76" s="13">
        <v>45527</v>
      </c>
      <c r="E76" s="6" t="s">
        <v>242</v>
      </c>
      <c r="F76" s="9">
        <v>3600</v>
      </c>
    </row>
    <row r="77" spans="1:6" s="12" customFormat="1">
      <c r="A77" s="4" t="s">
        <v>315</v>
      </c>
      <c r="B77" s="5" t="s">
        <v>266</v>
      </c>
      <c r="C77" s="6" t="s">
        <v>305</v>
      </c>
      <c r="D77" s="13">
        <v>45510</v>
      </c>
      <c r="E77" s="6" t="s">
        <v>300</v>
      </c>
      <c r="F77" s="9">
        <f>2490</f>
        <v>2490</v>
      </c>
    </row>
    <row r="78" spans="1:6" s="12" customFormat="1" ht="45">
      <c r="A78" s="4" t="s">
        <v>316</v>
      </c>
      <c r="B78" s="5" t="s">
        <v>215</v>
      </c>
      <c r="C78" s="6" t="s">
        <v>249</v>
      </c>
      <c r="D78" s="13">
        <v>45513</v>
      </c>
      <c r="E78" s="6" t="s">
        <v>243</v>
      </c>
      <c r="F78" s="9">
        <f>5448.57+1386.93</f>
        <v>6835.5</v>
      </c>
    </row>
    <row r="79" spans="1:6" s="12" customFormat="1">
      <c r="A79" s="4" t="s">
        <v>317</v>
      </c>
      <c r="B79" s="5" t="s">
        <v>207</v>
      </c>
      <c r="C79" s="6" t="s">
        <v>250</v>
      </c>
      <c r="D79" s="13">
        <v>45525</v>
      </c>
      <c r="E79" s="6" t="s">
        <v>254</v>
      </c>
      <c r="F79" s="9">
        <f>1195.65+304.35</f>
        <v>1500</v>
      </c>
    </row>
    <row r="80" spans="1:6" s="12" customFormat="1">
      <c r="A80" s="4" t="s">
        <v>318</v>
      </c>
      <c r="B80" s="5" t="s">
        <v>358</v>
      </c>
      <c r="C80" s="6" t="s">
        <v>429</v>
      </c>
      <c r="D80" s="13">
        <v>45524</v>
      </c>
      <c r="E80" s="6" t="s">
        <v>300</v>
      </c>
      <c r="F80" s="9">
        <v>3000</v>
      </c>
    </row>
    <row r="81" spans="1:6" s="12" customFormat="1" ht="45">
      <c r="A81" s="4" t="s">
        <v>319</v>
      </c>
      <c r="B81" s="5" t="s">
        <v>218</v>
      </c>
      <c r="C81" s="6" t="s">
        <v>245</v>
      </c>
      <c r="D81" s="13">
        <v>45560</v>
      </c>
      <c r="E81" s="6" t="s">
        <v>257</v>
      </c>
      <c r="F81" s="9">
        <f>4965.93+1264.07+590</f>
        <v>6820</v>
      </c>
    </row>
    <row r="82" spans="1:6" s="12" customFormat="1" ht="60">
      <c r="A82" s="4" t="s">
        <v>320</v>
      </c>
      <c r="B82" s="5" t="s">
        <v>350</v>
      </c>
      <c r="C82" s="6" t="s">
        <v>427</v>
      </c>
      <c r="D82" s="13">
        <v>45524</v>
      </c>
      <c r="E82" s="6" t="s">
        <v>428</v>
      </c>
      <c r="F82" s="9">
        <f>344.01+1623.99</f>
        <v>1968</v>
      </c>
    </row>
    <row r="83" spans="1:6" s="12" customFormat="1">
      <c r="A83" s="4" t="s">
        <v>321</v>
      </c>
      <c r="B83" s="5" t="s">
        <v>263</v>
      </c>
      <c r="C83" s="6" t="s">
        <v>303</v>
      </c>
      <c r="D83" s="13">
        <v>45525</v>
      </c>
      <c r="E83" s="6" t="s">
        <v>300</v>
      </c>
      <c r="F83" s="9">
        <f>3000</f>
        <v>3000</v>
      </c>
    </row>
    <row r="84" spans="1:6" s="12" customFormat="1">
      <c r="A84" s="4" t="s">
        <v>322</v>
      </c>
      <c r="B84" s="5" t="s">
        <v>213</v>
      </c>
      <c r="C84" s="6" t="s">
        <v>251</v>
      </c>
      <c r="D84" s="13">
        <v>45525</v>
      </c>
      <c r="E84" s="6" t="s">
        <v>254</v>
      </c>
      <c r="F84" s="9">
        <f>608.7+2391.3</f>
        <v>3000</v>
      </c>
    </row>
    <row r="85" spans="1:6" s="12" customFormat="1">
      <c r="A85" s="4" t="s">
        <v>323</v>
      </c>
      <c r="B85" s="5" t="s">
        <v>357</v>
      </c>
      <c r="C85" s="6" t="s">
        <v>247</v>
      </c>
      <c r="D85" s="13">
        <v>45525</v>
      </c>
      <c r="E85" s="6" t="s">
        <v>300</v>
      </c>
      <c r="F85" s="9">
        <v>3325</v>
      </c>
    </row>
    <row r="86" spans="1:6" s="12" customFormat="1">
      <c r="A86" s="4" t="s">
        <v>324</v>
      </c>
      <c r="B86" s="5" t="s">
        <v>271</v>
      </c>
      <c r="C86" s="6" t="s">
        <v>304</v>
      </c>
      <c r="D86" s="13">
        <v>45525</v>
      </c>
      <c r="E86" s="6" t="s">
        <v>300</v>
      </c>
      <c r="F86" s="9">
        <v>5000</v>
      </c>
    </row>
    <row r="87" spans="1:6" s="12" customFormat="1">
      <c r="A87" s="4" t="s">
        <v>325</v>
      </c>
      <c r="B87" s="5" t="s">
        <v>265</v>
      </c>
      <c r="C87" s="6" t="s">
        <v>303</v>
      </c>
      <c r="D87" s="13">
        <v>45531</v>
      </c>
      <c r="E87" s="6" t="s">
        <v>300</v>
      </c>
      <c r="F87" s="9">
        <f>3000</f>
        <v>3000</v>
      </c>
    </row>
    <row r="88" spans="1:6" s="12" customFormat="1">
      <c r="A88" s="4" t="s">
        <v>326</v>
      </c>
      <c r="B88" s="5" t="s">
        <v>334</v>
      </c>
      <c r="C88" s="6" t="s">
        <v>252</v>
      </c>
      <c r="D88" s="13">
        <v>45537</v>
      </c>
      <c r="E88" s="6" t="s">
        <v>300</v>
      </c>
      <c r="F88" s="9">
        <v>2095</v>
      </c>
    </row>
    <row r="89" spans="1:6" s="12" customFormat="1" ht="60">
      <c r="A89" s="4" t="s">
        <v>327</v>
      </c>
      <c r="B89" s="5" t="s">
        <v>279</v>
      </c>
      <c r="C89" s="6" t="s">
        <v>301</v>
      </c>
      <c r="D89" s="13">
        <v>45534</v>
      </c>
      <c r="E89" s="6" t="s">
        <v>302</v>
      </c>
      <c r="F89" s="9">
        <v>1800</v>
      </c>
    </row>
    <row r="90" spans="1:6" s="12" customFormat="1">
      <c r="A90" s="4" t="s">
        <v>328</v>
      </c>
      <c r="B90" s="5" t="s">
        <v>274</v>
      </c>
      <c r="C90" s="6" t="s">
        <v>247</v>
      </c>
      <c r="D90" s="13">
        <v>45541</v>
      </c>
      <c r="E90" s="6" t="s">
        <v>300</v>
      </c>
      <c r="F90" s="9">
        <f>602.62+2367.38</f>
        <v>2970</v>
      </c>
    </row>
    <row r="91" spans="1:6" s="12" customFormat="1" ht="45">
      <c r="A91" s="4" t="s">
        <v>329</v>
      </c>
      <c r="B91" s="5" t="s">
        <v>362</v>
      </c>
      <c r="C91" s="6" t="s">
        <v>249</v>
      </c>
      <c r="D91" s="13">
        <v>45539</v>
      </c>
      <c r="E91" s="6" t="s">
        <v>426</v>
      </c>
      <c r="F91" s="9">
        <f>2559.48+651.52</f>
        <v>3211</v>
      </c>
    </row>
    <row r="92" spans="1:6" s="12" customFormat="1" ht="30">
      <c r="A92" s="4" t="s">
        <v>330</v>
      </c>
      <c r="B92" s="5" t="s">
        <v>264</v>
      </c>
      <c r="C92" s="6" t="s">
        <v>298</v>
      </c>
      <c r="D92" s="13">
        <v>45541</v>
      </c>
      <c r="E92" s="6" t="s">
        <v>299</v>
      </c>
      <c r="F92" s="9">
        <f>1960+490</f>
        <v>2450</v>
      </c>
    </row>
    <row r="93" spans="1:6" s="12" customFormat="1" ht="30">
      <c r="A93" s="4" t="s">
        <v>331</v>
      </c>
      <c r="B93" s="5" t="s">
        <v>343</v>
      </c>
      <c r="C93" s="6" t="s">
        <v>298</v>
      </c>
      <c r="D93" s="13">
        <v>45541</v>
      </c>
      <c r="E93" s="6" t="s">
        <v>425</v>
      </c>
      <c r="F93" s="9">
        <v>6840</v>
      </c>
    </row>
    <row r="94" spans="1:6" s="12" customFormat="1">
      <c r="A94" s="4" t="s">
        <v>332</v>
      </c>
      <c r="B94" s="5" t="s">
        <v>212</v>
      </c>
      <c r="C94" s="6" t="s">
        <v>252</v>
      </c>
      <c r="D94" s="13">
        <v>45544</v>
      </c>
      <c r="E94" s="6" t="s">
        <v>300</v>
      </c>
      <c r="F94" s="9">
        <f>608.7+2391.3</f>
        <v>3000</v>
      </c>
    </row>
    <row r="95" spans="1:6" s="12" customFormat="1">
      <c r="A95" s="4" t="s">
        <v>368</v>
      </c>
      <c r="B95" s="5" t="s">
        <v>217</v>
      </c>
      <c r="C95" s="6" t="s">
        <v>253</v>
      </c>
      <c r="D95" s="13">
        <v>45545</v>
      </c>
      <c r="E95" s="6" t="s">
        <v>300</v>
      </c>
      <c r="F95" s="9">
        <f>602.62+2367.38</f>
        <v>2970</v>
      </c>
    </row>
    <row r="96" spans="1:6" s="12" customFormat="1" ht="30">
      <c r="A96" s="4" t="s">
        <v>369</v>
      </c>
      <c r="B96" s="5" t="s">
        <v>261</v>
      </c>
      <c r="C96" s="6" t="s">
        <v>296</v>
      </c>
      <c r="D96" s="13">
        <v>45544</v>
      </c>
      <c r="E96" s="6" t="s">
        <v>297</v>
      </c>
      <c r="F96" s="9">
        <f>7790.25</f>
        <v>7790.25</v>
      </c>
    </row>
    <row r="97" spans="1:6" s="12" customFormat="1">
      <c r="A97" s="4" t="s">
        <v>370</v>
      </c>
      <c r="B97" s="5" t="s">
        <v>280</v>
      </c>
      <c r="C97" s="6" t="s">
        <v>295</v>
      </c>
      <c r="D97" s="13">
        <v>45548</v>
      </c>
      <c r="E97" s="6" t="s">
        <v>300</v>
      </c>
      <c r="F97" s="9">
        <v>2450</v>
      </c>
    </row>
    <row r="98" spans="1:6" s="12" customFormat="1">
      <c r="A98" s="4" t="s">
        <v>371</v>
      </c>
      <c r="B98" s="5" t="s">
        <v>275</v>
      </c>
      <c r="C98" s="6" t="s">
        <v>294</v>
      </c>
      <c r="D98" s="13">
        <v>45547</v>
      </c>
      <c r="E98" s="6" t="s">
        <v>300</v>
      </c>
      <c r="F98" s="9">
        <f>5000</f>
        <v>5000</v>
      </c>
    </row>
    <row r="99" spans="1:6" s="12" customFormat="1">
      <c r="A99" s="4" t="s">
        <v>372</v>
      </c>
      <c r="B99" s="5" t="s">
        <v>276</v>
      </c>
      <c r="C99" s="6" t="s">
        <v>294</v>
      </c>
      <c r="D99" s="13">
        <v>45552</v>
      </c>
      <c r="E99" s="6" t="s">
        <v>300</v>
      </c>
      <c r="F99" s="9">
        <v>2437.5</v>
      </c>
    </row>
    <row r="100" spans="1:6" s="12" customFormat="1" ht="30">
      <c r="A100" s="4" t="s">
        <v>373</v>
      </c>
      <c r="B100" s="5" t="s">
        <v>281</v>
      </c>
      <c r="C100" s="6" t="s">
        <v>292</v>
      </c>
      <c r="D100" s="13">
        <v>45553</v>
      </c>
      <c r="E100" s="6" t="s">
        <v>293</v>
      </c>
      <c r="F100" s="9">
        <v>4280</v>
      </c>
    </row>
    <row r="101" spans="1:6" s="12" customFormat="1" ht="45">
      <c r="A101" s="4" t="s">
        <v>374</v>
      </c>
      <c r="B101" s="5" t="s">
        <v>277</v>
      </c>
      <c r="C101" s="6" t="s">
        <v>249</v>
      </c>
      <c r="D101" s="13">
        <v>45554</v>
      </c>
      <c r="E101" s="6" t="s">
        <v>291</v>
      </c>
      <c r="F101" s="9">
        <f>5918.5</f>
        <v>5918.5</v>
      </c>
    </row>
    <row r="102" spans="1:6" s="12" customFormat="1">
      <c r="A102" s="4" t="s">
        <v>375</v>
      </c>
      <c r="B102" s="5" t="s">
        <v>269</v>
      </c>
      <c r="C102" s="6" t="s">
        <v>290</v>
      </c>
      <c r="D102" s="13">
        <v>45558</v>
      </c>
      <c r="E102" s="6" t="s">
        <v>300</v>
      </c>
      <c r="F102" s="9">
        <v>2790</v>
      </c>
    </row>
    <row r="103" spans="1:6" s="12" customFormat="1" ht="45">
      <c r="A103" s="4" t="s">
        <v>376</v>
      </c>
      <c r="B103" s="5" t="s">
        <v>282</v>
      </c>
      <c r="C103" s="6" t="s">
        <v>246</v>
      </c>
      <c r="D103" s="13">
        <v>45559</v>
      </c>
      <c r="E103" s="6" t="s">
        <v>289</v>
      </c>
      <c r="F103" s="9">
        <f>1530.43+389.57</f>
        <v>1920</v>
      </c>
    </row>
    <row r="104" spans="1:6" s="12" customFormat="1" ht="30">
      <c r="A104" s="4" t="s">
        <v>377</v>
      </c>
      <c r="B104" s="5" t="s">
        <v>351</v>
      </c>
      <c r="C104" s="6" t="s">
        <v>420</v>
      </c>
      <c r="D104" s="13">
        <v>45566</v>
      </c>
      <c r="E104" s="6" t="s">
        <v>422</v>
      </c>
      <c r="F104" s="9">
        <v>20000</v>
      </c>
    </row>
    <row r="105" spans="1:6" s="12" customFormat="1" ht="45">
      <c r="A105" s="4" t="s">
        <v>378</v>
      </c>
      <c r="B105" s="5" t="s">
        <v>335</v>
      </c>
      <c r="C105" s="6" t="s">
        <v>421</v>
      </c>
      <c r="D105" s="13">
        <v>45565</v>
      </c>
      <c r="E105" s="6" t="s">
        <v>423</v>
      </c>
      <c r="F105" s="9">
        <v>3300</v>
      </c>
    </row>
    <row r="106" spans="1:6" s="12" customFormat="1" ht="30">
      <c r="A106" s="4" t="s">
        <v>379</v>
      </c>
      <c r="B106" s="5" t="s">
        <v>341</v>
      </c>
      <c r="C106" s="6" t="s">
        <v>246</v>
      </c>
      <c r="D106" s="13">
        <v>45565</v>
      </c>
      <c r="E106" s="6" t="s">
        <v>424</v>
      </c>
      <c r="F106" s="9">
        <v>2480</v>
      </c>
    </row>
    <row r="107" spans="1:6" s="12" customFormat="1">
      <c r="A107" s="4" t="s">
        <v>380</v>
      </c>
      <c r="B107" s="5" t="s">
        <v>272</v>
      </c>
      <c r="C107" s="6" t="s">
        <v>252</v>
      </c>
      <c r="D107" s="13">
        <v>45561</v>
      </c>
      <c r="E107" s="6" t="s">
        <v>300</v>
      </c>
      <c r="F107" s="9">
        <v>5000</v>
      </c>
    </row>
    <row r="108" spans="1:6" s="12" customFormat="1">
      <c r="A108" s="4" t="s">
        <v>381</v>
      </c>
      <c r="B108" s="5" t="s">
        <v>353</v>
      </c>
      <c r="C108" s="6" t="s">
        <v>419</v>
      </c>
      <c r="D108" s="13">
        <v>45565</v>
      </c>
      <c r="E108" s="6" t="s">
        <v>300</v>
      </c>
      <c r="F108" s="9">
        <f>3000</f>
        <v>3000</v>
      </c>
    </row>
    <row r="109" spans="1:6" s="12" customFormat="1" ht="45">
      <c r="A109" s="4" t="s">
        <v>382</v>
      </c>
      <c r="B109" s="5" t="s">
        <v>360</v>
      </c>
      <c r="C109" s="6" t="s">
        <v>417</v>
      </c>
      <c r="D109" s="13">
        <v>45565</v>
      </c>
      <c r="E109" s="6" t="s">
        <v>418</v>
      </c>
      <c r="F109" s="9">
        <v>2490</v>
      </c>
    </row>
    <row r="110" spans="1:6" s="12" customFormat="1" ht="30">
      <c r="A110" s="4" t="s">
        <v>383</v>
      </c>
      <c r="B110" s="5" t="s">
        <v>283</v>
      </c>
      <c r="C110" s="6" t="s">
        <v>287</v>
      </c>
      <c r="D110" s="13">
        <v>45565</v>
      </c>
      <c r="E110" s="6" t="s">
        <v>288</v>
      </c>
      <c r="F110" s="9">
        <f>23557</f>
        <v>23557</v>
      </c>
    </row>
    <row r="111" spans="1:6" s="12" customFormat="1">
      <c r="A111" s="4" t="s">
        <v>384</v>
      </c>
      <c r="B111" s="5" t="s">
        <v>356</v>
      </c>
      <c r="C111" s="6" t="s">
        <v>416</v>
      </c>
      <c r="D111" s="13">
        <v>45565</v>
      </c>
      <c r="E111" s="6" t="s">
        <v>300</v>
      </c>
      <c r="F111" s="9">
        <v>3000</v>
      </c>
    </row>
    <row r="112" spans="1:6" s="12" customFormat="1">
      <c r="A112" s="4" t="s">
        <v>385</v>
      </c>
      <c r="B112" s="5" t="s">
        <v>267</v>
      </c>
      <c r="C112" s="6" t="s">
        <v>286</v>
      </c>
      <c r="D112" s="13">
        <v>45566</v>
      </c>
      <c r="E112" s="6" t="s">
        <v>300</v>
      </c>
      <c r="F112" s="9">
        <f>3000</f>
        <v>3000</v>
      </c>
    </row>
    <row r="113" spans="1:6" s="12" customFormat="1">
      <c r="A113" s="4" t="s">
        <v>386</v>
      </c>
      <c r="B113" s="5" t="s">
        <v>359</v>
      </c>
      <c r="C113" s="6" t="s">
        <v>414</v>
      </c>
      <c r="D113" s="13">
        <v>45567</v>
      </c>
      <c r="E113" s="6" t="s">
        <v>415</v>
      </c>
      <c r="F113" s="9">
        <v>7700</v>
      </c>
    </row>
    <row r="114" spans="1:6" s="12" customFormat="1">
      <c r="A114" s="4" t="s">
        <v>387</v>
      </c>
      <c r="B114" s="5" t="s">
        <v>270</v>
      </c>
      <c r="C114" s="6" t="s">
        <v>285</v>
      </c>
      <c r="D114" s="13">
        <v>45568</v>
      </c>
      <c r="E114" s="6" t="s">
        <v>284</v>
      </c>
      <c r="F114" s="9">
        <f>1090</f>
        <v>1090</v>
      </c>
    </row>
    <row r="115" spans="1:6" s="12" customFormat="1" ht="45">
      <c r="A115" s="4" t="s">
        <v>388</v>
      </c>
      <c r="B115" s="5" t="s">
        <v>336</v>
      </c>
      <c r="C115" s="6" t="s">
        <v>410</v>
      </c>
      <c r="D115" s="13">
        <v>45567</v>
      </c>
      <c r="E115" s="6" t="s">
        <v>411</v>
      </c>
      <c r="F115" s="9">
        <v>8120</v>
      </c>
    </row>
    <row r="116" spans="1:6" s="12" customFormat="1" ht="30">
      <c r="A116" s="4" t="s">
        <v>389</v>
      </c>
      <c r="B116" s="5" t="s">
        <v>337</v>
      </c>
      <c r="C116" s="6" t="s">
        <v>249</v>
      </c>
      <c r="D116" s="13">
        <v>45576</v>
      </c>
      <c r="E116" s="6" t="s">
        <v>409</v>
      </c>
      <c r="F116" s="9">
        <v>9448.4</v>
      </c>
    </row>
    <row r="117" spans="1:6" s="12" customFormat="1" ht="30">
      <c r="A117" s="4" t="s">
        <v>390</v>
      </c>
      <c r="B117" s="5" t="s">
        <v>348</v>
      </c>
      <c r="C117" s="6" t="s">
        <v>408</v>
      </c>
      <c r="D117" s="13">
        <v>45573</v>
      </c>
      <c r="E117" s="6" t="s">
        <v>412</v>
      </c>
      <c r="F117" s="9">
        <v>6200</v>
      </c>
    </row>
    <row r="118" spans="1:6" s="12" customFormat="1" ht="30">
      <c r="A118" s="4" t="s">
        <v>391</v>
      </c>
      <c r="B118" s="5" t="s">
        <v>349</v>
      </c>
      <c r="C118" s="6" t="s">
        <v>408</v>
      </c>
      <c r="D118" s="13">
        <v>45573</v>
      </c>
      <c r="E118" s="6" t="s">
        <v>413</v>
      </c>
      <c r="F118" s="9">
        <v>6200</v>
      </c>
    </row>
    <row r="119" spans="1:6" s="12" customFormat="1" ht="30">
      <c r="A119" s="4" t="s">
        <v>392</v>
      </c>
      <c r="B119" s="5" t="s">
        <v>363</v>
      </c>
      <c r="C119" s="6" t="s">
        <v>403</v>
      </c>
      <c r="D119" s="13">
        <v>45581</v>
      </c>
      <c r="E119" s="6" t="s">
        <v>407</v>
      </c>
      <c r="F119" s="9">
        <f>1115.94+284.06</f>
        <v>1400</v>
      </c>
    </row>
    <row r="120" spans="1:6" s="12" customFormat="1">
      <c r="A120" s="4" t="s">
        <v>393</v>
      </c>
      <c r="B120" s="5" t="s">
        <v>338</v>
      </c>
      <c r="C120" s="6" t="s">
        <v>406</v>
      </c>
      <c r="D120" s="13">
        <v>45587</v>
      </c>
      <c r="E120" s="6" t="s">
        <v>300</v>
      </c>
      <c r="F120" s="9">
        <v>2920</v>
      </c>
    </row>
    <row r="121" spans="1:6" s="12" customFormat="1" ht="45">
      <c r="A121" s="4" t="s">
        <v>394</v>
      </c>
      <c r="B121" s="5" t="s">
        <v>345</v>
      </c>
      <c r="C121" s="6" t="s">
        <v>249</v>
      </c>
      <c r="D121" s="13">
        <v>45587</v>
      </c>
      <c r="E121" s="6" t="s">
        <v>405</v>
      </c>
      <c r="F121" s="9">
        <v>12788</v>
      </c>
    </row>
    <row r="122" spans="1:6" s="12" customFormat="1" ht="30">
      <c r="A122" s="4" t="s">
        <v>395</v>
      </c>
      <c r="B122" s="5" t="s">
        <v>354</v>
      </c>
      <c r="C122" s="6" t="s">
        <v>249</v>
      </c>
      <c r="D122" s="13">
        <v>45587</v>
      </c>
      <c r="E122" s="6" t="s">
        <v>404</v>
      </c>
      <c r="F122" s="9">
        <v>4246.5</v>
      </c>
    </row>
    <row r="123" spans="1:6" s="12" customFormat="1" ht="30">
      <c r="A123" s="4" t="s">
        <v>396</v>
      </c>
      <c r="B123" s="5" t="s">
        <v>364</v>
      </c>
      <c r="C123" s="6" t="s">
        <v>39</v>
      </c>
      <c r="D123" s="13">
        <v>45587</v>
      </c>
      <c r="E123" s="6" t="s">
        <v>404</v>
      </c>
      <c r="F123" s="9">
        <v>11060</v>
      </c>
    </row>
    <row r="124" spans="1:6" s="12" customFormat="1">
      <c r="A124" s="4" t="s">
        <v>397</v>
      </c>
      <c r="B124" s="5" t="s">
        <v>355</v>
      </c>
      <c r="C124" s="6" t="s">
        <v>290</v>
      </c>
      <c r="D124" s="13">
        <v>45589</v>
      </c>
      <c r="E124" s="6" t="s">
        <v>300</v>
      </c>
      <c r="F124" s="9">
        <v>4980</v>
      </c>
    </row>
    <row r="125" spans="1:6" s="12" customFormat="1" ht="30">
      <c r="A125" s="4" t="s">
        <v>398</v>
      </c>
      <c r="B125" s="5" t="s">
        <v>361</v>
      </c>
      <c r="C125" s="6" t="s">
        <v>403</v>
      </c>
      <c r="D125" s="13">
        <v>45590</v>
      </c>
      <c r="E125" s="6" t="s">
        <v>402</v>
      </c>
      <c r="F125" s="9">
        <v>3200</v>
      </c>
    </row>
    <row r="126" spans="1:6" s="12" customFormat="1" ht="30">
      <c r="A126" s="4" t="s">
        <v>399</v>
      </c>
      <c r="B126" s="5" t="s">
        <v>346</v>
      </c>
      <c r="C126" s="6" t="s">
        <v>401</v>
      </c>
      <c r="D126" s="13">
        <v>45594</v>
      </c>
      <c r="E126" s="6" t="s">
        <v>400</v>
      </c>
      <c r="F126" s="9">
        <v>6704</v>
      </c>
    </row>
    <row r="127" spans="1:6" s="12" customFormat="1" ht="17.25" thickBot="1">
      <c r="A127" s="4"/>
      <c r="B127" s="19"/>
      <c r="C127" s="32"/>
      <c r="D127" s="25"/>
      <c r="E127" s="20"/>
      <c r="F127" s="26"/>
    </row>
    <row r="128" spans="1:6" s="12" customFormat="1" ht="17.25" thickBot="1">
      <c r="A128" s="21"/>
      <c r="B128" s="22" t="s">
        <v>6</v>
      </c>
      <c r="C128" s="23"/>
      <c r="D128" s="23"/>
      <c r="E128" s="23"/>
      <c r="F128" s="24">
        <f>SUM(F4:F127)</f>
        <v>686607.82000000007</v>
      </c>
    </row>
    <row r="129" spans="1:6" s="12" customFormat="1">
      <c r="A129" s="11"/>
      <c r="B129" s="10"/>
      <c r="C129" s="10"/>
      <c r="D129" s="10"/>
      <c r="E129" s="10"/>
      <c r="F129" s="17"/>
    </row>
    <row r="130" spans="1:6" s="12" customFormat="1" ht="17.25">
      <c r="A130" s="3"/>
      <c r="B130" s="3"/>
      <c r="C130" s="1"/>
      <c r="D130" s="14"/>
      <c r="E130" s="18"/>
      <c r="F130" s="8"/>
    </row>
    <row r="131" spans="1:6" s="12" customFormat="1">
      <c r="A131" s="2"/>
      <c r="B131" s="2"/>
      <c r="C131" s="1"/>
      <c r="D131" s="14"/>
      <c r="E131" s="18"/>
      <c r="F131" s="8"/>
    </row>
    <row r="132" spans="1:6" s="12" customFormat="1">
      <c r="A132" s="2"/>
      <c r="B132" s="2"/>
      <c r="C132" s="1"/>
      <c r="D132" s="14"/>
      <c r="E132" s="18"/>
      <c r="F132" s="8"/>
    </row>
    <row r="133" spans="1:6" s="12" customFormat="1">
      <c r="A133" s="2"/>
      <c r="B133" s="2"/>
      <c r="C133" s="1"/>
      <c r="D133" s="14"/>
      <c r="E133" s="18"/>
      <c r="F133" s="8"/>
    </row>
    <row r="134" spans="1:6" s="12" customFormat="1">
      <c r="A134" s="2"/>
      <c r="B134" s="2"/>
      <c r="C134" s="1"/>
      <c r="D134" s="14"/>
      <c r="E134" s="18"/>
      <c r="F134" s="8"/>
    </row>
    <row r="135" spans="1:6" s="12" customFormat="1">
      <c r="A135" s="2"/>
      <c r="B135" s="2"/>
      <c r="C135" s="1"/>
      <c r="D135" s="14"/>
      <c r="E135" s="18"/>
      <c r="F135" s="8"/>
    </row>
    <row r="136" spans="1:6" s="12" customFormat="1">
      <c r="A136" s="2"/>
      <c r="B136" s="2"/>
      <c r="C136" s="1"/>
      <c r="D136" s="14"/>
      <c r="E136" s="18"/>
      <c r="F136" s="8"/>
    </row>
    <row r="137" spans="1:6" s="12" customFormat="1">
      <c r="A137" s="2"/>
      <c r="B137" s="2"/>
      <c r="C137" s="1"/>
      <c r="D137" s="14"/>
      <c r="E137" s="18"/>
      <c r="F137" s="8"/>
    </row>
    <row r="138" spans="1:6" s="12" customFormat="1">
      <c r="A138" s="2"/>
      <c r="B138" s="2"/>
      <c r="C138" s="1"/>
      <c r="D138" s="14"/>
      <c r="E138" s="18"/>
      <c r="F138" s="8"/>
    </row>
    <row r="139" spans="1:6" s="12" customFormat="1">
      <c r="A139" s="2"/>
      <c r="B139" s="2"/>
      <c r="C139" s="1"/>
      <c r="D139" s="14"/>
      <c r="E139" s="18"/>
      <c r="F139" s="8"/>
    </row>
    <row r="140" spans="1:6" s="12" customFormat="1">
      <c r="A140" s="2"/>
      <c r="B140" s="2"/>
      <c r="C140" s="1"/>
      <c r="D140" s="14"/>
      <c r="E140" s="18"/>
      <c r="F140" s="8"/>
    </row>
    <row r="141" spans="1:6" s="12" customFormat="1">
      <c r="A141" s="2"/>
      <c r="B141" s="2"/>
      <c r="C141" s="1"/>
      <c r="D141" s="14"/>
      <c r="E141" s="18"/>
      <c r="F141" s="8"/>
    </row>
    <row r="142" spans="1:6" s="12" customFormat="1">
      <c r="A142" s="2"/>
      <c r="B142" s="2"/>
      <c r="C142" s="1"/>
      <c r="D142" s="14"/>
      <c r="E142" s="18"/>
      <c r="F142" s="8"/>
    </row>
    <row r="143" spans="1:6" s="12" customFormat="1">
      <c r="A143" s="2"/>
      <c r="B143" s="2"/>
      <c r="C143" s="1"/>
      <c r="D143" s="14"/>
      <c r="E143" s="18"/>
      <c r="F143" s="8"/>
    </row>
    <row r="144" spans="1:6" s="12" customFormat="1">
      <c r="A144" s="2"/>
      <c r="B144" s="2"/>
      <c r="C144" s="1"/>
      <c r="D144" s="14"/>
      <c r="E144" s="18"/>
      <c r="F144" s="8"/>
    </row>
    <row r="145" spans="1:6" s="12" customFormat="1">
      <c r="A145" s="2"/>
      <c r="B145" s="2"/>
      <c r="C145" s="1"/>
      <c r="D145" s="14"/>
      <c r="E145" s="18"/>
      <c r="F145" s="8"/>
    </row>
    <row r="146" spans="1:6" s="12" customFormat="1">
      <c r="A146" s="2"/>
      <c r="B146" s="2"/>
      <c r="C146" s="1"/>
      <c r="D146" s="14"/>
      <c r="E146" s="18"/>
      <c r="F146" s="8"/>
    </row>
    <row r="147" spans="1:6" s="12" customFormat="1">
      <c r="A147" s="2"/>
      <c r="B147" s="2"/>
      <c r="C147" s="1"/>
      <c r="D147" s="14"/>
      <c r="E147" s="18"/>
      <c r="F147" s="8"/>
    </row>
    <row r="148" spans="1:6" s="12" customFormat="1">
      <c r="A148" s="2"/>
      <c r="B148" s="2"/>
      <c r="C148" s="1"/>
      <c r="D148" s="14"/>
      <c r="E148" s="18"/>
      <c r="F148" s="8"/>
    </row>
    <row r="149" spans="1:6" s="12" customFormat="1">
      <c r="A149" s="2"/>
      <c r="B149" s="2"/>
      <c r="C149" s="1"/>
      <c r="D149" s="14"/>
      <c r="E149" s="18"/>
      <c r="F149" s="8"/>
    </row>
    <row r="150" spans="1:6" s="12" customFormat="1">
      <c r="A150" s="2"/>
      <c r="B150" s="2"/>
      <c r="C150" s="1"/>
      <c r="D150" s="14"/>
      <c r="E150" s="18"/>
      <c r="F150" s="8"/>
    </row>
    <row r="151" spans="1:6" s="12" customFormat="1">
      <c r="A151" s="2"/>
      <c r="B151" s="2"/>
      <c r="C151" s="1"/>
      <c r="D151" s="14"/>
      <c r="E151" s="18"/>
      <c r="F151" s="8"/>
    </row>
    <row r="152" spans="1:6" s="12" customFormat="1">
      <c r="A152" s="2"/>
      <c r="B152" s="2"/>
      <c r="C152" s="1"/>
      <c r="D152" s="14"/>
      <c r="E152" s="18"/>
      <c r="F152" s="8"/>
    </row>
    <row r="153" spans="1:6" s="12" customFormat="1">
      <c r="A153" s="2"/>
      <c r="B153" s="2"/>
      <c r="C153" s="1"/>
      <c r="D153" s="14"/>
      <c r="E153" s="18"/>
      <c r="F153" s="8"/>
    </row>
    <row r="154" spans="1:6" s="12" customFormat="1">
      <c r="A154" s="2"/>
      <c r="B154" s="2"/>
      <c r="C154" s="1"/>
      <c r="D154" s="14"/>
      <c r="E154" s="18"/>
      <c r="F154" s="8"/>
    </row>
    <row r="155" spans="1:6" s="12" customFormat="1">
      <c r="A155" s="2"/>
      <c r="B155" s="2"/>
      <c r="C155" s="1"/>
      <c r="D155" s="14"/>
      <c r="E155" s="18"/>
      <c r="F155" s="8"/>
    </row>
    <row r="156" spans="1:6" s="12" customFormat="1">
      <c r="A156" s="2"/>
      <c r="B156" s="2"/>
      <c r="C156" s="1"/>
      <c r="D156" s="14"/>
      <c r="E156" s="18"/>
      <c r="F156" s="8"/>
    </row>
    <row r="157" spans="1:6" s="12" customFormat="1">
      <c r="A157" s="2"/>
      <c r="B157" s="2"/>
      <c r="C157" s="1"/>
      <c r="D157" s="14"/>
      <c r="E157" s="18"/>
      <c r="F157" s="8"/>
    </row>
    <row r="158" spans="1:6" s="12" customFormat="1">
      <c r="A158" s="2"/>
      <c r="B158" s="2"/>
      <c r="C158" s="1"/>
      <c r="D158" s="14"/>
      <c r="E158" s="18"/>
      <c r="F158" s="8"/>
    </row>
    <row r="159" spans="1:6" s="12" customFormat="1">
      <c r="A159" s="2"/>
      <c r="B159" s="2"/>
      <c r="C159" s="1"/>
      <c r="D159" s="14"/>
      <c r="E159" s="18"/>
      <c r="F159" s="8"/>
    </row>
    <row r="160" spans="1:6" s="12" customFormat="1">
      <c r="A160" s="2"/>
      <c r="B160" s="2"/>
      <c r="C160" s="1"/>
      <c r="D160" s="14"/>
      <c r="E160" s="18"/>
      <c r="F160" s="8"/>
    </row>
    <row r="161" spans="1:6" s="12" customFormat="1">
      <c r="A161" s="2"/>
      <c r="B161" s="2"/>
      <c r="C161" s="1"/>
      <c r="D161" s="14"/>
      <c r="E161" s="18"/>
      <c r="F161" s="8"/>
    </row>
    <row r="162" spans="1:6" s="12" customFormat="1">
      <c r="A162" s="2"/>
      <c r="B162" s="2"/>
      <c r="C162" s="1"/>
      <c r="D162" s="14"/>
      <c r="E162" s="18"/>
      <c r="F162" s="8"/>
    </row>
    <row r="163" spans="1:6" s="12" customFormat="1">
      <c r="A163" s="2"/>
      <c r="B163" s="2"/>
      <c r="C163" s="1"/>
      <c r="D163" s="14"/>
      <c r="E163" s="18"/>
      <c r="F163" s="8"/>
    </row>
    <row r="164" spans="1:6" s="12" customFormat="1">
      <c r="A164" s="2"/>
      <c r="B164" s="2"/>
      <c r="C164" s="1"/>
      <c r="D164" s="14"/>
      <c r="E164" s="18"/>
      <c r="F164" s="8"/>
    </row>
    <row r="165" spans="1:6" s="12" customFormat="1">
      <c r="A165" s="2"/>
      <c r="B165" s="2"/>
      <c r="C165" s="1"/>
      <c r="D165" s="14"/>
      <c r="E165" s="18"/>
      <c r="F165" s="8"/>
    </row>
    <row r="166" spans="1:6" s="12" customFormat="1">
      <c r="A166" s="2"/>
      <c r="B166" s="2"/>
      <c r="C166" s="1"/>
      <c r="D166" s="14"/>
      <c r="E166" s="18"/>
      <c r="F166" s="8"/>
    </row>
    <row r="167" spans="1:6" s="12" customFormat="1">
      <c r="A167" s="2"/>
      <c r="B167" s="2"/>
      <c r="C167" s="1"/>
      <c r="D167" s="14"/>
      <c r="E167" s="18"/>
      <c r="F167" s="8"/>
    </row>
    <row r="168" spans="1:6" s="12" customFormat="1">
      <c r="A168" s="2"/>
      <c r="B168" s="2"/>
      <c r="C168" s="1"/>
      <c r="D168" s="14"/>
      <c r="E168" s="18"/>
      <c r="F168" s="8"/>
    </row>
    <row r="169" spans="1:6" s="12" customFormat="1">
      <c r="A169" s="2"/>
      <c r="B169" s="2"/>
      <c r="C169" s="1"/>
      <c r="D169" s="14"/>
      <c r="E169" s="18"/>
      <c r="F169" s="8"/>
    </row>
    <row r="170" spans="1:6" s="12" customFormat="1">
      <c r="A170" s="2"/>
      <c r="B170" s="2"/>
      <c r="C170" s="1"/>
      <c r="D170" s="14"/>
      <c r="E170" s="18"/>
      <c r="F170" s="8"/>
    </row>
    <row r="171" spans="1:6" s="12" customFormat="1">
      <c r="A171" s="2"/>
      <c r="B171" s="2"/>
      <c r="C171" s="1"/>
      <c r="D171" s="14"/>
      <c r="E171" s="18"/>
      <c r="F171" s="8"/>
    </row>
    <row r="172" spans="1:6" s="12" customFormat="1">
      <c r="A172" s="2"/>
      <c r="B172" s="2"/>
      <c r="C172" s="1"/>
      <c r="D172" s="14"/>
      <c r="E172" s="18"/>
      <c r="F172" s="8"/>
    </row>
    <row r="173" spans="1:6" s="12" customFormat="1">
      <c r="A173" s="2"/>
      <c r="B173" s="2"/>
      <c r="C173" s="1"/>
      <c r="D173" s="14"/>
      <c r="E173" s="18"/>
      <c r="F173" s="8"/>
    </row>
    <row r="174" spans="1:6" s="12" customFormat="1">
      <c r="A174" s="2"/>
      <c r="B174" s="2"/>
      <c r="C174" s="1"/>
      <c r="D174" s="14"/>
      <c r="E174" s="18"/>
      <c r="F174" s="8"/>
    </row>
    <row r="175" spans="1:6" s="12" customFormat="1">
      <c r="A175" s="2"/>
      <c r="B175" s="2"/>
      <c r="C175" s="1"/>
      <c r="D175" s="14"/>
      <c r="E175" s="18"/>
      <c r="F175" s="8"/>
    </row>
    <row r="176" spans="1:6" s="12" customFormat="1">
      <c r="A176" s="2"/>
      <c r="B176" s="2"/>
      <c r="C176" s="1"/>
      <c r="D176" s="14"/>
      <c r="E176" s="18"/>
      <c r="F176" s="8"/>
    </row>
    <row r="177" spans="1:6" s="12" customFormat="1">
      <c r="A177" s="2"/>
      <c r="B177" s="2"/>
      <c r="C177" s="1"/>
      <c r="D177" s="14"/>
      <c r="E177" s="18"/>
      <c r="F177" s="8"/>
    </row>
    <row r="178" spans="1:6" s="12" customFormat="1">
      <c r="A178" s="2"/>
      <c r="B178" s="2"/>
      <c r="C178" s="1"/>
      <c r="D178" s="14"/>
      <c r="E178" s="18"/>
      <c r="F178" s="8"/>
    </row>
    <row r="179" spans="1:6" s="12" customFormat="1">
      <c r="A179" s="2"/>
      <c r="B179" s="2"/>
      <c r="C179" s="1"/>
      <c r="D179" s="14"/>
      <c r="E179" s="18"/>
      <c r="F179" s="8"/>
    </row>
    <row r="180" spans="1:6" s="12" customFormat="1">
      <c r="A180" s="2"/>
      <c r="B180" s="2"/>
      <c r="C180" s="1"/>
      <c r="D180" s="14"/>
      <c r="E180" s="18"/>
      <c r="F180" s="8"/>
    </row>
    <row r="181" spans="1:6" s="12" customFormat="1">
      <c r="A181" s="2"/>
      <c r="B181" s="2"/>
      <c r="C181" s="1"/>
      <c r="D181" s="14"/>
      <c r="E181" s="18"/>
      <c r="F181" s="8"/>
    </row>
    <row r="182" spans="1:6" s="12" customFormat="1">
      <c r="A182" s="2"/>
      <c r="B182" s="2"/>
      <c r="C182" s="1"/>
      <c r="D182" s="14"/>
      <c r="E182" s="18"/>
      <c r="F182" s="8"/>
    </row>
    <row r="183" spans="1:6" s="12" customFormat="1">
      <c r="A183" s="2"/>
      <c r="B183" s="2"/>
      <c r="C183" s="1"/>
      <c r="D183" s="14"/>
      <c r="E183" s="18"/>
      <c r="F183" s="8"/>
    </row>
    <row r="184" spans="1:6" s="12" customFormat="1">
      <c r="A184" s="2"/>
      <c r="B184" s="2"/>
      <c r="C184" s="1"/>
      <c r="D184" s="14"/>
      <c r="E184" s="18"/>
      <c r="F184" s="8"/>
    </row>
    <row r="185" spans="1:6" s="12" customFormat="1">
      <c r="A185" s="2"/>
      <c r="B185" s="2"/>
      <c r="C185" s="1"/>
      <c r="D185" s="14"/>
      <c r="E185" s="18"/>
      <c r="F185" s="8"/>
    </row>
    <row r="186" spans="1:6" s="12" customFormat="1">
      <c r="A186" s="2"/>
      <c r="B186" s="2"/>
      <c r="C186" s="1"/>
      <c r="D186" s="14"/>
      <c r="E186" s="18"/>
      <c r="F186" s="8"/>
    </row>
    <row r="187" spans="1:6" s="12" customFormat="1">
      <c r="A187" s="2"/>
      <c r="B187" s="2"/>
      <c r="C187" s="1"/>
      <c r="D187" s="14"/>
      <c r="E187" s="18"/>
      <c r="F187" s="8"/>
    </row>
    <row r="188" spans="1:6" s="12" customFormat="1">
      <c r="A188" s="2"/>
      <c r="B188" s="2"/>
      <c r="C188" s="1"/>
      <c r="D188" s="14"/>
      <c r="E188" s="18"/>
      <c r="F188" s="8"/>
    </row>
    <row r="189" spans="1:6" s="12" customFormat="1">
      <c r="A189" s="2"/>
      <c r="B189" s="2"/>
      <c r="C189" s="1"/>
      <c r="D189" s="14"/>
      <c r="E189" s="18"/>
      <c r="F189" s="8"/>
    </row>
    <row r="190" spans="1:6" s="12" customFormat="1">
      <c r="A190" s="2"/>
      <c r="B190" s="2"/>
      <c r="C190" s="1"/>
      <c r="D190" s="14"/>
      <c r="E190" s="18"/>
      <c r="F190" s="8"/>
    </row>
    <row r="191" spans="1:6" s="12" customFormat="1">
      <c r="A191" s="2"/>
      <c r="B191" s="2"/>
      <c r="C191" s="1"/>
      <c r="D191" s="14"/>
      <c r="E191" s="18"/>
      <c r="F191" s="8"/>
    </row>
    <row r="192" spans="1:6" s="12" customFormat="1">
      <c r="A192" s="2"/>
      <c r="B192" s="2"/>
      <c r="C192" s="1"/>
      <c r="D192" s="14"/>
      <c r="E192" s="18"/>
      <c r="F192" s="8"/>
    </row>
    <row r="193" spans="1:6" s="12" customFormat="1">
      <c r="A193" s="2"/>
      <c r="B193" s="2"/>
      <c r="C193" s="1"/>
      <c r="D193" s="14"/>
      <c r="E193" s="18"/>
      <c r="F193" s="8"/>
    </row>
    <row r="194" spans="1:6" s="12" customFormat="1">
      <c r="A194" s="2"/>
      <c r="B194" s="2"/>
      <c r="C194" s="1"/>
      <c r="D194" s="14"/>
      <c r="E194" s="18"/>
      <c r="F194" s="8"/>
    </row>
    <row r="195" spans="1:6" s="12" customFormat="1">
      <c r="A195" s="2"/>
      <c r="B195" s="2"/>
      <c r="C195" s="1"/>
      <c r="D195" s="14"/>
      <c r="E195" s="18"/>
      <c r="F195" s="8"/>
    </row>
    <row r="196" spans="1:6" s="12" customFormat="1">
      <c r="A196" s="2"/>
      <c r="B196" s="2"/>
      <c r="C196" s="1"/>
      <c r="D196" s="14"/>
      <c r="E196" s="18"/>
      <c r="F196" s="8"/>
    </row>
    <row r="197" spans="1:6" s="12" customFormat="1">
      <c r="A197" s="2"/>
      <c r="B197" s="2"/>
      <c r="C197" s="1"/>
      <c r="D197" s="14"/>
      <c r="E197" s="18"/>
      <c r="F197" s="8"/>
    </row>
    <row r="198" spans="1:6" s="12" customFormat="1">
      <c r="A198" s="2"/>
      <c r="B198" s="2"/>
      <c r="C198" s="1"/>
      <c r="D198" s="14"/>
      <c r="E198" s="18"/>
      <c r="F198" s="8"/>
    </row>
    <row r="199" spans="1:6" s="12" customFormat="1">
      <c r="A199" s="2"/>
      <c r="B199" s="2"/>
      <c r="C199" s="1"/>
      <c r="D199" s="14"/>
      <c r="E199" s="18"/>
      <c r="F199" s="8"/>
    </row>
    <row r="200" spans="1:6" s="12" customFormat="1">
      <c r="A200" s="2"/>
      <c r="B200" s="2"/>
      <c r="C200" s="1"/>
      <c r="D200" s="14"/>
      <c r="E200" s="18"/>
      <c r="F200" s="8"/>
    </row>
    <row r="201" spans="1:6" s="12" customFormat="1">
      <c r="A201" s="2"/>
      <c r="B201" s="2"/>
      <c r="C201" s="1"/>
      <c r="D201" s="14"/>
      <c r="E201" s="18"/>
      <c r="F201" s="8"/>
    </row>
    <row r="202" spans="1:6" s="12" customFormat="1">
      <c r="A202" s="2"/>
      <c r="B202" s="2"/>
      <c r="C202" s="1"/>
      <c r="D202" s="14"/>
      <c r="E202" s="18"/>
      <c r="F202" s="8"/>
    </row>
    <row r="203" spans="1:6" s="12" customFormat="1">
      <c r="A203" s="2"/>
      <c r="B203" s="2"/>
      <c r="C203" s="1"/>
      <c r="D203" s="14"/>
      <c r="E203" s="18"/>
      <c r="F203" s="8"/>
    </row>
    <row r="204" spans="1:6" s="12" customFormat="1">
      <c r="A204" s="2"/>
      <c r="B204" s="2"/>
      <c r="C204" s="1"/>
      <c r="D204" s="14"/>
      <c r="E204" s="18"/>
      <c r="F204" s="8"/>
    </row>
    <row r="205" spans="1:6" s="12" customFormat="1">
      <c r="A205" s="2"/>
      <c r="B205" s="2"/>
      <c r="C205" s="1"/>
      <c r="D205" s="14"/>
      <c r="E205" s="18"/>
      <c r="F205" s="8"/>
    </row>
    <row r="206" spans="1:6" s="12" customFormat="1">
      <c r="A206" s="2"/>
      <c r="B206" s="2"/>
      <c r="C206" s="1"/>
      <c r="D206" s="14"/>
      <c r="E206" s="18"/>
      <c r="F206" s="8"/>
    </row>
    <row r="207" spans="1:6" s="12" customFormat="1">
      <c r="A207" s="2"/>
      <c r="B207" s="2"/>
      <c r="C207" s="1"/>
      <c r="D207" s="14"/>
      <c r="E207" s="18"/>
      <c r="F207" s="8"/>
    </row>
    <row r="208" spans="1:6" s="12" customFormat="1">
      <c r="A208" s="2"/>
      <c r="B208" s="2"/>
      <c r="C208" s="1"/>
      <c r="D208" s="14"/>
      <c r="E208" s="18"/>
      <c r="F208" s="8"/>
    </row>
    <row r="209" spans="1:6" s="12" customFormat="1">
      <c r="A209" s="2"/>
      <c r="B209" s="2"/>
      <c r="C209" s="1"/>
      <c r="D209" s="14"/>
      <c r="E209" s="18"/>
      <c r="F209" s="8"/>
    </row>
    <row r="210" spans="1:6" s="12" customFormat="1">
      <c r="A210" s="2"/>
      <c r="B210" s="2"/>
      <c r="C210" s="1"/>
      <c r="D210" s="14"/>
      <c r="E210" s="18"/>
      <c r="F210" s="8"/>
    </row>
    <row r="211" spans="1:6" s="12" customFormat="1">
      <c r="A211" s="2"/>
      <c r="B211" s="2"/>
      <c r="C211" s="1"/>
      <c r="D211" s="14"/>
      <c r="E211" s="18"/>
      <c r="F211" s="8"/>
    </row>
    <row r="212" spans="1:6" s="12" customFormat="1">
      <c r="A212" s="2"/>
      <c r="B212" s="2"/>
      <c r="C212" s="1"/>
      <c r="D212" s="14"/>
      <c r="E212" s="18"/>
      <c r="F212" s="8"/>
    </row>
    <row r="213" spans="1:6" s="12" customFormat="1">
      <c r="A213" s="2"/>
      <c r="B213" s="2"/>
      <c r="C213" s="1"/>
      <c r="D213" s="14"/>
      <c r="E213" s="18"/>
      <c r="F213" s="8"/>
    </row>
    <row r="214" spans="1:6" s="12" customFormat="1">
      <c r="A214" s="2"/>
      <c r="B214" s="2"/>
      <c r="C214" s="1"/>
      <c r="D214" s="14"/>
      <c r="E214" s="18"/>
      <c r="F214" s="8"/>
    </row>
    <row r="215" spans="1:6" s="12" customFormat="1">
      <c r="A215" s="2"/>
      <c r="B215" s="2"/>
      <c r="C215" s="1"/>
      <c r="D215" s="14"/>
      <c r="E215" s="18"/>
      <c r="F215" s="8"/>
    </row>
    <row r="216" spans="1:6" s="12" customFormat="1">
      <c r="A216" s="2"/>
      <c r="B216" s="2"/>
      <c r="C216" s="1"/>
      <c r="D216" s="14"/>
      <c r="E216" s="18"/>
      <c r="F216" s="8"/>
    </row>
    <row r="217" spans="1:6" s="12" customFormat="1">
      <c r="A217" s="2"/>
      <c r="B217" s="2"/>
      <c r="C217" s="1"/>
      <c r="D217" s="14"/>
      <c r="E217" s="18"/>
      <c r="F217" s="8"/>
    </row>
    <row r="218" spans="1:6" s="12" customFormat="1">
      <c r="A218" s="2"/>
      <c r="B218" s="2"/>
      <c r="C218" s="1"/>
      <c r="D218" s="14"/>
      <c r="E218" s="18"/>
      <c r="F218" s="8"/>
    </row>
    <row r="219" spans="1:6" s="12" customFormat="1">
      <c r="A219" s="2"/>
      <c r="B219" s="2"/>
      <c r="C219" s="1"/>
      <c r="D219" s="14"/>
      <c r="E219" s="18"/>
      <c r="F219" s="8"/>
    </row>
    <row r="220" spans="1:6" s="12" customFormat="1">
      <c r="A220" s="2"/>
      <c r="B220" s="2"/>
      <c r="C220" s="1"/>
      <c r="D220" s="14"/>
      <c r="E220" s="18"/>
      <c r="F220" s="8"/>
    </row>
    <row r="221" spans="1:6" s="12" customFormat="1">
      <c r="A221" s="2"/>
      <c r="B221" s="2"/>
      <c r="C221" s="1"/>
      <c r="D221" s="14"/>
      <c r="E221" s="18"/>
      <c r="F221" s="8"/>
    </row>
    <row r="222" spans="1:6" s="12" customFormat="1">
      <c r="A222" s="2"/>
      <c r="B222" s="2"/>
      <c r="C222" s="1"/>
      <c r="D222" s="14"/>
      <c r="E222" s="18"/>
      <c r="F222" s="8"/>
    </row>
    <row r="223" spans="1:6" s="12" customFormat="1">
      <c r="A223" s="2"/>
      <c r="B223" s="2"/>
      <c r="C223" s="1"/>
      <c r="D223" s="14"/>
      <c r="E223" s="18"/>
      <c r="F223" s="8"/>
    </row>
    <row r="224" spans="1:6" s="12" customFormat="1">
      <c r="A224" s="2"/>
      <c r="B224" s="2"/>
      <c r="C224" s="1"/>
      <c r="D224" s="14"/>
      <c r="E224" s="18"/>
      <c r="F224" s="8"/>
    </row>
    <row r="225" spans="1:6" s="12" customFormat="1">
      <c r="A225" s="2"/>
      <c r="B225" s="2"/>
      <c r="C225" s="1"/>
      <c r="D225" s="14"/>
      <c r="E225" s="18"/>
      <c r="F225" s="8"/>
    </row>
    <row r="226" spans="1:6" s="12" customFormat="1">
      <c r="A226" s="2"/>
      <c r="B226" s="2"/>
      <c r="C226" s="1"/>
      <c r="D226" s="14"/>
      <c r="E226" s="18"/>
      <c r="F226" s="8"/>
    </row>
    <row r="227" spans="1:6" s="12" customFormat="1">
      <c r="A227" s="2"/>
      <c r="B227" s="2"/>
      <c r="C227" s="1"/>
      <c r="D227" s="14"/>
      <c r="E227" s="18"/>
      <c r="F227" s="8"/>
    </row>
    <row r="228" spans="1:6" s="12" customFormat="1">
      <c r="A228" s="2"/>
      <c r="B228" s="2"/>
      <c r="C228" s="1"/>
      <c r="D228" s="14"/>
      <c r="E228" s="18"/>
      <c r="F228" s="8"/>
    </row>
    <row r="229" spans="1:6" s="12" customFormat="1">
      <c r="A229" s="2"/>
      <c r="B229" s="2"/>
      <c r="C229" s="1"/>
      <c r="D229" s="14"/>
      <c r="E229" s="18"/>
      <c r="F229" s="8"/>
    </row>
    <row r="230" spans="1:6" s="12" customFormat="1">
      <c r="A230" s="2"/>
      <c r="B230" s="2"/>
      <c r="C230" s="1"/>
      <c r="D230" s="14"/>
      <c r="E230" s="18"/>
      <c r="F230" s="8"/>
    </row>
    <row r="231" spans="1:6" s="12" customFormat="1">
      <c r="A231" s="2"/>
      <c r="B231" s="2"/>
      <c r="C231" s="1"/>
      <c r="D231" s="14"/>
      <c r="E231" s="18"/>
      <c r="F231" s="8"/>
    </row>
    <row r="232" spans="1:6" s="12" customFormat="1">
      <c r="A232" s="2"/>
      <c r="B232" s="2"/>
      <c r="C232" s="1"/>
      <c r="D232" s="14"/>
      <c r="E232" s="18"/>
      <c r="F232" s="8"/>
    </row>
    <row r="233" spans="1:6" s="12" customFormat="1">
      <c r="A233" s="2"/>
      <c r="B233" s="2"/>
      <c r="C233" s="1"/>
      <c r="D233" s="14"/>
      <c r="E233" s="18"/>
      <c r="F233" s="8"/>
    </row>
    <row r="234" spans="1:6" s="12" customFormat="1">
      <c r="A234" s="2"/>
      <c r="B234" s="2"/>
      <c r="C234" s="1"/>
      <c r="D234" s="14"/>
      <c r="E234" s="18"/>
      <c r="F234" s="8"/>
    </row>
    <row r="235" spans="1:6" s="12" customFormat="1">
      <c r="A235" s="2"/>
      <c r="B235" s="2"/>
      <c r="C235" s="1"/>
      <c r="D235" s="14"/>
      <c r="E235" s="18"/>
      <c r="F235" s="8"/>
    </row>
    <row r="236" spans="1:6" s="12" customFormat="1">
      <c r="A236" s="2"/>
      <c r="B236" s="2"/>
      <c r="C236" s="1"/>
      <c r="D236" s="14"/>
      <c r="E236" s="18"/>
      <c r="F236" s="8"/>
    </row>
    <row r="237" spans="1:6" s="12" customFormat="1">
      <c r="A237" s="2"/>
      <c r="B237" s="2"/>
      <c r="C237" s="1"/>
      <c r="D237" s="14"/>
      <c r="E237" s="18"/>
      <c r="F237" s="8"/>
    </row>
    <row r="238" spans="1:6" s="12" customFormat="1">
      <c r="A238" s="2"/>
      <c r="B238" s="2"/>
      <c r="C238" s="1"/>
      <c r="D238" s="14"/>
      <c r="E238" s="18"/>
      <c r="F238" s="8"/>
    </row>
    <row r="239" spans="1:6" s="12" customFormat="1">
      <c r="A239" s="2"/>
      <c r="B239" s="2"/>
      <c r="C239" s="1"/>
      <c r="D239" s="14"/>
      <c r="E239" s="18"/>
      <c r="F239" s="8"/>
    </row>
    <row r="240" spans="1:6" s="12" customFormat="1">
      <c r="A240" s="2"/>
      <c r="B240" s="2"/>
      <c r="C240" s="1"/>
      <c r="D240" s="14"/>
      <c r="E240" s="18"/>
      <c r="F240" s="8"/>
    </row>
    <row r="241" spans="1:6" s="12" customFormat="1">
      <c r="A241" s="2"/>
      <c r="B241" s="2"/>
      <c r="C241" s="1"/>
      <c r="D241" s="14"/>
      <c r="E241" s="18"/>
      <c r="F241" s="8"/>
    </row>
    <row r="242" spans="1:6" s="12" customFormat="1">
      <c r="A242" s="2"/>
      <c r="B242" s="2"/>
      <c r="C242" s="1"/>
      <c r="D242" s="14"/>
      <c r="E242" s="18"/>
      <c r="F242" s="8"/>
    </row>
    <row r="243" spans="1:6" s="12" customFormat="1">
      <c r="A243" s="2"/>
      <c r="B243" s="2"/>
      <c r="C243" s="1"/>
      <c r="D243" s="14"/>
      <c r="E243" s="18"/>
      <c r="F243" s="8"/>
    </row>
    <row r="244" spans="1:6" s="12" customFormat="1">
      <c r="A244" s="2"/>
      <c r="B244" s="2"/>
      <c r="C244" s="1"/>
      <c r="D244" s="14"/>
      <c r="E244" s="18"/>
      <c r="F244" s="8"/>
    </row>
    <row r="245" spans="1:6" s="12" customFormat="1">
      <c r="A245" s="2"/>
      <c r="B245" s="2"/>
      <c r="C245" s="1"/>
      <c r="D245" s="14"/>
      <c r="E245" s="18"/>
      <c r="F245" s="8"/>
    </row>
    <row r="246" spans="1:6" s="12" customFormat="1">
      <c r="A246" s="2"/>
      <c r="B246" s="2"/>
      <c r="C246" s="1"/>
      <c r="D246" s="14"/>
      <c r="E246" s="18"/>
      <c r="F246" s="8"/>
    </row>
    <row r="247" spans="1:6" s="12" customFormat="1">
      <c r="A247" s="2"/>
      <c r="B247" s="2"/>
      <c r="C247" s="1"/>
      <c r="D247" s="14"/>
      <c r="E247" s="18"/>
      <c r="F247" s="8"/>
    </row>
    <row r="248" spans="1:6" s="12" customFormat="1">
      <c r="A248" s="2"/>
      <c r="B248" s="2"/>
      <c r="C248" s="1"/>
      <c r="D248" s="14"/>
      <c r="E248" s="18"/>
      <c r="F248" s="8"/>
    </row>
    <row r="249" spans="1:6" s="12" customFormat="1">
      <c r="A249" s="2"/>
      <c r="B249" s="2"/>
      <c r="C249" s="1"/>
      <c r="D249" s="14"/>
      <c r="E249" s="18"/>
      <c r="F249" s="8"/>
    </row>
    <row r="250" spans="1:6" s="12" customFormat="1">
      <c r="A250" s="2"/>
      <c r="B250" s="2"/>
      <c r="C250" s="1"/>
      <c r="D250" s="14"/>
      <c r="E250" s="18"/>
      <c r="F250" s="8"/>
    </row>
    <row r="251" spans="1:6" s="12" customFormat="1">
      <c r="A251" s="2"/>
      <c r="B251" s="2"/>
      <c r="C251" s="1"/>
      <c r="D251" s="14"/>
      <c r="E251" s="18"/>
      <c r="F251" s="8"/>
    </row>
    <row r="252" spans="1:6" s="12" customFormat="1">
      <c r="A252" s="2"/>
      <c r="B252" s="2"/>
      <c r="C252" s="1"/>
      <c r="D252" s="14"/>
      <c r="E252" s="18"/>
      <c r="F252" s="8"/>
    </row>
    <row r="253" spans="1:6" s="12" customFormat="1">
      <c r="A253" s="2"/>
      <c r="B253" s="2"/>
      <c r="C253" s="1"/>
      <c r="D253" s="14"/>
      <c r="E253" s="18"/>
      <c r="F253" s="8"/>
    </row>
    <row r="254" spans="1:6" s="12" customFormat="1">
      <c r="A254" s="2"/>
      <c r="B254" s="2"/>
      <c r="C254" s="1"/>
      <c r="D254" s="14"/>
      <c r="E254" s="18"/>
      <c r="F254" s="8"/>
    </row>
    <row r="255" spans="1:6" s="12" customFormat="1">
      <c r="A255" s="2"/>
      <c r="B255" s="2"/>
      <c r="C255" s="1"/>
      <c r="D255" s="14"/>
      <c r="E255" s="18"/>
      <c r="F255" s="8"/>
    </row>
    <row r="256" spans="1:6" s="12" customFormat="1">
      <c r="A256" s="2"/>
      <c r="B256" s="2"/>
      <c r="C256" s="1"/>
      <c r="D256" s="14"/>
      <c r="E256" s="18"/>
      <c r="F256" s="8"/>
    </row>
    <row r="257" spans="1:6" s="12" customFormat="1">
      <c r="A257" s="2"/>
      <c r="B257" s="2"/>
      <c r="C257" s="1"/>
      <c r="D257" s="14"/>
      <c r="E257" s="18"/>
      <c r="F257" s="8"/>
    </row>
    <row r="258" spans="1:6" s="12" customFormat="1">
      <c r="A258" s="2"/>
      <c r="B258" s="2"/>
      <c r="C258" s="1"/>
      <c r="D258" s="14"/>
      <c r="E258" s="18"/>
      <c r="F258" s="8"/>
    </row>
    <row r="259" spans="1:6" s="12" customFormat="1">
      <c r="A259" s="2"/>
      <c r="B259" s="2"/>
      <c r="C259" s="1"/>
      <c r="D259" s="14"/>
      <c r="E259" s="18"/>
      <c r="F259" s="8"/>
    </row>
    <row r="260" spans="1:6" s="12" customFormat="1">
      <c r="A260" s="2"/>
      <c r="B260" s="2"/>
      <c r="C260" s="1"/>
      <c r="D260" s="14"/>
      <c r="E260" s="18"/>
      <c r="F260" s="8"/>
    </row>
    <row r="261" spans="1:6" s="12" customFormat="1">
      <c r="A261" s="2"/>
      <c r="B261" s="2"/>
      <c r="C261" s="1"/>
      <c r="D261" s="14"/>
      <c r="E261" s="18"/>
      <c r="F261" s="8"/>
    </row>
    <row r="262" spans="1:6" s="12" customFormat="1">
      <c r="A262" s="2"/>
      <c r="B262" s="2"/>
      <c r="C262" s="1"/>
      <c r="D262" s="14"/>
      <c r="E262" s="18"/>
      <c r="F262" s="8"/>
    </row>
    <row r="263" spans="1:6" s="12" customFormat="1">
      <c r="A263" s="2"/>
      <c r="B263" s="2"/>
      <c r="C263" s="1"/>
      <c r="D263" s="14"/>
      <c r="E263" s="18"/>
      <c r="F263" s="8"/>
    </row>
    <row r="264" spans="1:6" s="12" customFormat="1">
      <c r="A264" s="2"/>
      <c r="B264" s="2"/>
      <c r="C264" s="1"/>
      <c r="D264" s="14"/>
      <c r="E264" s="18"/>
      <c r="F264" s="8"/>
    </row>
    <row r="265" spans="1:6" s="12" customFormat="1">
      <c r="A265" s="2"/>
      <c r="B265" s="2"/>
      <c r="C265" s="1"/>
      <c r="D265" s="14"/>
      <c r="E265" s="18"/>
      <c r="F265" s="8"/>
    </row>
    <row r="266" spans="1:6" s="12" customFormat="1">
      <c r="A266" s="2"/>
      <c r="B266" s="2"/>
      <c r="C266" s="1"/>
      <c r="D266" s="14"/>
      <c r="E266" s="18"/>
      <c r="F266" s="8"/>
    </row>
    <row r="267" spans="1:6" s="12" customFormat="1">
      <c r="A267" s="2"/>
      <c r="B267" s="2"/>
      <c r="C267" s="1"/>
      <c r="D267" s="14"/>
      <c r="E267" s="18"/>
      <c r="F267" s="8"/>
    </row>
    <row r="268" spans="1:6" s="12" customFormat="1">
      <c r="A268" s="2"/>
      <c r="B268" s="2"/>
      <c r="C268" s="1"/>
      <c r="D268" s="14"/>
      <c r="E268" s="18"/>
      <c r="F268" s="8"/>
    </row>
    <row r="269" spans="1:6" s="12" customFormat="1">
      <c r="A269" s="2"/>
      <c r="B269" s="2"/>
      <c r="C269" s="1"/>
      <c r="D269" s="14"/>
      <c r="E269" s="18"/>
      <c r="F269" s="8"/>
    </row>
    <row r="270" spans="1:6" s="12" customFormat="1">
      <c r="A270" s="2"/>
      <c r="B270" s="2"/>
      <c r="C270" s="1"/>
      <c r="D270" s="14"/>
      <c r="E270" s="18"/>
      <c r="F270" s="8"/>
    </row>
    <row r="271" spans="1:6" s="12" customFormat="1">
      <c r="A271" s="2"/>
      <c r="B271" s="2"/>
      <c r="C271" s="1"/>
      <c r="D271" s="14"/>
      <c r="E271" s="18"/>
      <c r="F271" s="8"/>
    </row>
    <row r="272" spans="1:6" s="12" customFormat="1">
      <c r="A272" s="2"/>
      <c r="B272" s="2"/>
      <c r="C272" s="1"/>
      <c r="D272" s="14"/>
      <c r="E272" s="18"/>
      <c r="F272" s="8"/>
    </row>
    <row r="273" spans="1:6" s="12" customFormat="1">
      <c r="A273" s="2"/>
      <c r="B273" s="2"/>
      <c r="C273" s="1"/>
      <c r="D273" s="14"/>
      <c r="E273" s="18"/>
      <c r="F273" s="8"/>
    </row>
    <row r="274" spans="1:6" s="12" customFormat="1">
      <c r="A274" s="2"/>
      <c r="B274" s="2"/>
      <c r="C274" s="1"/>
      <c r="D274" s="14"/>
      <c r="E274" s="18"/>
      <c r="F274" s="8"/>
    </row>
    <row r="275" spans="1:6" s="12" customFormat="1">
      <c r="A275" s="2"/>
      <c r="B275" s="2"/>
      <c r="C275" s="1"/>
      <c r="D275" s="14"/>
      <c r="E275" s="18"/>
      <c r="F275" s="8"/>
    </row>
    <row r="276" spans="1:6" s="12" customFormat="1">
      <c r="A276" s="2"/>
      <c r="B276" s="2"/>
      <c r="C276" s="1"/>
      <c r="D276" s="14"/>
      <c r="E276" s="18"/>
      <c r="F276" s="8"/>
    </row>
    <row r="277" spans="1:6" s="12" customFormat="1">
      <c r="A277" s="2"/>
      <c r="B277" s="2"/>
      <c r="C277" s="1"/>
      <c r="D277" s="14"/>
      <c r="E277" s="18"/>
      <c r="F277" s="8"/>
    </row>
    <row r="278" spans="1:6" s="12" customFormat="1">
      <c r="A278" s="2"/>
      <c r="B278" s="2"/>
      <c r="C278" s="1"/>
      <c r="D278" s="14"/>
      <c r="E278" s="18"/>
      <c r="F278" s="8"/>
    </row>
    <row r="279" spans="1:6" s="12" customFormat="1">
      <c r="A279" s="2"/>
      <c r="B279" s="2"/>
      <c r="C279" s="1"/>
      <c r="D279" s="14"/>
      <c r="E279" s="18"/>
      <c r="F279" s="8"/>
    </row>
    <row r="280" spans="1:6" s="12" customFormat="1">
      <c r="A280" s="2"/>
      <c r="B280" s="2"/>
      <c r="C280" s="1"/>
      <c r="D280" s="14"/>
      <c r="E280" s="18"/>
      <c r="F280" s="8"/>
    </row>
    <row r="281" spans="1:6" s="12" customFormat="1">
      <c r="A281" s="2"/>
      <c r="B281" s="2"/>
      <c r="C281" s="1"/>
      <c r="D281" s="14"/>
      <c r="E281" s="18"/>
      <c r="F281" s="8"/>
    </row>
    <row r="282" spans="1:6" s="12" customFormat="1">
      <c r="A282" s="2"/>
      <c r="B282" s="2"/>
      <c r="C282" s="1"/>
      <c r="D282" s="14"/>
      <c r="E282" s="18"/>
      <c r="F282" s="8"/>
    </row>
    <row r="283" spans="1:6" s="12" customFormat="1">
      <c r="A283" s="2"/>
      <c r="B283" s="2"/>
      <c r="C283" s="1"/>
      <c r="D283" s="14"/>
      <c r="E283" s="18"/>
      <c r="F283" s="8"/>
    </row>
    <row r="284" spans="1:6" s="12" customFormat="1">
      <c r="A284" s="2"/>
      <c r="B284" s="2"/>
      <c r="C284" s="1"/>
      <c r="D284" s="14"/>
      <c r="E284" s="18"/>
      <c r="F284" s="8"/>
    </row>
    <row r="285" spans="1:6" s="12" customFormat="1">
      <c r="A285" s="2"/>
      <c r="B285" s="2"/>
      <c r="C285" s="1"/>
      <c r="D285" s="14"/>
      <c r="E285" s="18"/>
      <c r="F285" s="8"/>
    </row>
    <row r="286" spans="1:6" s="12" customFormat="1">
      <c r="A286" s="2"/>
      <c r="B286" s="2"/>
      <c r="C286" s="1"/>
      <c r="D286" s="14"/>
      <c r="E286" s="18"/>
      <c r="F286" s="8"/>
    </row>
    <row r="287" spans="1:6" s="12" customFormat="1">
      <c r="A287" s="2"/>
      <c r="B287" s="2"/>
      <c r="C287" s="1"/>
      <c r="D287" s="14"/>
      <c r="E287" s="18"/>
      <c r="F287" s="8"/>
    </row>
    <row r="288" spans="1:6" s="12" customFormat="1">
      <c r="A288" s="2"/>
      <c r="B288" s="2"/>
      <c r="C288" s="1"/>
      <c r="D288" s="14"/>
      <c r="E288" s="18"/>
      <c r="F288" s="8"/>
    </row>
    <row r="289" spans="1:6" s="12" customFormat="1">
      <c r="A289" s="2"/>
      <c r="B289" s="2"/>
      <c r="C289" s="1"/>
      <c r="D289" s="14"/>
      <c r="E289" s="18"/>
      <c r="F289" s="8"/>
    </row>
    <row r="290" spans="1:6" s="12" customFormat="1">
      <c r="A290" s="2"/>
      <c r="B290" s="2"/>
      <c r="C290" s="1"/>
      <c r="D290" s="14"/>
      <c r="E290" s="18"/>
      <c r="F290" s="8"/>
    </row>
    <row r="291" spans="1:6" s="12" customFormat="1">
      <c r="A291" s="2"/>
      <c r="B291" s="2"/>
      <c r="C291" s="1"/>
      <c r="D291" s="14"/>
      <c r="E291" s="18"/>
      <c r="F291" s="8"/>
    </row>
    <row r="292" spans="1:6" s="12" customFormat="1">
      <c r="A292" s="2"/>
      <c r="B292" s="2"/>
      <c r="C292" s="1"/>
      <c r="D292" s="14"/>
      <c r="E292" s="18"/>
      <c r="F292" s="8"/>
    </row>
    <row r="293" spans="1:6" s="12" customFormat="1">
      <c r="A293" s="2"/>
      <c r="B293" s="2"/>
      <c r="C293" s="1"/>
      <c r="D293" s="14"/>
      <c r="E293" s="18"/>
      <c r="F293" s="8"/>
    </row>
    <row r="294" spans="1:6" s="12" customFormat="1">
      <c r="A294" s="2"/>
      <c r="B294" s="2"/>
      <c r="C294" s="1"/>
      <c r="D294" s="14"/>
      <c r="E294" s="18"/>
      <c r="F294" s="8"/>
    </row>
    <row r="295" spans="1:6" s="12" customFormat="1">
      <c r="A295" s="2"/>
      <c r="B295" s="2"/>
      <c r="C295" s="1"/>
      <c r="D295" s="14"/>
      <c r="E295" s="18"/>
      <c r="F295" s="8"/>
    </row>
    <row r="296" spans="1:6" s="12" customFormat="1">
      <c r="A296" s="2"/>
      <c r="B296" s="2"/>
      <c r="C296" s="1"/>
      <c r="D296" s="14"/>
      <c r="E296" s="18"/>
      <c r="F296" s="8"/>
    </row>
    <row r="297" spans="1:6" s="12" customFormat="1">
      <c r="A297" s="2"/>
      <c r="B297" s="2"/>
      <c r="C297" s="1"/>
      <c r="D297" s="14"/>
      <c r="E297" s="18"/>
      <c r="F297" s="8"/>
    </row>
    <row r="298" spans="1:6" s="12" customFormat="1">
      <c r="A298" s="2"/>
      <c r="B298" s="2"/>
      <c r="C298" s="1"/>
      <c r="D298" s="14"/>
      <c r="E298" s="18"/>
      <c r="F298" s="8"/>
    </row>
    <row r="299" spans="1:6" s="12" customFormat="1">
      <c r="A299" s="2"/>
      <c r="B299" s="2"/>
      <c r="C299" s="1"/>
      <c r="D299" s="14"/>
      <c r="E299" s="18"/>
      <c r="F299" s="8"/>
    </row>
    <row r="300" spans="1:6" s="12" customFormat="1">
      <c r="A300" s="2"/>
      <c r="B300" s="2"/>
      <c r="C300" s="1"/>
      <c r="D300" s="14"/>
      <c r="E300" s="18"/>
      <c r="F300" s="8"/>
    </row>
    <row r="301" spans="1:6" s="12" customFormat="1">
      <c r="A301" s="2"/>
      <c r="B301" s="2"/>
      <c r="C301" s="1"/>
      <c r="D301" s="14"/>
      <c r="E301" s="18"/>
      <c r="F301" s="8"/>
    </row>
    <row r="302" spans="1:6" s="12" customFormat="1">
      <c r="A302" s="2"/>
      <c r="B302" s="2"/>
      <c r="C302" s="1"/>
      <c r="D302" s="14"/>
      <c r="E302" s="18"/>
      <c r="F302" s="8"/>
    </row>
    <row r="303" spans="1:6" s="12" customFormat="1">
      <c r="A303" s="2"/>
      <c r="B303" s="2"/>
      <c r="C303" s="1"/>
      <c r="D303" s="14"/>
      <c r="E303" s="18"/>
      <c r="F303" s="8"/>
    </row>
    <row r="304" spans="1:6" s="12" customFormat="1">
      <c r="A304" s="2"/>
      <c r="B304" s="2"/>
      <c r="C304" s="1"/>
      <c r="D304" s="14"/>
      <c r="E304" s="18"/>
      <c r="F304" s="8"/>
    </row>
    <row r="305" spans="1:11" s="12" customFormat="1">
      <c r="A305" s="2"/>
      <c r="B305" s="2"/>
      <c r="C305" s="1"/>
      <c r="D305" s="14"/>
      <c r="E305" s="18"/>
      <c r="F305" s="8"/>
    </row>
    <row r="306" spans="1:11" s="12" customFormat="1">
      <c r="A306" s="2"/>
      <c r="B306" s="2"/>
      <c r="C306" s="1"/>
      <c r="D306" s="14"/>
      <c r="E306" s="18"/>
      <c r="F306" s="8"/>
    </row>
    <row r="307" spans="1:11" s="12" customFormat="1">
      <c r="A307" s="2"/>
      <c r="B307" s="2"/>
      <c r="C307" s="1"/>
      <c r="D307" s="14"/>
      <c r="E307" s="18"/>
      <c r="F307" s="8"/>
    </row>
    <row r="308" spans="1:11" s="12" customFormat="1">
      <c r="A308" s="2"/>
      <c r="B308" s="2"/>
      <c r="C308" s="1"/>
      <c r="D308" s="14"/>
      <c r="E308" s="18"/>
      <c r="F308" s="8"/>
    </row>
    <row r="309" spans="1:11" s="12" customFormat="1">
      <c r="A309" s="2"/>
      <c r="B309" s="2"/>
      <c r="C309" s="1"/>
      <c r="D309" s="14"/>
      <c r="E309" s="18"/>
      <c r="F309" s="8"/>
    </row>
    <row r="310" spans="1:11" s="12" customFormat="1">
      <c r="A310" s="2"/>
      <c r="B310" s="2"/>
      <c r="C310" s="1"/>
      <c r="D310" s="14"/>
      <c r="E310" s="18"/>
      <c r="F310" s="8"/>
    </row>
    <row r="311" spans="1:11" s="12" customFormat="1">
      <c r="A311" s="2"/>
      <c r="B311" s="2"/>
      <c r="C311" s="1"/>
      <c r="D311" s="14"/>
      <c r="E311" s="18"/>
      <c r="F311" s="8"/>
    </row>
    <row r="312" spans="1:11" s="12" customFormat="1">
      <c r="A312" s="2"/>
      <c r="B312" s="2"/>
      <c r="C312" s="1"/>
      <c r="D312" s="14"/>
      <c r="E312" s="18"/>
      <c r="F312" s="8"/>
    </row>
    <row r="313" spans="1:11" s="12" customFormat="1">
      <c r="A313" s="2"/>
      <c r="B313" s="2"/>
      <c r="C313" s="1"/>
      <c r="D313" s="14"/>
      <c r="E313" s="18"/>
      <c r="F313" s="8"/>
    </row>
    <row r="314" spans="1:11" s="12" customFormat="1">
      <c r="A314" s="2"/>
      <c r="B314" s="2"/>
      <c r="C314" s="1"/>
      <c r="D314" s="14"/>
      <c r="E314" s="18"/>
      <c r="F314" s="8"/>
    </row>
    <row r="316" spans="1:11">
      <c r="G316" s="10"/>
      <c r="H316" s="10"/>
      <c r="I316" s="10"/>
      <c r="J316" s="10"/>
      <c r="K316" s="11"/>
    </row>
  </sheetData>
  <autoFilter ref="B3:F130" xr:uid="{00000000-0009-0000-0000-000000000000}"/>
  <mergeCells count="2">
    <mergeCell ref="A1:F1"/>
    <mergeCell ref="A2:E2"/>
  </mergeCells>
  <phoneticPr fontId="58" type="noConversion"/>
  <pageMargins left="0.15748031496062992" right="0.15748031496062992" top="0.27559055118110237" bottom="0.31496062992125984" header="0.31496062992125984" footer="0.31496062992125984"/>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zamówienia</vt:lpstr>
      <vt:lpstr>zamówienia!Obszar_wydruku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akubiak</dc:creator>
  <cp:lastModifiedBy>Renata Kolczyńska</cp:lastModifiedBy>
  <cp:lastPrinted>2021-12-13T08:08:42Z</cp:lastPrinted>
  <dcterms:created xsi:type="dcterms:W3CDTF">2015-06-22T15:06:47Z</dcterms:created>
  <dcterms:modified xsi:type="dcterms:W3CDTF">2024-12-12T13:36:16Z</dcterms:modified>
</cp:coreProperties>
</file>