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'doch_wyd'!$A$1:$L$91</definedName>
  </definedNames>
  <calcPr fullCalcOnLoad="1"/>
</workbook>
</file>

<file path=xl/sharedStrings.xml><?xml version="1.0" encoding="utf-8"?>
<sst xmlns="http://schemas.openxmlformats.org/spreadsheetml/2006/main" count="182" uniqueCount="85">
  <si>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</si>
  <si>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</si>
  <si>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</si>
  <si>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</si>
  <si>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</si>
  <si>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</si>
  <si>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</si>
  <si>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</si>
  <si>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</si>
  <si>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</si>
  <si>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</si>
  <si>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</si>
  <si>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</si>
  <si>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</si>
  <si>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</si>
  <si>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</si>
  <si>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</si>
  <si>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</si>
  <si>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</si>
  <si>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</si>
  <si>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</si>
  <si>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</si>
  <si>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</si>
  <si>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</si>
  <si>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</si>
  <si>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</si>
  <si>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</si>
  <si>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</si>
  <si>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</si>
  <si>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</si>
  <si>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</si>
  <si>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</si>
  <si>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</si>
  <si>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</si>
  <si>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</si>
  <si>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</si>
  <si>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</si>
  <si>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</si>
  <si>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</si>
  <si>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</si>
  <si>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</si>
  <si>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</si>
  <si>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</si>
  <si>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</si>
  <si>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</si>
  <si>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</si>
  <si>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</si>
  <si>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</si>
  <si>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</si>
  <si>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</si>
  <si>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</si>
  <si>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</si>
  <si>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</si>
  <si>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</si>
  <si>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</si>
  <si>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</si>
  <si>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</si>
  <si>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</si>
  <si>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</si>
  <si>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</si>
  <si>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</si>
  <si>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</si>
  <si>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</si>
  <si>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</si>
  <si>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</si>
  <si>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</si>
  <si>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</si>
  <si>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</si>
  <si>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</si>
  <si>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</si>
  <si>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</si>
  <si>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</si>
  <si>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</si>
  <si>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</si>
  <si>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</si>
  <si>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</si>
  <si>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</si>
  <si>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</si>
  <si>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</si>
  <si>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</si>
  <si>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</si>
  <si>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</si>
  <si>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wydatki na wynagrodzenia i pochodne od wynagrodzeń </t>
  </si>
  <si>
    <t>#</t>
  </si>
  <si>
    <t xml:space="preserve">Informacja z wykonania budżetów związków jednostek samorządu terytorialnego za Grudzień  2020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</si>
</sst>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3" fillId="39" borderId="0" applyNumberFormat="0" applyBorder="0" applyAlignment="0" applyProtection="0"/>
    <xf numFmtId="0" fontId="14" fillId="40" borderId="1" applyNumberFormat="0" applyAlignment="0" applyProtection="0"/>
    <xf numFmtId="0" fontId="15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2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4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5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4" fontId="10" fillId="51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9" fillId="51" borderId="19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4" fontId="6" fillId="4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3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10" t="s">
        <v>84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ht="13.5" customHeight="1"/>
    <row r="3" spans="2:8" ht="66.75" customHeight="1">
      <c r="B3" s="99" t="s">
        <v>0</v>
      </c>
      <c r="C3" s="49" t="s">
        <v>66</v>
      </c>
      <c r="D3" s="49" t="s">
        <v>67</v>
      </c>
      <c r="E3" s="49" t="s">
        <v>68</v>
      </c>
      <c r="F3" s="51" t="s">
        <v>2</v>
      </c>
      <c r="G3" s="49" t="s">
        <v>18</v>
      </c>
      <c r="H3" s="49" t="s">
        <v>3</v>
      </c>
    </row>
    <row r="4" spans="2:8" ht="12.75">
      <c r="B4" s="99"/>
      <c r="C4" s="98" t="s">
        <v>39</v>
      </c>
      <c r="D4" s="98"/>
      <c r="E4" s="98"/>
      <c r="F4" s="98" t="s">
        <v>4</v>
      </c>
      <c r="G4" s="98"/>
      <c r="H4" s="98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2838225540.82</f>
        <v>2838225540.82</v>
      </c>
      <c r="D6" s="65">
        <f>2722683413.14</f>
        <v>2722683413.14</v>
      </c>
      <c r="E6" s="87" t="s">
        <v>83</v>
      </c>
      <c r="F6" s="66">
        <f aca="true" t="shared" si="0" ref="F6:F31">IF($D$6=0,"",100*$D6/$D$6)</f>
        <v>100</v>
      </c>
      <c r="G6" s="66">
        <f>IF(C6=0,"",100*D6/C6)</f>
        <v>95.92907166755259</v>
      </c>
      <c r="H6" s="66"/>
    </row>
    <row r="7" spans="2:8" ht="22.5">
      <c r="B7" s="52" t="s">
        <v>29</v>
      </c>
      <c r="C7" s="15">
        <f>C6-C10</f>
        <v>2657793707.23</v>
      </c>
      <c r="D7" s="15">
        <f>D6-D10</f>
        <v>2599917429.18</v>
      </c>
      <c r="E7" s="87" t="s">
        <v>83</v>
      </c>
      <c r="F7" s="19">
        <f t="shared" si="0"/>
        <v>95.49099306340514</v>
      </c>
      <c r="G7" s="19">
        <f aca="true" t="shared" si="1" ref="G7:G31">IF(C7=0,"",100*D7/C7)</f>
        <v>97.82239389413259</v>
      </c>
      <c r="H7" s="19">
        <f>IF($D$7=0,"",100*$D7/$D$7)</f>
        <v>100</v>
      </c>
    </row>
    <row r="8" spans="2:8" ht="12.75">
      <c r="B8" s="67" t="s">
        <v>19</v>
      </c>
      <c r="C8" s="68">
        <f>61612106.74</f>
        <v>61612106.74</v>
      </c>
      <c r="D8" s="69">
        <f>63001450.46</f>
        <v>63001450.46</v>
      </c>
      <c r="E8" s="88" t="s">
        <v>83</v>
      </c>
      <c r="F8" s="20">
        <f t="shared" si="0"/>
        <v>2.313946974369013</v>
      </c>
      <c r="G8" s="20">
        <f t="shared" si="1"/>
        <v>102.25498492668488</v>
      </c>
      <c r="H8" s="20">
        <f>IF($D$7=0,"",100*$D8/$D$7)</f>
        <v>2.423209666311223</v>
      </c>
    </row>
    <row r="9" spans="2:8" ht="12.75">
      <c r="B9" s="67" t="s">
        <v>20</v>
      </c>
      <c r="C9" s="68">
        <f>C7-C8</f>
        <v>2596181600.4900002</v>
      </c>
      <c r="D9" s="68">
        <f>D7-D8</f>
        <v>2536915978.72</v>
      </c>
      <c r="E9" s="88" t="s">
        <v>83</v>
      </c>
      <c r="F9" s="20">
        <f t="shared" si="0"/>
        <v>93.17704608903612</v>
      </c>
      <c r="G9" s="20">
        <f t="shared" si="1"/>
        <v>97.7172004547442</v>
      </c>
      <c r="H9" s="20">
        <f>IF($D$7=0,"",100*$D9/$D$7)</f>
        <v>97.57679033368878</v>
      </c>
    </row>
    <row r="10" spans="2:8" ht="22.5">
      <c r="B10" s="64" t="s">
        <v>69</v>
      </c>
      <c r="C10" s="65">
        <f>C11+C24+C26</f>
        <v>180431833.59</v>
      </c>
      <c r="D10" s="65">
        <f>D11+D24+D26</f>
        <v>122765983.96000001</v>
      </c>
      <c r="E10" s="87" t="s">
        <v>83</v>
      </c>
      <c r="F10" s="66">
        <f t="shared" si="0"/>
        <v>4.50900693659485</v>
      </c>
      <c r="G10" s="66">
        <f t="shared" si="1"/>
        <v>68.04009110663054</v>
      </c>
      <c r="H10" s="70"/>
    </row>
    <row r="11" spans="2:8" ht="22.5">
      <c r="B11" s="64" t="s">
        <v>30</v>
      </c>
      <c r="C11" s="65">
        <f>C12+C14+C16+C18+C20+C22</f>
        <v>19189273.5</v>
      </c>
      <c r="D11" s="65">
        <f>D12+D14+D16+D18+D20+D22</f>
        <v>17685439.22</v>
      </c>
      <c r="E11" s="87" t="s">
        <v>83</v>
      </c>
      <c r="F11" s="66">
        <f t="shared" si="0"/>
        <v>0.6495591494276539</v>
      </c>
      <c r="G11" s="66">
        <f t="shared" si="1"/>
        <v>92.16315156485732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88" t="s">
        <v>83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88" t="s">
        <v>83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0</f>
        <v>0</v>
      </c>
      <c r="D14" s="68">
        <f>0</f>
        <v>0</v>
      </c>
      <c r="E14" s="88" t="s">
        <v>83</v>
      </c>
      <c r="F14" s="20">
        <f t="shared" si="0"/>
        <v>0</v>
      </c>
      <c r="G14" s="20">
        <f t="shared" si="1"/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88" t="s">
        <v>83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88" t="s">
        <v>83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88" t="s">
        <v>83</v>
      </c>
      <c r="F17" s="20">
        <f t="shared" si="0"/>
        <v>0</v>
      </c>
      <c r="G17" s="20">
        <f t="shared" si="1"/>
      </c>
      <c r="H17" s="17"/>
    </row>
    <row r="18" spans="2:8" ht="33.75">
      <c r="B18" s="72" t="s">
        <v>11</v>
      </c>
      <c r="C18" s="68">
        <f>15584454</f>
        <v>15584454</v>
      </c>
      <c r="D18" s="68">
        <f>15459240.13</f>
        <v>15459240.13</v>
      </c>
      <c r="E18" s="88" t="s">
        <v>83</v>
      </c>
      <c r="F18" s="20">
        <f t="shared" si="0"/>
        <v>0.5677942597142156</v>
      </c>
      <c r="G18" s="20">
        <f t="shared" si="1"/>
        <v>99.19654631468</v>
      </c>
      <c r="H18" s="17"/>
    </row>
    <row r="19" spans="2:8" ht="13.5" customHeight="1">
      <c r="B19" s="71" t="s">
        <v>6</v>
      </c>
      <c r="C19" s="68">
        <f>121157</f>
        <v>121157</v>
      </c>
      <c r="D19" s="68">
        <f>0</f>
        <v>0</v>
      </c>
      <c r="E19" s="88" t="s">
        <v>83</v>
      </c>
      <c r="F19" s="20">
        <f t="shared" si="0"/>
        <v>0</v>
      </c>
      <c r="G19" s="20">
        <f t="shared" si="1"/>
        <v>0</v>
      </c>
      <c r="H19" s="17"/>
    </row>
    <row r="20" spans="2:8" ht="34.5" customHeight="1">
      <c r="B20" s="72" t="s">
        <v>40</v>
      </c>
      <c r="C20" s="68">
        <f>2336972.5</f>
        <v>2336972.5</v>
      </c>
      <c r="D20" s="68">
        <f>2146199.09</f>
        <v>2146199.09</v>
      </c>
      <c r="E20" s="88" t="s">
        <v>83</v>
      </c>
      <c r="F20" s="20">
        <f t="shared" si="0"/>
        <v>0.07882661199764113</v>
      </c>
      <c r="G20" s="20">
        <f t="shared" si="1"/>
        <v>91.83672850236792</v>
      </c>
      <c r="H20" s="17"/>
    </row>
    <row r="21" spans="2:8" ht="12.75">
      <c r="B21" s="71" t="s">
        <v>6</v>
      </c>
      <c r="C21" s="68">
        <f>2012597.5</f>
        <v>2012597.5</v>
      </c>
      <c r="D21" s="68">
        <f>1878597.5</f>
        <v>1878597.5</v>
      </c>
      <c r="E21" s="88" t="s">
        <v>83</v>
      </c>
      <c r="F21" s="20">
        <f t="shared" si="0"/>
        <v>0.06899801464002979</v>
      </c>
      <c r="G21" s="20">
        <f t="shared" si="1"/>
        <v>93.34193747135232</v>
      </c>
      <c r="H21" s="17"/>
    </row>
    <row r="22" spans="2:8" ht="12.75">
      <c r="B22" s="67" t="s">
        <v>8</v>
      </c>
      <c r="C22" s="68">
        <f>1267847</f>
        <v>1267847</v>
      </c>
      <c r="D22" s="68">
        <f>80000</f>
        <v>80000</v>
      </c>
      <c r="E22" s="88" t="s">
        <v>83</v>
      </c>
      <c r="F22" s="20">
        <f t="shared" si="0"/>
        <v>0.0029382777157972283</v>
      </c>
      <c r="G22" s="20">
        <f t="shared" si="1"/>
        <v>6.309909634206651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88" t="s">
        <v>83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38</v>
      </c>
      <c r="C24" s="15">
        <f>16095227.94</f>
        <v>16095227.94</v>
      </c>
      <c r="D24" s="15">
        <f>10618471.51</f>
        <v>10618471.51</v>
      </c>
      <c r="E24" s="87" t="s">
        <v>83</v>
      </c>
      <c r="F24" s="19">
        <f t="shared" si="0"/>
        <v>0.3900002276707593</v>
      </c>
      <c r="G24" s="19">
        <f t="shared" si="1"/>
        <v>65.97279361052652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37</v>
      </c>
      <c r="C25" s="14">
        <f>15606307.42</f>
        <v>15606307.42</v>
      </c>
      <c r="D25" s="14">
        <f>10128700.98</f>
        <v>10128700.98</v>
      </c>
      <c r="E25" s="88" t="s">
        <v>83</v>
      </c>
      <c r="F25" s="20">
        <f t="shared" si="0"/>
        <v>0.3720117047438443</v>
      </c>
      <c r="G25" s="20">
        <f t="shared" si="1"/>
        <v>64.90132936263792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55</v>
      </c>
      <c r="C26" s="73">
        <f>145147332.15</f>
        <v>145147332.15</v>
      </c>
      <c r="D26" s="73">
        <f>94462073.23</f>
        <v>94462073.23</v>
      </c>
      <c r="E26" s="87" t="s">
        <v>83</v>
      </c>
      <c r="F26" s="74">
        <f t="shared" si="0"/>
        <v>3.4694475594964365</v>
      </c>
      <c r="G26" s="74">
        <f t="shared" si="1"/>
        <v>65.08013053411123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56</v>
      </c>
      <c r="C27" s="14">
        <f>120395065.18</f>
        <v>120395065.18</v>
      </c>
      <c r="D27" s="14">
        <f>74651835.32</f>
        <v>74651835.32</v>
      </c>
      <c r="E27" s="88" t="s">
        <v>83</v>
      </c>
      <c r="F27" s="20">
        <f t="shared" si="0"/>
        <v>2.741847802051505</v>
      </c>
      <c r="G27" s="20">
        <f t="shared" si="1"/>
        <v>62.00572690283416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2838225540.82</v>
      </c>
      <c r="D29" s="73">
        <f>+D6</f>
        <v>2722683413.14</v>
      </c>
      <c r="E29" s="87" t="s">
        <v>83</v>
      </c>
      <c r="F29" s="74">
        <f t="shared" si="0"/>
        <v>100</v>
      </c>
      <c r="G29" s="74">
        <f t="shared" si="1"/>
        <v>95.92907166755259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57</v>
      </c>
      <c r="C30" s="14">
        <f>219957159.41</f>
        <v>219957159.41</v>
      </c>
      <c r="D30" s="14">
        <f>154578993.92</f>
        <v>154578993.92</v>
      </c>
      <c r="E30" s="88" t="s">
        <v>83</v>
      </c>
      <c r="F30" s="20">
        <f t="shared" si="0"/>
        <v>5.67745016456864</v>
      </c>
      <c r="G30" s="20">
        <f t="shared" si="1"/>
        <v>70.27686406509044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58</v>
      </c>
      <c r="C31" s="14">
        <f>C29-C30</f>
        <v>2618268381.4100003</v>
      </c>
      <c r="D31" s="14">
        <f>D29-D30</f>
        <v>2568104419.22</v>
      </c>
      <c r="E31" s="88" t="s">
        <v>83</v>
      </c>
      <c r="F31" s="20">
        <f t="shared" si="0"/>
        <v>94.32254983543136</v>
      </c>
      <c r="G31" s="20">
        <f t="shared" si="1"/>
        <v>98.08407867787082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10" t="s">
        <v>84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9" t="s">
        <v>0</v>
      </c>
      <c r="C35" s="93" t="s">
        <v>59</v>
      </c>
      <c r="D35" s="93" t="s">
        <v>60</v>
      </c>
      <c r="E35" s="93" t="s">
        <v>61</v>
      </c>
      <c r="F35" s="93" t="s">
        <v>12</v>
      </c>
      <c r="G35" s="93"/>
      <c r="H35" s="93"/>
      <c r="I35" s="93" t="s">
        <v>62</v>
      </c>
      <c r="J35" s="93"/>
      <c r="K35" s="93" t="s">
        <v>2</v>
      </c>
      <c r="L35" s="118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9"/>
      <c r="C36" s="93"/>
      <c r="D36" s="97"/>
      <c r="E36" s="93"/>
      <c r="F36" s="100" t="s">
        <v>63</v>
      </c>
      <c r="G36" s="101" t="s">
        <v>24</v>
      </c>
      <c r="H36" s="97"/>
      <c r="I36" s="93"/>
      <c r="J36" s="93"/>
      <c r="K36" s="93"/>
      <c r="L36" s="118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9"/>
      <c r="C37" s="93"/>
      <c r="D37" s="97"/>
      <c r="E37" s="93"/>
      <c r="F37" s="97"/>
      <c r="G37" s="48" t="s">
        <v>64</v>
      </c>
      <c r="H37" s="48" t="s">
        <v>65</v>
      </c>
      <c r="I37" s="93"/>
      <c r="J37" s="93"/>
      <c r="K37" s="93"/>
      <c r="L37" s="118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9"/>
      <c r="C38" s="98" t="s">
        <v>39</v>
      </c>
      <c r="D38" s="98"/>
      <c r="E38" s="98"/>
      <c r="F38" s="98"/>
      <c r="G38" s="98"/>
      <c r="H38" s="98"/>
      <c r="I38" s="98"/>
      <c r="J38" s="98"/>
      <c r="K38" s="98" t="s">
        <v>4</v>
      </c>
      <c r="L38" s="98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97">
        <v>8</v>
      </c>
      <c r="J39" s="97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31</v>
      </c>
      <c r="C40" s="75">
        <f>3013514699.04</f>
        <v>3013514699.04</v>
      </c>
      <c r="D40" s="89" t="s">
        <v>83</v>
      </c>
      <c r="E40" s="75">
        <f>2574629104.44</f>
        <v>2574629104.44</v>
      </c>
      <c r="F40" s="89" t="s">
        <v>83</v>
      </c>
      <c r="G40" s="89" t="s">
        <v>83</v>
      </c>
      <c r="H40" s="89" t="s">
        <v>83</v>
      </c>
      <c r="I40" s="95" t="s">
        <v>83</v>
      </c>
      <c r="J40" s="96"/>
      <c r="K40" s="42">
        <f aca="true" t="shared" si="2" ref="K40:K49">IF($E$40=0,"",100*$E40/$E$40)</f>
        <v>100</v>
      </c>
      <c r="L40" s="42">
        <f aca="true" t="shared" si="3" ref="L40:L49">IF(C40=0,"",100*E40/C40)</f>
        <v>85.43608913738454</v>
      </c>
      <c r="M40" s="22"/>
    </row>
    <row r="41" spans="2:13" ht="12.75">
      <c r="B41" s="52" t="s">
        <v>14</v>
      </c>
      <c r="C41" s="16">
        <f>515197828.43</f>
        <v>515197828.43</v>
      </c>
      <c r="D41" s="89" t="s">
        <v>83</v>
      </c>
      <c r="E41" s="16">
        <f>325288721.86</f>
        <v>325288721.86</v>
      </c>
      <c r="F41" s="89" t="s">
        <v>83</v>
      </c>
      <c r="G41" s="89" t="s">
        <v>83</v>
      </c>
      <c r="H41" s="89" t="s">
        <v>83</v>
      </c>
      <c r="I41" s="95" t="s">
        <v>83</v>
      </c>
      <c r="J41" s="96"/>
      <c r="K41" s="21">
        <f t="shared" si="2"/>
        <v>12.634391543971635</v>
      </c>
      <c r="L41" s="21">
        <f t="shared" si="3"/>
        <v>63.138604999806795</v>
      </c>
      <c r="M41" s="22"/>
    </row>
    <row r="42" spans="2:13" ht="12.75">
      <c r="B42" s="67" t="s">
        <v>13</v>
      </c>
      <c r="C42" s="68">
        <f>503702328.43</f>
        <v>503702328.43</v>
      </c>
      <c r="D42" s="90" t="s">
        <v>83</v>
      </c>
      <c r="E42" s="68">
        <f>322793271.86</f>
        <v>322793271.86</v>
      </c>
      <c r="F42" s="90" t="s">
        <v>83</v>
      </c>
      <c r="G42" s="90" t="s">
        <v>83</v>
      </c>
      <c r="H42" s="90" t="s">
        <v>83</v>
      </c>
      <c r="I42" s="91" t="s">
        <v>83</v>
      </c>
      <c r="J42" s="92"/>
      <c r="K42" s="77">
        <f t="shared" si="2"/>
        <v>12.537466903614833</v>
      </c>
      <c r="L42" s="77">
        <f t="shared" si="3"/>
        <v>64.08413335434062</v>
      </c>
      <c r="M42" s="22"/>
    </row>
    <row r="43" spans="2:13" ht="22.5">
      <c r="B43" s="64" t="s">
        <v>32</v>
      </c>
      <c r="C43" s="76">
        <f>C40-C41</f>
        <v>2498316870.61</v>
      </c>
      <c r="D43" s="89" t="s">
        <v>83</v>
      </c>
      <c r="E43" s="76">
        <f>E40-E41</f>
        <v>2249340382.58</v>
      </c>
      <c r="F43" s="89" t="s">
        <v>83</v>
      </c>
      <c r="G43" s="89" t="s">
        <v>83</v>
      </c>
      <c r="H43" s="89" t="s">
        <v>83</v>
      </c>
      <c r="I43" s="95" t="s">
        <v>83</v>
      </c>
      <c r="J43" s="96"/>
      <c r="K43" s="42">
        <f t="shared" si="2"/>
        <v>87.36560845602837</v>
      </c>
      <c r="L43" s="42">
        <f t="shared" si="3"/>
        <v>90.03423100732579</v>
      </c>
      <c r="M43" s="22"/>
    </row>
    <row r="44" spans="2:13" ht="22.5">
      <c r="B44" s="67" t="s">
        <v>82</v>
      </c>
      <c r="C44" s="68">
        <f>191416151.18</f>
        <v>191416151.18</v>
      </c>
      <c r="D44" s="90" t="s">
        <v>83</v>
      </c>
      <c r="E44" s="68">
        <f>174340859.38</f>
        <v>174340859.38</v>
      </c>
      <c r="F44" s="90" t="s">
        <v>83</v>
      </c>
      <c r="G44" s="90" t="s">
        <v>83</v>
      </c>
      <c r="H44" s="90" t="s">
        <v>83</v>
      </c>
      <c r="I44" s="91" t="s">
        <v>83</v>
      </c>
      <c r="J44" s="92"/>
      <c r="K44" s="77">
        <f t="shared" si="2"/>
        <v>6.771494157327192</v>
      </c>
      <c r="L44" s="77">
        <f t="shared" si="3"/>
        <v>91.07949266833648</v>
      </c>
      <c r="M44" s="22"/>
    </row>
    <row r="45" spans="2:13" ht="12.75">
      <c r="B45" s="67" t="s">
        <v>28</v>
      </c>
      <c r="C45" s="79">
        <f>21096509.76</f>
        <v>21096509.76</v>
      </c>
      <c r="D45" s="90" t="s">
        <v>83</v>
      </c>
      <c r="E45" s="79">
        <f>18853971.99</f>
        <v>18853971.99</v>
      </c>
      <c r="F45" s="90" t="s">
        <v>83</v>
      </c>
      <c r="G45" s="90" t="s">
        <v>83</v>
      </c>
      <c r="H45" s="90" t="s">
        <v>83</v>
      </c>
      <c r="I45" s="91" t="s">
        <v>83</v>
      </c>
      <c r="J45" s="92"/>
      <c r="K45" s="77">
        <f t="shared" si="2"/>
        <v>0.7322985651597715</v>
      </c>
      <c r="L45" s="77">
        <f t="shared" si="3"/>
        <v>89.37010057345142</v>
      </c>
      <c r="M45" s="22"/>
    </row>
    <row r="46" spans="2:13" ht="12.75">
      <c r="B46" s="67" t="s">
        <v>27</v>
      </c>
      <c r="C46" s="68">
        <f>11870781.96</f>
        <v>11870781.96</v>
      </c>
      <c r="D46" s="90" t="s">
        <v>83</v>
      </c>
      <c r="E46" s="68">
        <f>7483416.54</f>
        <v>7483416.54</v>
      </c>
      <c r="F46" s="90" t="s">
        <v>83</v>
      </c>
      <c r="G46" s="90" t="s">
        <v>83</v>
      </c>
      <c r="H46" s="90" t="s">
        <v>83</v>
      </c>
      <c r="I46" s="91" t="s">
        <v>83</v>
      </c>
      <c r="J46" s="92"/>
      <c r="K46" s="77">
        <f t="shared" si="2"/>
        <v>0.29065998388252107</v>
      </c>
      <c r="L46" s="77">
        <f t="shared" si="3"/>
        <v>63.04063679390502</v>
      </c>
      <c r="M46" s="22"/>
    </row>
    <row r="47" spans="2:13" ht="22.5" customHeight="1">
      <c r="B47" s="67" t="s">
        <v>35</v>
      </c>
      <c r="C47" s="79">
        <f>0</f>
        <v>0</v>
      </c>
      <c r="D47" s="90" t="s">
        <v>83</v>
      </c>
      <c r="E47" s="79">
        <f>0</f>
        <v>0</v>
      </c>
      <c r="F47" s="90" t="s">
        <v>83</v>
      </c>
      <c r="G47" s="90" t="s">
        <v>83</v>
      </c>
      <c r="H47" s="90" t="s">
        <v>83</v>
      </c>
      <c r="I47" s="91" t="s">
        <v>83</v>
      </c>
      <c r="J47" s="92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36</v>
      </c>
      <c r="C48" s="79">
        <f>2073062.81</f>
        <v>2073062.81</v>
      </c>
      <c r="D48" s="90" t="s">
        <v>83</v>
      </c>
      <c r="E48" s="79">
        <f>1247966.48</f>
        <v>1247966.48</v>
      </c>
      <c r="F48" s="90" t="s">
        <v>83</v>
      </c>
      <c r="G48" s="90" t="s">
        <v>83</v>
      </c>
      <c r="H48" s="90" t="s">
        <v>83</v>
      </c>
      <c r="I48" s="91" t="s">
        <v>83</v>
      </c>
      <c r="J48" s="92"/>
      <c r="K48" s="77">
        <f t="shared" si="2"/>
        <v>0.04847169939343327</v>
      </c>
      <c r="L48" s="77">
        <f t="shared" si="3"/>
        <v>60.199163960690605</v>
      </c>
      <c r="M48" s="22"/>
    </row>
    <row r="49" spans="2:13" ht="12.75">
      <c r="B49" s="67" t="s">
        <v>26</v>
      </c>
      <c r="C49" s="68">
        <f>C43-C44-C45-C46-C47-C48</f>
        <v>2271860364.9</v>
      </c>
      <c r="D49" s="90" t="s">
        <v>83</v>
      </c>
      <c r="E49" s="68">
        <f>E43-E44-E45-E46-E47-E48</f>
        <v>2047414168.1899998</v>
      </c>
      <c r="F49" s="90" t="s">
        <v>83</v>
      </c>
      <c r="G49" s="90" t="s">
        <v>83</v>
      </c>
      <c r="H49" s="90" t="s">
        <v>83</v>
      </c>
      <c r="I49" s="91" t="s">
        <v>83</v>
      </c>
      <c r="J49" s="92"/>
      <c r="K49" s="77">
        <f t="shared" si="2"/>
        <v>79.52268405026544</v>
      </c>
      <c r="L49" s="77">
        <f t="shared" si="3"/>
        <v>90.120598951517</v>
      </c>
      <c r="M49" s="22"/>
    </row>
    <row r="50" spans="2:13" ht="12.75">
      <c r="B50" s="64" t="s">
        <v>15</v>
      </c>
      <c r="C50" s="76">
        <f>C6-C40</f>
        <v>-175289158.2199998</v>
      </c>
      <c r="D50" s="76"/>
      <c r="E50" s="76">
        <f>D6-E40</f>
        <v>148054308.6999998</v>
      </c>
      <c r="F50" s="76"/>
      <c r="G50" s="76"/>
      <c r="H50" s="76"/>
      <c r="I50" s="94"/>
      <c r="J50" s="94"/>
      <c r="K50" s="80"/>
      <c r="L50" s="80"/>
      <c r="M50" s="54"/>
    </row>
    <row r="51" spans="2:13" ht="7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 customHeight="1">
      <c r="B52" s="110" t="s">
        <v>84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63"/>
    </row>
    <row r="53" spans="2:13" ht="12.75">
      <c r="B53" s="58" t="s">
        <v>16</v>
      </c>
      <c r="C53" s="112" t="s">
        <v>17</v>
      </c>
      <c r="D53" s="113"/>
      <c r="E53" s="112" t="s">
        <v>1</v>
      </c>
      <c r="F53" s="113"/>
      <c r="G53" s="50" t="s">
        <v>21</v>
      </c>
      <c r="H53" s="50" t="s">
        <v>22</v>
      </c>
      <c r="I53" s="47"/>
      <c r="J53" s="47"/>
      <c r="K53" s="47"/>
      <c r="L53" s="47"/>
      <c r="M53" s="47"/>
    </row>
    <row r="54" spans="2:13" ht="12.75">
      <c r="B54" s="58"/>
      <c r="C54" s="100" t="s">
        <v>39</v>
      </c>
      <c r="D54" s="114"/>
      <c r="E54" s="114"/>
      <c r="F54" s="115"/>
      <c r="G54" s="116" t="s">
        <v>4</v>
      </c>
      <c r="H54" s="117"/>
      <c r="I54" s="47"/>
      <c r="J54" s="47"/>
      <c r="K54" s="47"/>
      <c r="L54" s="47"/>
      <c r="M54" s="47"/>
    </row>
    <row r="55" spans="2:13" ht="12.75">
      <c r="B55" s="59">
        <v>1</v>
      </c>
      <c r="C55" s="60">
        <v>2</v>
      </c>
      <c r="D55" s="61"/>
      <c r="E55" s="60">
        <v>3</v>
      </c>
      <c r="F55" s="61"/>
      <c r="G55" s="62">
        <v>4</v>
      </c>
      <c r="H55" s="62">
        <v>5</v>
      </c>
      <c r="I55" s="47"/>
      <c r="J55" s="47"/>
      <c r="K55" s="47"/>
      <c r="L55" s="47"/>
      <c r="M55" s="47"/>
    </row>
    <row r="56" spans="2:13" ht="22.5">
      <c r="B56" s="56" t="s">
        <v>33</v>
      </c>
      <c r="C56" s="29">
        <f>0</f>
        <v>0</v>
      </c>
      <c r="D56" s="30"/>
      <c r="E56" s="29">
        <f>0</f>
        <v>0</v>
      </c>
      <c r="F56" s="30"/>
      <c r="G56" s="26">
        <f>IF($E$56=0,"",100*$E56/$E$56)</f>
      </c>
      <c r="H56" s="21">
        <f>IF(C56=0,"",100*E56/C56)</f>
      </c>
      <c r="I56" s="47"/>
      <c r="J56" s="47"/>
      <c r="K56" s="47"/>
      <c r="L56" s="47"/>
      <c r="M56" s="47"/>
    </row>
    <row r="57" spans="2:13" ht="22.5">
      <c r="B57" s="23" t="s">
        <v>70</v>
      </c>
      <c r="C57" s="31">
        <f>0</f>
        <v>0</v>
      </c>
      <c r="D57" s="32"/>
      <c r="E57" s="31">
        <f>0</f>
        <v>0</v>
      </c>
      <c r="F57" s="32"/>
      <c r="G57" s="40">
        <f aca="true" t="shared" si="4" ref="G57:G63">IF($E$56=0,"",100*$E57/$E$56)</f>
      </c>
      <c r="H57" s="41">
        <f aca="true" t="shared" si="5" ref="H57:H68">IF(C57=0,"",100*E57/C57)</f>
      </c>
      <c r="I57" s="47"/>
      <c r="J57" s="47"/>
      <c r="K57" s="47"/>
      <c r="L57" s="47"/>
      <c r="M57" s="47"/>
    </row>
    <row r="58" spans="2:13" ht="22.5">
      <c r="B58" s="81" t="s">
        <v>71</v>
      </c>
      <c r="C58" s="82">
        <f>0</f>
        <v>0</v>
      </c>
      <c r="D58" s="83"/>
      <c r="E58" s="82">
        <f>0</f>
        <v>0</v>
      </c>
      <c r="F58" s="83"/>
      <c r="G58" s="84">
        <f t="shared" si="4"/>
      </c>
      <c r="H58" s="78">
        <f t="shared" si="5"/>
      </c>
      <c r="I58" s="47"/>
      <c r="J58" s="47"/>
      <c r="K58" s="47"/>
      <c r="L58" s="47"/>
      <c r="M58" s="47"/>
    </row>
    <row r="59" spans="2:13" ht="12.75">
      <c r="B59" s="85" t="s">
        <v>72</v>
      </c>
      <c r="C59" s="82">
        <f>0</f>
        <v>0</v>
      </c>
      <c r="D59" s="83"/>
      <c r="E59" s="82">
        <f>0</f>
        <v>0</v>
      </c>
      <c r="F59" s="83"/>
      <c r="G59" s="84">
        <f t="shared" si="4"/>
      </c>
      <c r="H59" s="78">
        <f t="shared" si="5"/>
      </c>
      <c r="I59" s="47"/>
      <c r="J59" s="47"/>
      <c r="K59" s="47"/>
      <c r="L59" s="47"/>
      <c r="M59" s="47"/>
    </row>
    <row r="60" spans="2:13" ht="12.75">
      <c r="B60" s="85" t="s">
        <v>73</v>
      </c>
      <c r="C60" s="82">
        <f>0</f>
        <v>0</v>
      </c>
      <c r="D60" s="83"/>
      <c r="E60" s="82">
        <f>0</f>
        <v>0</v>
      </c>
      <c r="F60" s="83"/>
      <c r="G60" s="84">
        <f t="shared" si="4"/>
      </c>
      <c r="H60" s="78">
        <f t="shared" si="5"/>
      </c>
      <c r="I60" s="47"/>
      <c r="J60" s="47"/>
      <c r="K60" s="47"/>
      <c r="L60" s="47"/>
      <c r="M60" s="47"/>
    </row>
    <row r="61" spans="2:13" ht="12.75">
      <c r="B61" s="85" t="s">
        <v>74</v>
      </c>
      <c r="C61" s="82">
        <f>0</f>
        <v>0</v>
      </c>
      <c r="D61" s="83"/>
      <c r="E61" s="82">
        <f>0</f>
        <v>0</v>
      </c>
      <c r="F61" s="83"/>
      <c r="G61" s="84">
        <f t="shared" si="4"/>
      </c>
      <c r="H61" s="78">
        <f t="shared" si="5"/>
      </c>
      <c r="I61" s="47"/>
      <c r="J61" s="47"/>
      <c r="K61" s="47"/>
      <c r="L61" s="47"/>
      <c r="M61" s="47"/>
    </row>
    <row r="62" spans="2:13" ht="33.75">
      <c r="B62" s="85" t="s">
        <v>75</v>
      </c>
      <c r="C62" s="82">
        <f>0</f>
        <v>0</v>
      </c>
      <c r="D62" s="83"/>
      <c r="E62" s="82">
        <f>0</f>
        <v>0</v>
      </c>
      <c r="F62" s="83"/>
      <c r="G62" s="84">
        <f t="shared" si="4"/>
      </c>
      <c r="H62" s="78">
        <f t="shared" si="5"/>
      </c>
      <c r="I62" s="47"/>
      <c r="J62" s="47"/>
      <c r="K62" s="47"/>
      <c r="L62" s="47"/>
      <c r="M62" s="47"/>
    </row>
    <row r="63" spans="2:13" ht="12.75">
      <c r="B63" s="81" t="s">
        <v>41</v>
      </c>
      <c r="C63" s="82">
        <f>0</f>
        <v>0</v>
      </c>
      <c r="D63" s="83"/>
      <c r="E63" s="82">
        <f>0</f>
        <v>0</v>
      </c>
      <c r="F63" s="83"/>
      <c r="G63" s="84">
        <f t="shared" si="4"/>
      </c>
      <c r="H63" s="78">
        <f t="shared" si="5"/>
      </c>
      <c r="I63" s="47"/>
      <c r="J63" s="47"/>
      <c r="K63" s="47"/>
      <c r="L63" s="47"/>
      <c r="M63" s="47"/>
    </row>
    <row r="64" spans="2:13" ht="22.5">
      <c r="B64" s="56" t="s">
        <v>34</v>
      </c>
      <c r="C64" s="37">
        <f>0</f>
        <v>0</v>
      </c>
      <c r="D64" s="38"/>
      <c r="E64" s="37">
        <f>0</f>
        <v>0</v>
      </c>
      <c r="F64" s="38"/>
      <c r="G64" s="26">
        <f>IF($E$64=0,"",100*$E64/$E$64)</f>
      </c>
      <c r="H64" s="21">
        <f t="shared" si="5"/>
      </c>
      <c r="I64" s="47"/>
      <c r="J64" s="47"/>
      <c r="K64" s="47"/>
      <c r="L64" s="47"/>
      <c r="M64" s="47"/>
    </row>
    <row r="65" spans="2:13" ht="33.75">
      <c r="B65" s="23" t="s">
        <v>76</v>
      </c>
      <c r="C65" s="31">
        <f>0</f>
        <v>0</v>
      </c>
      <c r="D65" s="35"/>
      <c r="E65" s="36">
        <f>0</f>
        <v>0</v>
      </c>
      <c r="F65" s="35"/>
      <c r="G65" s="40">
        <f>IF($E$64=0,"",100*$E65/$E$64)</f>
      </c>
      <c r="H65" s="41">
        <f t="shared" si="5"/>
      </c>
      <c r="I65" s="47"/>
      <c r="J65" s="47"/>
      <c r="K65" s="47"/>
      <c r="L65" s="47"/>
      <c r="M65" s="47"/>
    </row>
    <row r="66" spans="2:13" ht="12.75">
      <c r="B66" s="85" t="s">
        <v>77</v>
      </c>
      <c r="C66" s="82">
        <f>0</f>
        <v>0</v>
      </c>
      <c r="D66" s="83"/>
      <c r="E66" s="82">
        <f>0</f>
        <v>0</v>
      </c>
      <c r="F66" s="83"/>
      <c r="G66" s="84">
        <f>IF($E$64=0,"",100*$E66/$E$64)</f>
      </c>
      <c r="H66" s="78">
        <f t="shared" si="5"/>
      </c>
      <c r="I66" s="47"/>
      <c r="J66" s="47"/>
      <c r="K66" s="47"/>
      <c r="L66" s="47"/>
      <c r="M66" s="47"/>
    </row>
    <row r="67" spans="2:13" ht="12.75">
      <c r="B67" s="85" t="s">
        <v>78</v>
      </c>
      <c r="C67" s="82">
        <f>0</f>
        <v>0</v>
      </c>
      <c r="D67" s="83"/>
      <c r="E67" s="82">
        <f>0</f>
        <v>0</v>
      </c>
      <c r="F67" s="83"/>
      <c r="G67" s="84">
        <f>IF($E$64=0,"",100*$E67/$E$64)</f>
      </c>
      <c r="H67" s="78">
        <f t="shared" si="5"/>
      </c>
      <c r="I67" s="47"/>
      <c r="J67" s="47"/>
      <c r="K67" s="47"/>
      <c r="L67" s="47"/>
      <c r="M67" s="47"/>
    </row>
    <row r="68" spans="2:13" ht="12.75">
      <c r="B68" s="85" t="s">
        <v>23</v>
      </c>
      <c r="C68" s="82">
        <f>0</f>
        <v>0</v>
      </c>
      <c r="D68" s="83"/>
      <c r="E68" s="82">
        <f>0</f>
        <v>0</v>
      </c>
      <c r="F68" s="83"/>
      <c r="G68" s="84">
        <f>IF($E$64=0,"",100*$E68/$E$64)</f>
      </c>
      <c r="H68" s="78">
        <f t="shared" si="5"/>
      </c>
      <c r="I68" s="47"/>
      <c r="J68" s="47"/>
      <c r="K68" s="47"/>
      <c r="L68" s="47"/>
      <c r="M68" s="47"/>
    </row>
    <row r="69" spans="2:13" ht="12.75">
      <c r="B69" s="22"/>
      <c r="C69" s="22"/>
      <c r="D69" s="22"/>
      <c r="E69" s="22"/>
      <c r="F69" s="22"/>
      <c r="G69" s="22"/>
      <c r="H69" s="22"/>
      <c r="I69" s="47"/>
      <c r="J69" s="47"/>
      <c r="K69" s="47"/>
      <c r="L69" s="47"/>
      <c r="M69" s="47"/>
    </row>
    <row r="70" spans="2:13" ht="12.75">
      <c r="B70" s="55" t="s">
        <v>16</v>
      </c>
      <c r="C70" s="105" t="s">
        <v>17</v>
      </c>
      <c r="D70" s="106"/>
      <c r="E70" s="105" t="s">
        <v>1</v>
      </c>
      <c r="F70" s="106"/>
      <c r="G70" s="13" t="s">
        <v>21</v>
      </c>
      <c r="H70" s="13" t="s">
        <v>22</v>
      </c>
      <c r="I70" s="47"/>
      <c r="J70" s="47"/>
      <c r="K70" s="47"/>
      <c r="L70" s="47"/>
      <c r="M70" s="47"/>
    </row>
    <row r="71" spans="2:13" ht="12.75">
      <c r="B71" s="55"/>
      <c r="C71" s="102" t="s">
        <v>39</v>
      </c>
      <c r="D71" s="103"/>
      <c r="E71" s="103"/>
      <c r="F71" s="104"/>
      <c r="G71" s="107" t="s">
        <v>4</v>
      </c>
      <c r="H71" s="108"/>
      <c r="I71" s="47"/>
      <c r="J71" s="47"/>
      <c r="K71" s="47"/>
      <c r="L71" s="47"/>
      <c r="M71" s="47"/>
    </row>
    <row r="72" spans="2:13" ht="12.75">
      <c r="B72" s="24">
        <v>1</v>
      </c>
      <c r="C72" s="27">
        <v>2</v>
      </c>
      <c r="D72" s="28"/>
      <c r="E72" s="27">
        <v>3</v>
      </c>
      <c r="F72" s="28"/>
      <c r="G72" s="25">
        <v>4</v>
      </c>
      <c r="H72" s="25">
        <v>5</v>
      </c>
      <c r="I72" s="47"/>
      <c r="J72" s="47"/>
      <c r="K72" s="47"/>
      <c r="L72" s="47"/>
      <c r="M72" s="47"/>
    </row>
    <row r="73" spans="2:13" ht="22.5">
      <c r="B73" s="39" t="s">
        <v>42</v>
      </c>
      <c r="C73" s="34">
        <f>0</f>
        <v>0</v>
      </c>
      <c r="D73" s="33"/>
      <c r="E73" s="34">
        <f>0</f>
        <v>0</v>
      </c>
      <c r="F73" s="30"/>
      <c r="G73" s="26"/>
      <c r="H73" s="21"/>
      <c r="I73" s="47"/>
      <c r="J73" s="47"/>
      <c r="K73" s="47"/>
      <c r="L73" s="47"/>
      <c r="M73" s="47"/>
    </row>
    <row r="74" spans="2:13" ht="45">
      <c r="B74" s="44" t="s">
        <v>43</v>
      </c>
      <c r="C74" s="36">
        <f>0</f>
        <v>0</v>
      </c>
      <c r="D74" s="35"/>
      <c r="E74" s="36">
        <f>0</f>
        <v>0</v>
      </c>
      <c r="F74" s="35"/>
      <c r="G74" s="40"/>
      <c r="H74" s="41"/>
      <c r="I74" s="47"/>
      <c r="J74" s="47"/>
      <c r="K74" s="47"/>
      <c r="L74" s="47"/>
      <c r="M74" s="47"/>
    </row>
    <row r="75" spans="2:13" ht="12.75">
      <c r="B75" s="44" t="s">
        <v>44</v>
      </c>
      <c r="C75" s="36">
        <f>0</f>
        <v>0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22.5">
      <c r="B76" s="44" t="s">
        <v>45</v>
      </c>
      <c r="C76" s="36">
        <f>0</f>
        <v>0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33.75">
      <c r="B77" s="44" t="s">
        <v>46</v>
      </c>
      <c r="C77" s="36">
        <f>0</f>
        <v>0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75" customHeight="1">
      <c r="B78" s="44" t="s">
        <v>47</v>
      </c>
      <c r="C78" s="36">
        <f>0</f>
        <v>0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3" customHeight="1">
      <c r="B79" s="22"/>
      <c r="C79" s="22"/>
      <c r="D79" s="22"/>
      <c r="E79" s="22"/>
      <c r="F79" s="22"/>
      <c r="G79" s="22"/>
      <c r="H79" s="22"/>
      <c r="I79" s="47"/>
      <c r="J79" s="47"/>
      <c r="K79" s="47"/>
      <c r="L79" s="47"/>
      <c r="M79" s="47"/>
    </row>
    <row r="80" spans="2:13" ht="12.75">
      <c r="B80" s="55" t="s">
        <v>16</v>
      </c>
      <c r="C80" s="105" t="s">
        <v>81</v>
      </c>
      <c r="D80" s="109"/>
      <c r="E80" s="109"/>
      <c r="F80" s="96"/>
      <c r="G80" s="47"/>
      <c r="H80" s="47"/>
      <c r="I80" s="47"/>
      <c r="J80" s="47"/>
      <c r="K80" s="47"/>
      <c r="L80" s="47"/>
      <c r="M80" s="47"/>
    </row>
    <row r="81" spans="2:13" ht="12.75">
      <c r="B81" s="55"/>
      <c r="C81" s="102" t="s">
        <v>39</v>
      </c>
      <c r="D81" s="103"/>
      <c r="E81" s="103"/>
      <c r="F81" s="104"/>
      <c r="G81" s="47"/>
      <c r="H81" s="47"/>
      <c r="I81" s="47"/>
      <c r="J81" s="47"/>
      <c r="K81" s="47"/>
      <c r="L81" s="47"/>
      <c r="M81" s="47"/>
    </row>
    <row r="82" spans="2:13" ht="12.75">
      <c r="B82" s="24">
        <v>1</v>
      </c>
      <c r="C82" s="120">
        <v>2</v>
      </c>
      <c r="D82" s="121"/>
      <c r="E82" s="121"/>
      <c r="F82" s="122"/>
      <c r="G82" s="47"/>
      <c r="H82" s="47"/>
      <c r="I82" s="47"/>
      <c r="J82" s="47"/>
      <c r="K82" s="47"/>
      <c r="L82" s="47"/>
      <c r="M82" s="47"/>
    </row>
    <row r="83" spans="2:13" ht="56.25">
      <c r="B83" s="39" t="s">
        <v>48</v>
      </c>
      <c r="C83" s="119">
        <f>0</f>
        <v>0</v>
      </c>
      <c r="D83" s="109"/>
      <c r="E83" s="109"/>
      <c r="F83" s="96"/>
      <c r="G83" s="47"/>
      <c r="H83" s="47"/>
      <c r="I83" s="47"/>
      <c r="J83" s="47"/>
      <c r="K83" s="47"/>
      <c r="L83" s="47"/>
      <c r="M83" s="47"/>
    </row>
    <row r="84" spans="2:13" ht="33.75">
      <c r="B84" s="44" t="s">
        <v>49</v>
      </c>
      <c r="C84" s="119">
        <f>0</f>
        <v>0</v>
      </c>
      <c r="D84" s="109"/>
      <c r="E84" s="109"/>
      <c r="F84" s="96"/>
      <c r="G84" s="47"/>
      <c r="H84" s="47"/>
      <c r="I84" s="47"/>
      <c r="J84" s="47"/>
      <c r="K84" s="47"/>
      <c r="L84" s="47"/>
      <c r="M84" s="47"/>
    </row>
    <row r="85" spans="2:13" ht="33.75">
      <c r="B85" s="44" t="s">
        <v>50</v>
      </c>
      <c r="C85" s="119">
        <f>0</f>
        <v>0</v>
      </c>
      <c r="D85" s="109"/>
      <c r="E85" s="109"/>
      <c r="F85" s="96"/>
      <c r="G85" s="47"/>
      <c r="H85" s="47"/>
      <c r="I85" s="47"/>
      <c r="J85" s="47"/>
      <c r="K85" s="47"/>
      <c r="L85" s="47"/>
      <c r="M85" s="47"/>
    </row>
    <row r="86" spans="2:13" ht="67.5">
      <c r="B86" s="44" t="s">
        <v>51</v>
      </c>
      <c r="C86" s="119">
        <f>0</f>
        <v>0</v>
      </c>
      <c r="D86" s="109"/>
      <c r="E86" s="109"/>
      <c r="F86" s="96"/>
      <c r="G86" s="47"/>
      <c r="H86" s="47"/>
      <c r="I86" s="47"/>
      <c r="J86" s="47"/>
      <c r="K86" s="47"/>
      <c r="L86" s="47"/>
      <c r="M86" s="47"/>
    </row>
    <row r="87" spans="2:13" ht="45">
      <c r="B87" s="44" t="s">
        <v>52</v>
      </c>
      <c r="C87" s="119">
        <f>0</f>
        <v>0</v>
      </c>
      <c r="D87" s="109"/>
      <c r="E87" s="109"/>
      <c r="F87" s="96"/>
      <c r="G87" s="47"/>
      <c r="H87" s="47"/>
      <c r="I87" s="47"/>
      <c r="J87" s="47"/>
      <c r="K87" s="47"/>
      <c r="L87" s="47"/>
      <c r="M87" s="47"/>
    </row>
    <row r="88" spans="2:13" ht="56.25">
      <c r="B88" s="86" t="s">
        <v>53</v>
      </c>
      <c r="C88" s="119">
        <f>0</f>
        <v>0</v>
      </c>
      <c r="D88" s="109"/>
      <c r="E88" s="109"/>
      <c r="F88" s="96"/>
      <c r="G88" s="47"/>
      <c r="H88" s="47"/>
      <c r="I88" s="47"/>
      <c r="J88" s="47"/>
      <c r="K88" s="47"/>
      <c r="L88" s="47"/>
      <c r="M88" s="47"/>
    </row>
    <row r="89" spans="2:13" ht="45">
      <c r="B89" s="86" t="s">
        <v>54</v>
      </c>
      <c r="C89" s="119">
        <f>0</f>
        <v>0</v>
      </c>
      <c r="D89" s="109"/>
      <c r="E89" s="109"/>
      <c r="F89" s="96"/>
      <c r="G89" s="47"/>
      <c r="H89" s="47"/>
      <c r="I89" s="47"/>
      <c r="J89" s="47"/>
      <c r="K89" s="47"/>
      <c r="L89" s="47"/>
      <c r="M89" s="47"/>
    </row>
    <row r="90" spans="2:13" ht="90">
      <c r="B90" s="86" t="s">
        <v>79</v>
      </c>
      <c r="C90" s="119">
        <f>0</f>
        <v>0</v>
      </c>
      <c r="D90" s="109"/>
      <c r="E90" s="109"/>
      <c r="F90" s="96"/>
      <c r="G90" s="47"/>
      <c r="H90" s="47"/>
      <c r="I90" s="47"/>
      <c r="J90" s="47"/>
      <c r="K90" s="47"/>
      <c r="L90" s="47"/>
      <c r="M90" s="47"/>
    </row>
    <row r="91" spans="2:13" ht="90">
      <c r="B91" s="86" t="s">
        <v>80</v>
      </c>
      <c r="C91" s="119">
        <f>0</f>
        <v>0</v>
      </c>
      <c r="D91" s="109"/>
      <c r="E91" s="109"/>
      <c r="F91" s="96"/>
      <c r="G91" s="47"/>
      <c r="H91" s="47"/>
      <c r="I91" s="47"/>
      <c r="J91" s="47"/>
      <c r="K91" s="47"/>
      <c r="L91" s="47"/>
      <c r="M91" s="47"/>
    </row>
    <row r="92" spans="2:13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3.7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</sheetData>
  <sheetProtection/>
  <mergeCells count="50"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87:F87"/>
    <mergeCell ref="B1:L1"/>
    <mergeCell ref="B33:L33"/>
    <mergeCell ref="B52:L52"/>
    <mergeCell ref="C53:D53"/>
    <mergeCell ref="E53:F53"/>
    <mergeCell ref="C54:F54"/>
    <mergeCell ref="G54:H54"/>
    <mergeCell ref="L35:L37"/>
    <mergeCell ref="B35:B38"/>
    <mergeCell ref="K35:K37"/>
    <mergeCell ref="C81:F81"/>
    <mergeCell ref="C70:D70"/>
    <mergeCell ref="E70:F70"/>
    <mergeCell ref="C71:F71"/>
    <mergeCell ref="G71:H71"/>
    <mergeCell ref="C80:F80"/>
    <mergeCell ref="F4:H4"/>
    <mergeCell ref="I35:J37"/>
    <mergeCell ref="D35:D37"/>
    <mergeCell ref="B3:B4"/>
    <mergeCell ref="F36:F37"/>
    <mergeCell ref="F35:H35"/>
    <mergeCell ref="G36:H36"/>
    <mergeCell ref="C4:E4"/>
    <mergeCell ref="C38:J38"/>
    <mergeCell ref="C35:C37"/>
    <mergeCell ref="I42:J42"/>
    <mergeCell ref="I43:J43"/>
    <mergeCell ref="I45:J45"/>
    <mergeCell ref="K38:L38"/>
    <mergeCell ref="I46:J46"/>
    <mergeCell ref="I47:J47"/>
    <mergeCell ref="I49:J49"/>
    <mergeCell ref="E35:E37"/>
    <mergeCell ref="I50:J50"/>
    <mergeCell ref="I48:J48"/>
    <mergeCell ref="I40:J40"/>
    <mergeCell ref="I41:J41"/>
    <mergeCell ref="I44:J44"/>
    <mergeCell ref="I39:J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1"/>
  <headerFooter alignWithMargins="0">
    <oddFooter>&amp;RStrona &amp;P z &amp;N</oddFooter>
  </headerFooter>
  <rowBreaks count="3" manualBreakCount="3">
    <brk id="31" max="11" man="1"/>
    <brk id="51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2021-02-08T10:29:02Z</dcterms:modified>
  <cp:category/>
  <cp:version/>
  <cp:contentType/>
  <cp:contentStatus/>
</cp:coreProperties>
</file>