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/>
  <mc:AlternateContent xmlns:mc="http://schemas.openxmlformats.org/markup-compatibility/2006">
    <mc:Choice Requires="x15">
      <x15ac:absPath xmlns:x15ac="http://schemas.microsoft.com/office/spreadsheetml/2010/11/ac" url="C:\Users\mbielicka\Desktop\REMONTY Zmiany PREMIERA\Listy do podpisu do PRM\"/>
    </mc:Choice>
  </mc:AlternateContent>
  <xr:revisionPtr revIDLastSave="0" documentId="13_ncr:1_{92C94291-99C9-4A08-81B0-F2CB31BAAD1F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TERC - &quot;nazwa woj&quot;" sheetId="7" r:id="rId1"/>
    <sheet name="pow podst" sheetId="3" r:id="rId2"/>
    <sheet name="gm podst" sheetId="13" r:id="rId3"/>
    <sheet name="pow rez" sheetId="14" r:id="rId4"/>
    <sheet name="gm rez" sheetId="15" r:id="rId5"/>
  </sheets>
  <definedNames>
    <definedName name="_xlnm.Print_Area" localSheetId="2">'gm podst'!$A$1:$O$56</definedName>
    <definedName name="_xlnm.Print_Area" localSheetId="4">'gm rez'!$A$1:$O$49</definedName>
    <definedName name="_xlnm.Print_Area" localSheetId="1">'pow podst'!$A$1:$N$36</definedName>
    <definedName name="_xlnm.Print_Area" localSheetId="3">'pow rez'!$A$1:$N$31</definedName>
    <definedName name="_xlnm.Print_Area" localSheetId="0">'TERC - "nazwa woj"'!$A$1:$G$24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P8" i="15" l="1"/>
  <c r="Q8" i="15"/>
  <c r="R8" i="15" s="1"/>
  <c r="S8" i="15"/>
  <c r="P9" i="15"/>
  <c r="Q9" i="15"/>
  <c r="R9" i="15"/>
  <c r="S9" i="15"/>
  <c r="P10" i="15"/>
  <c r="Q10" i="15"/>
  <c r="R10" i="15" s="1"/>
  <c r="S10" i="15"/>
  <c r="P11" i="15"/>
  <c r="Q11" i="15"/>
  <c r="R11" i="15" s="1"/>
  <c r="S11" i="15"/>
  <c r="P12" i="15"/>
  <c r="Q12" i="15"/>
  <c r="R12" i="15"/>
  <c r="S12" i="15"/>
  <c r="P13" i="15"/>
  <c r="Q13" i="15"/>
  <c r="R13" i="15" s="1"/>
  <c r="S13" i="15"/>
  <c r="P14" i="15"/>
  <c r="Q14" i="15"/>
  <c r="R14" i="15" s="1"/>
  <c r="S14" i="15"/>
  <c r="P15" i="15"/>
  <c r="Q15" i="15"/>
  <c r="R15" i="15"/>
  <c r="S15" i="15"/>
  <c r="P16" i="15"/>
  <c r="Q16" i="15"/>
  <c r="R16" i="15" s="1"/>
  <c r="S16" i="15"/>
  <c r="P17" i="15"/>
  <c r="Q17" i="15"/>
  <c r="R17" i="15" s="1"/>
  <c r="S17" i="15"/>
  <c r="P18" i="15"/>
  <c r="Q18" i="15"/>
  <c r="R18" i="15"/>
  <c r="S18" i="15"/>
  <c r="P19" i="15"/>
  <c r="Q19" i="15"/>
  <c r="R19" i="15" s="1"/>
  <c r="S19" i="15"/>
  <c r="P20" i="15"/>
  <c r="Q20" i="15"/>
  <c r="R20" i="15" s="1"/>
  <c r="S20" i="15"/>
  <c r="P21" i="15"/>
  <c r="Q21" i="15"/>
  <c r="R21" i="15"/>
  <c r="S21" i="15"/>
  <c r="P22" i="15"/>
  <c r="Q22" i="15"/>
  <c r="R22" i="15" s="1"/>
  <c r="S22" i="15"/>
  <c r="P23" i="15"/>
  <c r="Q23" i="15"/>
  <c r="R23" i="15" s="1"/>
  <c r="S23" i="15"/>
  <c r="P24" i="15"/>
  <c r="Q24" i="15"/>
  <c r="R24" i="15"/>
  <c r="S24" i="15"/>
  <c r="P25" i="15"/>
  <c r="Q25" i="15"/>
  <c r="R25" i="15" s="1"/>
  <c r="S25" i="15"/>
  <c r="P26" i="15"/>
  <c r="Q26" i="15"/>
  <c r="R26" i="15" s="1"/>
  <c r="S26" i="15"/>
  <c r="P27" i="15"/>
  <c r="Q27" i="15"/>
  <c r="R27" i="15"/>
  <c r="S27" i="15"/>
  <c r="P28" i="15"/>
  <c r="Q28" i="15"/>
  <c r="R28" i="15" s="1"/>
  <c r="S28" i="15"/>
  <c r="P29" i="15"/>
  <c r="Q29" i="15"/>
  <c r="R29" i="15" s="1"/>
  <c r="S29" i="15"/>
  <c r="P30" i="15"/>
  <c r="Q30" i="15"/>
  <c r="R30" i="15"/>
  <c r="S30" i="15"/>
  <c r="P31" i="15"/>
  <c r="Q31" i="15"/>
  <c r="R31" i="15" s="1"/>
  <c r="S31" i="15"/>
  <c r="P32" i="15"/>
  <c r="Q32" i="15"/>
  <c r="R32" i="15" s="1"/>
  <c r="S32" i="15"/>
  <c r="P33" i="15"/>
  <c r="Q33" i="15"/>
  <c r="R33" i="15"/>
  <c r="S33" i="15"/>
  <c r="P34" i="15"/>
  <c r="Q34" i="15"/>
  <c r="R34" i="15" s="1"/>
  <c r="S34" i="15"/>
  <c r="P35" i="15"/>
  <c r="Q35" i="15"/>
  <c r="R35" i="15" s="1"/>
  <c r="S35" i="15"/>
  <c r="L44" i="15"/>
  <c r="O44" i="15" s="1"/>
  <c r="O43" i="15"/>
  <c r="O42" i="15"/>
  <c r="O41" i="15"/>
  <c r="O40" i="15"/>
  <c r="O39" i="15"/>
  <c r="O38" i="15"/>
  <c r="O37" i="15"/>
  <c r="O36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O21" i="15"/>
  <c r="O20" i="15"/>
  <c r="O19" i="15"/>
  <c r="O18" i="15"/>
  <c r="O17" i="15"/>
  <c r="O16" i="15"/>
  <c r="O15" i="15"/>
  <c r="O14" i="15"/>
  <c r="O13" i="15"/>
  <c r="O12" i="15"/>
  <c r="O11" i="15"/>
  <c r="O10" i="15"/>
  <c r="O9" i="15"/>
  <c r="O8" i="15"/>
  <c r="O7" i="15"/>
  <c r="O6" i="15"/>
  <c r="O5" i="15"/>
  <c r="O4" i="15"/>
  <c r="O3" i="15"/>
  <c r="K26" i="14"/>
  <c r="N26" i="14" s="1"/>
  <c r="N25" i="14"/>
  <c r="N24" i="14"/>
  <c r="N23" i="14"/>
  <c r="N22" i="14"/>
  <c r="N21" i="14"/>
  <c r="N20" i="14"/>
  <c r="N19" i="14"/>
  <c r="N18" i="14"/>
  <c r="N17" i="14"/>
  <c r="N16" i="14"/>
  <c r="N15" i="14"/>
  <c r="O15" i="14" s="1"/>
  <c r="N14" i="14"/>
  <c r="O14" i="14" s="1"/>
  <c r="N13" i="14"/>
  <c r="O13" i="14" s="1"/>
  <c r="N12" i="14"/>
  <c r="N11" i="14"/>
  <c r="N10" i="14"/>
  <c r="N9" i="14"/>
  <c r="N8" i="14"/>
  <c r="N7" i="14"/>
  <c r="N6" i="14"/>
  <c r="N5" i="14"/>
  <c r="N4" i="14"/>
  <c r="N3" i="14"/>
  <c r="O11" i="14"/>
  <c r="P11" i="14"/>
  <c r="Q11" i="14" s="1"/>
  <c r="R11" i="14"/>
  <c r="O12" i="14"/>
  <c r="P12" i="14"/>
  <c r="Q12" i="14"/>
  <c r="R12" i="14"/>
  <c r="P13" i="14"/>
  <c r="Q13" i="14" s="1"/>
  <c r="R13" i="14"/>
  <c r="P14" i="14"/>
  <c r="Q14" i="14"/>
  <c r="R14" i="14"/>
  <c r="P15" i="14"/>
  <c r="Q15" i="14"/>
  <c r="R15" i="14"/>
  <c r="O16" i="14"/>
  <c r="P16" i="14"/>
  <c r="Q16" i="14" s="1"/>
  <c r="R16" i="14"/>
  <c r="O17" i="14"/>
  <c r="P17" i="14"/>
  <c r="Q17" i="14"/>
  <c r="R17" i="14"/>
  <c r="P7" i="13"/>
  <c r="Q7" i="13"/>
  <c r="R7" i="13"/>
  <c r="S7" i="13"/>
  <c r="P8" i="13"/>
  <c r="Q8" i="13"/>
  <c r="R8" i="13" s="1"/>
  <c r="S8" i="13"/>
  <c r="P9" i="13"/>
  <c r="Q9" i="13"/>
  <c r="R9" i="13"/>
  <c r="S9" i="13"/>
  <c r="P10" i="13"/>
  <c r="Q10" i="13"/>
  <c r="R10" i="13"/>
  <c r="S10" i="13"/>
  <c r="P11" i="13"/>
  <c r="Q11" i="13"/>
  <c r="R11" i="13" s="1"/>
  <c r="S11" i="13"/>
  <c r="P12" i="13"/>
  <c r="Q12" i="13"/>
  <c r="R12" i="13"/>
  <c r="S12" i="13"/>
  <c r="P13" i="13"/>
  <c r="Q13" i="13"/>
  <c r="R13" i="13"/>
  <c r="S13" i="13"/>
  <c r="P14" i="13"/>
  <c r="Q14" i="13"/>
  <c r="R14" i="13" s="1"/>
  <c r="S14" i="13"/>
  <c r="P15" i="13"/>
  <c r="Q15" i="13"/>
  <c r="R15" i="13"/>
  <c r="S15" i="13"/>
  <c r="P16" i="13"/>
  <c r="Q16" i="13"/>
  <c r="R16" i="13"/>
  <c r="S16" i="13"/>
  <c r="P17" i="13"/>
  <c r="Q17" i="13"/>
  <c r="R17" i="13" s="1"/>
  <c r="S17" i="13"/>
  <c r="P18" i="13"/>
  <c r="Q18" i="13"/>
  <c r="R18" i="13"/>
  <c r="S18" i="13"/>
  <c r="P19" i="13"/>
  <c r="Q19" i="13"/>
  <c r="R19" i="13"/>
  <c r="S19" i="13"/>
  <c r="P20" i="13"/>
  <c r="Q20" i="13"/>
  <c r="R20" i="13" s="1"/>
  <c r="S20" i="13"/>
  <c r="P21" i="13"/>
  <c r="Q21" i="13"/>
  <c r="R21" i="13"/>
  <c r="S21" i="13"/>
  <c r="P22" i="13"/>
  <c r="Q22" i="13"/>
  <c r="R22" i="13"/>
  <c r="S22" i="13"/>
  <c r="P23" i="13"/>
  <c r="Q23" i="13"/>
  <c r="R23" i="13" s="1"/>
  <c r="S23" i="13"/>
  <c r="P24" i="13"/>
  <c r="Q24" i="13"/>
  <c r="R24" i="13"/>
  <c r="S24" i="13"/>
  <c r="P25" i="13"/>
  <c r="Q25" i="13"/>
  <c r="R25" i="13"/>
  <c r="S25" i="13"/>
  <c r="P26" i="13"/>
  <c r="Q26" i="13"/>
  <c r="R26" i="13" s="1"/>
  <c r="S26" i="13"/>
  <c r="P27" i="13"/>
  <c r="Q27" i="13"/>
  <c r="R27" i="13"/>
  <c r="S27" i="13"/>
  <c r="P28" i="13"/>
  <c r="Q28" i="13"/>
  <c r="R28" i="13"/>
  <c r="S28" i="13"/>
  <c r="P29" i="13"/>
  <c r="Q29" i="13"/>
  <c r="R29" i="13" s="1"/>
  <c r="S29" i="13"/>
  <c r="P30" i="13"/>
  <c r="Q30" i="13"/>
  <c r="R30" i="13"/>
  <c r="S30" i="13"/>
  <c r="P31" i="13"/>
  <c r="Q31" i="13"/>
  <c r="R31" i="13"/>
  <c r="S31" i="13"/>
  <c r="P32" i="13"/>
  <c r="Q32" i="13"/>
  <c r="R32" i="13" s="1"/>
  <c r="S32" i="13"/>
  <c r="P33" i="13"/>
  <c r="Q33" i="13"/>
  <c r="R33" i="13"/>
  <c r="S33" i="13"/>
  <c r="P34" i="13"/>
  <c r="Q34" i="13"/>
  <c r="R34" i="13"/>
  <c r="S34" i="13"/>
  <c r="P35" i="13"/>
  <c r="Q35" i="13"/>
  <c r="R35" i="13" s="1"/>
  <c r="S35" i="13"/>
  <c r="P36" i="13"/>
  <c r="Q36" i="13"/>
  <c r="R36" i="13"/>
  <c r="S36" i="13"/>
  <c r="P37" i="13"/>
  <c r="Q37" i="13"/>
  <c r="R37" i="13"/>
  <c r="S37" i="13"/>
  <c r="P38" i="13"/>
  <c r="Q38" i="13"/>
  <c r="R38" i="13" s="1"/>
  <c r="S38" i="13"/>
  <c r="P39" i="13"/>
  <c r="Q39" i="13"/>
  <c r="R39" i="13"/>
  <c r="S39" i="13"/>
  <c r="P40" i="13"/>
  <c r="Q40" i="13"/>
  <c r="R40" i="13"/>
  <c r="S40" i="13"/>
  <c r="P41" i="13"/>
  <c r="Q41" i="13"/>
  <c r="R41" i="13" s="1"/>
  <c r="S41" i="13"/>
  <c r="P42" i="13"/>
  <c r="Q42" i="13"/>
  <c r="R42" i="13"/>
  <c r="S42" i="13"/>
  <c r="P43" i="13"/>
  <c r="Q43" i="13"/>
  <c r="R43" i="13"/>
  <c r="S43" i="13"/>
  <c r="P44" i="13"/>
  <c r="Q44" i="13"/>
  <c r="R44" i="13" s="1"/>
  <c r="S44" i="13"/>
  <c r="P45" i="13"/>
  <c r="Q45" i="13"/>
  <c r="R45" i="13"/>
  <c r="S45" i="13"/>
  <c r="P46" i="13"/>
  <c r="Q46" i="13"/>
  <c r="R46" i="13"/>
  <c r="S46" i="13"/>
  <c r="P47" i="13"/>
  <c r="Q47" i="13"/>
  <c r="R47" i="13" s="1"/>
  <c r="S47" i="13"/>
  <c r="P48" i="13"/>
  <c r="Q48" i="13"/>
  <c r="R48" i="13"/>
  <c r="S48" i="13"/>
  <c r="P49" i="13"/>
  <c r="Q49" i="13"/>
  <c r="R49" i="13"/>
  <c r="S49" i="13"/>
  <c r="P50" i="13"/>
  <c r="Q50" i="13"/>
  <c r="R50" i="13" s="1"/>
  <c r="S50" i="13"/>
  <c r="P51" i="13"/>
  <c r="Q51" i="13"/>
  <c r="R51" i="13"/>
  <c r="S51" i="13"/>
  <c r="M52" i="13"/>
  <c r="I52" i="13"/>
  <c r="K52" i="13"/>
  <c r="O52" i="13"/>
  <c r="N22" i="3"/>
  <c r="O22" i="3" s="1"/>
  <c r="N23" i="3"/>
  <c r="O23" i="3" s="1"/>
  <c r="N24" i="3"/>
  <c r="O24" i="3" s="1"/>
  <c r="N25" i="3"/>
  <c r="O25" i="3" s="1"/>
  <c r="N26" i="3"/>
  <c r="N27" i="3"/>
  <c r="N28" i="3"/>
  <c r="N29" i="3"/>
  <c r="N30" i="3"/>
  <c r="N31" i="3"/>
  <c r="K31" i="3"/>
  <c r="L31" i="3" s="1"/>
  <c r="P15" i="3"/>
  <c r="Q15" i="3" s="1"/>
  <c r="R15" i="3"/>
  <c r="P16" i="3"/>
  <c r="Q16" i="3"/>
  <c r="R16" i="3"/>
  <c r="P17" i="3"/>
  <c r="Q17" i="3" s="1"/>
  <c r="R17" i="3"/>
  <c r="P18" i="3"/>
  <c r="Q18" i="3"/>
  <c r="R18" i="3"/>
  <c r="P19" i="3"/>
  <c r="Q19" i="3" s="1"/>
  <c r="R19" i="3"/>
  <c r="P20" i="3"/>
  <c r="Q20" i="3" s="1"/>
  <c r="R20" i="3"/>
  <c r="P21" i="3"/>
  <c r="Q21" i="3" s="1"/>
  <c r="R21" i="3"/>
  <c r="P22" i="3"/>
  <c r="Q22" i="3" s="1"/>
  <c r="R22" i="3"/>
  <c r="P23" i="3"/>
  <c r="Q23" i="3" s="1"/>
  <c r="R23" i="3"/>
  <c r="P24" i="3"/>
  <c r="Q24" i="3" s="1"/>
  <c r="R24" i="3"/>
  <c r="P25" i="3"/>
  <c r="Q25" i="3"/>
  <c r="R25" i="3"/>
  <c r="O26" i="3"/>
  <c r="P26" i="3"/>
  <c r="Q26" i="3" s="1"/>
  <c r="R26" i="3"/>
  <c r="M44" i="15" l="1"/>
  <c r="L26" i="14"/>
  <c r="L52" i="13"/>
  <c r="N4" i="3"/>
  <c r="N5" i="3"/>
  <c r="N6" i="3"/>
  <c r="N7" i="3"/>
  <c r="N8" i="3"/>
  <c r="N9" i="3"/>
  <c r="N10" i="3"/>
  <c r="N11" i="3"/>
  <c r="N12" i="3"/>
  <c r="O12" i="3" s="1"/>
  <c r="N13" i="3"/>
  <c r="O13" i="3" s="1"/>
  <c r="N14" i="3"/>
  <c r="O14" i="3" s="1"/>
  <c r="N15" i="3"/>
  <c r="O15" i="3" s="1"/>
  <c r="N16" i="3"/>
  <c r="O16" i="3" s="1"/>
  <c r="N17" i="3"/>
  <c r="O17" i="3" s="1"/>
  <c r="N18" i="3"/>
  <c r="O18" i="3" s="1"/>
  <c r="N19" i="3"/>
  <c r="O19" i="3" s="1"/>
  <c r="N20" i="3"/>
  <c r="O20" i="3" s="1"/>
  <c r="N21" i="3"/>
  <c r="O21" i="3" s="1"/>
  <c r="N3" i="3"/>
  <c r="O11" i="3"/>
  <c r="P11" i="3"/>
  <c r="Q11" i="3" s="1"/>
  <c r="R11" i="3"/>
  <c r="P12" i="3"/>
  <c r="Q12" i="3" s="1"/>
  <c r="R12" i="3"/>
  <c r="P13" i="3"/>
  <c r="Q13" i="3"/>
  <c r="R13" i="3"/>
  <c r="P14" i="3"/>
  <c r="Q14" i="3" s="1"/>
  <c r="R14" i="3"/>
  <c r="O27" i="3"/>
  <c r="P27" i="3"/>
  <c r="Q27" i="3" s="1"/>
  <c r="R27" i="3"/>
  <c r="O28" i="3"/>
  <c r="P28" i="3"/>
  <c r="Q28" i="3" s="1"/>
  <c r="R28" i="3"/>
  <c r="O29" i="3"/>
  <c r="P29" i="3"/>
  <c r="Q29" i="3" s="1"/>
  <c r="R29" i="3"/>
  <c r="O30" i="3"/>
  <c r="P30" i="3"/>
  <c r="Q30" i="3" s="1"/>
  <c r="R30" i="3"/>
  <c r="O31" i="3"/>
  <c r="P31" i="3"/>
  <c r="Q31" i="3"/>
  <c r="R31" i="3"/>
  <c r="F22" i="7" l="1"/>
  <c r="F21" i="7"/>
  <c r="D22" i="7"/>
  <c r="G22" i="7"/>
  <c r="G21" i="7"/>
  <c r="D21" i="7"/>
  <c r="C22" i="7" l="1"/>
  <c r="C21" i="7"/>
  <c r="C19" i="7"/>
  <c r="F19" i="7" l="1"/>
  <c r="G19" i="7"/>
  <c r="D19" i="7"/>
  <c r="Q3" i="13"/>
  <c r="R3" i="13" s="1"/>
  <c r="O45" i="15"/>
  <c r="K45" i="15"/>
  <c r="I45" i="15"/>
  <c r="S44" i="15"/>
  <c r="Q44" i="15"/>
  <c r="R44" i="15" s="1"/>
  <c r="P44" i="15"/>
  <c r="S43" i="15"/>
  <c r="Q43" i="15"/>
  <c r="R43" i="15" s="1"/>
  <c r="P43" i="15"/>
  <c r="S42" i="15"/>
  <c r="Q42" i="15"/>
  <c r="R42" i="15" s="1"/>
  <c r="P42" i="15"/>
  <c r="S41" i="15"/>
  <c r="Q41" i="15"/>
  <c r="R41" i="15" s="1"/>
  <c r="P41" i="15"/>
  <c r="S40" i="15"/>
  <c r="Q40" i="15"/>
  <c r="R40" i="15" s="1"/>
  <c r="P40" i="15"/>
  <c r="S39" i="15"/>
  <c r="Q39" i="15"/>
  <c r="R39" i="15" s="1"/>
  <c r="P39" i="15"/>
  <c r="S38" i="15"/>
  <c r="Q38" i="15"/>
  <c r="R38" i="15" s="1"/>
  <c r="P38" i="15"/>
  <c r="S37" i="15"/>
  <c r="Q37" i="15"/>
  <c r="R37" i="15" s="1"/>
  <c r="P37" i="15"/>
  <c r="S36" i="15"/>
  <c r="Q36" i="15"/>
  <c r="R36" i="15" s="1"/>
  <c r="P36" i="15"/>
  <c r="S7" i="15"/>
  <c r="Q7" i="15"/>
  <c r="R7" i="15" s="1"/>
  <c r="P7" i="15"/>
  <c r="S6" i="15"/>
  <c r="Q6" i="15"/>
  <c r="R6" i="15" s="1"/>
  <c r="P6" i="15"/>
  <c r="S5" i="15"/>
  <c r="Q5" i="15"/>
  <c r="R5" i="15" s="1"/>
  <c r="P5" i="15"/>
  <c r="S4" i="15"/>
  <c r="Q4" i="15"/>
  <c r="R4" i="15" s="1"/>
  <c r="P4" i="15"/>
  <c r="Q3" i="15"/>
  <c r="R3" i="15" s="1"/>
  <c r="P3" i="15"/>
  <c r="L45" i="15"/>
  <c r="N27" i="14"/>
  <c r="J27" i="14"/>
  <c r="H27" i="14"/>
  <c r="R26" i="14"/>
  <c r="P26" i="14"/>
  <c r="Q26" i="14" s="1"/>
  <c r="O26" i="14"/>
  <c r="R25" i="14"/>
  <c r="P25" i="14"/>
  <c r="Q25" i="14" s="1"/>
  <c r="O25" i="14"/>
  <c r="R24" i="14"/>
  <c r="P24" i="14"/>
  <c r="Q24" i="14" s="1"/>
  <c r="O24" i="14"/>
  <c r="R23" i="14"/>
  <c r="P23" i="14"/>
  <c r="Q23" i="14" s="1"/>
  <c r="O23" i="14"/>
  <c r="R22" i="14"/>
  <c r="P22" i="14"/>
  <c r="Q22" i="14" s="1"/>
  <c r="O22" i="14"/>
  <c r="R21" i="14"/>
  <c r="P21" i="14"/>
  <c r="Q21" i="14" s="1"/>
  <c r="O21" i="14"/>
  <c r="R20" i="14"/>
  <c r="P20" i="14"/>
  <c r="Q20" i="14" s="1"/>
  <c r="O20" i="14"/>
  <c r="R19" i="14"/>
  <c r="P19" i="14"/>
  <c r="Q19" i="14" s="1"/>
  <c r="O19" i="14"/>
  <c r="R18" i="14"/>
  <c r="P18" i="14"/>
  <c r="Q18" i="14" s="1"/>
  <c r="O18" i="14"/>
  <c r="R10" i="14"/>
  <c r="P10" i="14"/>
  <c r="Q10" i="14" s="1"/>
  <c r="O10" i="14"/>
  <c r="R9" i="14"/>
  <c r="P9" i="14"/>
  <c r="Q9" i="14" s="1"/>
  <c r="O9" i="14"/>
  <c r="R8" i="14"/>
  <c r="P8" i="14"/>
  <c r="Q8" i="14" s="1"/>
  <c r="O8" i="14"/>
  <c r="R7" i="14"/>
  <c r="P7" i="14"/>
  <c r="Q7" i="14" s="1"/>
  <c r="O7" i="14"/>
  <c r="R6" i="14"/>
  <c r="P6" i="14"/>
  <c r="Q6" i="14" s="1"/>
  <c r="O6" i="14"/>
  <c r="R5" i="14"/>
  <c r="P5" i="14"/>
  <c r="Q5" i="14" s="1"/>
  <c r="O5" i="14"/>
  <c r="R4" i="14"/>
  <c r="P4" i="14"/>
  <c r="Q4" i="14" s="1"/>
  <c r="O4" i="14"/>
  <c r="P3" i="14"/>
  <c r="Q3" i="14" s="1"/>
  <c r="S6" i="13"/>
  <c r="Q6" i="13"/>
  <c r="R6" i="13" s="1"/>
  <c r="P6" i="13"/>
  <c r="S5" i="13"/>
  <c r="Q5" i="13"/>
  <c r="R5" i="13" s="1"/>
  <c r="P5" i="13"/>
  <c r="S4" i="13"/>
  <c r="Q4" i="13"/>
  <c r="R4" i="13" s="1"/>
  <c r="P4" i="13"/>
  <c r="P3" i="13"/>
  <c r="S3" i="15" l="1"/>
  <c r="E22" i="7"/>
  <c r="Q45" i="15"/>
  <c r="P45" i="15"/>
  <c r="M45" i="15"/>
  <c r="S45" i="15" s="1"/>
  <c r="K27" i="14"/>
  <c r="E21" i="7"/>
  <c r="O3" i="14"/>
  <c r="E19" i="7"/>
  <c r="R3" i="14" l="1"/>
  <c r="L27" i="14"/>
  <c r="R27" i="14" s="1"/>
  <c r="P27" i="14"/>
  <c r="O27" i="14"/>
  <c r="S52" i="13"/>
  <c r="S3" i="13"/>
  <c r="Q52" i="13"/>
  <c r="P52" i="13"/>
  <c r="H21" i="7" l="1"/>
  <c r="I21" i="7"/>
  <c r="H22" i="7"/>
  <c r="I22" i="7"/>
  <c r="F23" i="7"/>
  <c r="F26" i="7" s="1"/>
  <c r="G23" i="7"/>
  <c r="G26" i="7" s="1"/>
  <c r="D23" i="7"/>
  <c r="D26" i="7" s="1"/>
  <c r="E23" i="7"/>
  <c r="E26" i="7" s="1"/>
  <c r="C23" i="7"/>
  <c r="C26" i="7" s="1"/>
  <c r="C18" i="7"/>
  <c r="I23" i="7" l="1"/>
  <c r="H23" i="7"/>
  <c r="C20" i="7"/>
  <c r="O4" i="3"/>
  <c r="P4" i="3"/>
  <c r="Q4" i="3" s="1"/>
  <c r="O5" i="3"/>
  <c r="P5" i="3"/>
  <c r="Q5" i="3" s="1"/>
  <c r="O6" i="3"/>
  <c r="P6" i="3"/>
  <c r="Q6" i="3" s="1"/>
  <c r="O7" i="3"/>
  <c r="P7" i="3"/>
  <c r="Q7" i="3" s="1"/>
  <c r="O9" i="3"/>
  <c r="P9" i="3"/>
  <c r="Q9" i="3" s="1"/>
  <c r="O10" i="3"/>
  <c r="P10" i="3"/>
  <c r="Q10" i="3" s="1"/>
  <c r="C25" i="7" l="1"/>
  <c r="O8" i="3"/>
  <c r="P8" i="3"/>
  <c r="Q8" i="3" s="1"/>
  <c r="R8" i="3"/>
  <c r="P3" i="3" l="1"/>
  <c r="O3" i="3"/>
  <c r="F18" i="7" l="1"/>
  <c r="F20" i="7" l="1"/>
  <c r="G18" i="7"/>
  <c r="D18" i="7"/>
  <c r="C24" i="7"/>
  <c r="C27" i="7" s="1"/>
  <c r="N32" i="3"/>
  <c r="K32" i="3"/>
  <c r="J32" i="3"/>
  <c r="H32" i="3"/>
  <c r="R10" i="3"/>
  <c r="R9" i="3"/>
  <c r="R7" i="3"/>
  <c r="R6" i="3"/>
  <c r="R5" i="3"/>
  <c r="R4" i="3"/>
  <c r="R3" i="3"/>
  <c r="F24" i="7" l="1"/>
  <c r="F27" i="7" s="1"/>
  <c r="F25" i="7"/>
  <c r="I18" i="7"/>
  <c r="D20" i="7"/>
  <c r="I19" i="7"/>
  <c r="G20" i="7"/>
  <c r="G25" i="7" s="1"/>
  <c r="O32" i="3"/>
  <c r="P32" i="3"/>
  <c r="Q3" i="3"/>
  <c r="H19" i="7"/>
  <c r="L32" i="3"/>
  <c r="R32" i="3" s="1"/>
  <c r="E18" i="7"/>
  <c r="D24" i="7" l="1"/>
  <c r="D27" i="7" s="1"/>
  <c r="H18" i="7"/>
  <c r="D25" i="7"/>
  <c r="I20" i="7"/>
  <c r="E20" i="7"/>
  <c r="G24" i="7"/>
  <c r="I24" i="7" s="1"/>
  <c r="G27" i="7" l="1"/>
  <c r="H20" i="7"/>
  <c r="E25" i="7"/>
  <c r="E24" i="7"/>
  <c r="H24" i="7" s="1"/>
  <c r="E27" i="7" l="1"/>
</calcChain>
</file>

<file path=xl/sharedStrings.xml><?xml version="1.0" encoding="utf-8"?>
<sst xmlns="http://schemas.openxmlformats.org/spreadsheetml/2006/main" count="1084" uniqueCount="433">
  <si>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</si>
  <si>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</si>
  <si>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</si>
  <si>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</si>
  <si>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</si>
  <si>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</si>
  <si>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</si>
  <si>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</si>
  <si>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</si>
  <si>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</si>
  <si>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% dofinansowania</t>
  </si>
  <si>
    <t>Deklarowana kwota środków własnych (w zł)</t>
  </si>
  <si>
    <t>x</t>
  </si>
  <si>
    <t>Powiat</t>
  </si>
  <si>
    <t>Wnioskowana kwota dofinansowania
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</si>
  <si>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</si>
  <si>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</si>
  <si>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</si>
  <si>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</si>
  <si>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</si>
  <si>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</si>
  <si>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</si>
  <si>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Rodzaj zadania</t>
  </si>
  <si>
    <t>spr-lata</t>
  </si>
  <si>
    <t>spr-procent</t>
  </si>
  <si>
    <t>spr-dof</t>
  </si>
  <si>
    <t>spr-montaż</t>
  </si>
  <si>
    <t>TERC</t>
  </si>
  <si>
    <t>RAZEM listy</t>
  </si>
  <si>
    <t>Liczba zadań</t>
  </si>
  <si>
    <t>powiatowe - lista podstawowa, z tego:</t>
  </si>
  <si>
    <t>nowe zadania jednoroczne</t>
  </si>
  <si>
    <t>gminne - lista podstawowa, z tego:</t>
  </si>
  <si>
    <t>RAZEM listy podstawowe, z tego: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</si>
  <si>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</si>
  <si>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do dofinansowania w ramach Rządowego Funduszu Rozwoju Dróg</t>
  </si>
  <si>
    <t>Lista zadań rekomendowanych polegających wyłącznie na remoncie dróg powiatowych lub gminnych</t>
  </si>
  <si>
    <t>RAZEM nowe zadania jednoroczne</t>
  </si>
  <si>
    <t>R - remont</t>
  </si>
  <si>
    <t>Kwota dofinansowania 
w podziale na lata</t>
  </si>
  <si>
    <t>Zadanie nowe [N]</t>
  </si>
  <si>
    <t>Województwo: Świętokrzyskie</t>
  </si>
  <si>
    <t>N</t>
  </si>
  <si>
    <t>22/B/2023</t>
  </si>
  <si>
    <t>Powiat Starachowicki</t>
  </si>
  <si>
    <t>Remont drogi powiatowej nr 1781T (0600T) Rzepin - Rzepinek - Szerzawy - Brzezie - Łomno w miejscowości Łomno</t>
  </si>
  <si>
    <t>R</t>
  </si>
  <si>
    <t>07.2023 06.2024</t>
  </si>
  <si>
    <t>168/B/2023</t>
  </si>
  <si>
    <t>Powiat Ostrowiecki</t>
  </si>
  <si>
    <t xml:space="preserve">Remont drogi powiatowej nr 1641T - ulica Mickiewicza w Ostrowcu Świętokrzyskim </t>
  </si>
  <si>
    <t>08.2023 07.2024</t>
  </si>
  <si>
    <t>116/B/2023</t>
  </si>
  <si>
    <t>Powiat Włoszczowski</t>
  </si>
  <si>
    <t>Remont drogi powiatowej nr 1889T (stary numer 0237T) w km od 13+590 do km 16+034 na odcinku Kwilina - Świerków</t>
  </si>
  <si>
    <t>04.2023 02.2024</t>
  </si>
  <si>
    <t>69/B/2023</t>
  </si>
  <si>
    <t>Powiat Opatowski</t>
  </si>
  <si>
    <t>Remont drogi powiatowej nr 1551T (stary nr 0722T) Mydłów - Przepiórów - Konary Kolonia w miejscowości Przepiórów, Borków od km 2+037 do km 3+093 na odcinku o długości 1,056 km</t>
  </si>
  <si>
    <t>05.2023 11.2023</t>
  </si>
  <si>
    <t>76/B/2023</t>
  </si>
  <si>
    <t>Remont drogi powiatowej nr 1552T (stary nr 0723T) Opatów - Strzyżowice - Wymysłów w m. Czerników Karski w km 4+131 - 4+571 odc. dł. 0,440 km</t>
  </si>
  <si>
    <t>40/B/2023</t>
  </si>
  <si>
    <t>Powiat Staszowski</t>
  </si>
  <si>
    <t>Remont odcinka drogi powiatowej nr 1858T (0838T) Rudniki - Okrągła od km 0+000 do km 2+156</t>
  </si>
  <si>
    <t>184/B/2023</t>
  </si>
  <si>
    <t>Powiat Kielecki</t>
  </si>
  <si>
    <t>Remont drogi powiatowej nr 1368T w miejscowości Siedlce</t>
  </si>
  <si>
    <t>37/B/2023</t>
  </si>
  <si>
    <t>Powiat Sandomierski</t>
  </si>
  <si>
    <t>Remont drogi powiatowej nr 1731T ulica Zawichojska w Sandomierzu od km 0+436 do km 0+627</t>
  </si>
  <si>
    <t>113/B/2023</t>
  </si>
  <si>
    <t>Remont drogi powiatowej nr 1915T (stary numer 0266T) od km 1+590 do km 1+730 w miejscowości Brygidów</t>
  </si>
  <si>
    <t>04.2023 11.2023</t>
  </si>
  <si>
    <t>195/B/2023</t>
  </si>
  <si>
    <t>Remont drogi powiatowej nr 1319T na odcinku Niestachów - Brzechów</t>
  </si>
  <si>
    <t>46/B/2023</t>
  </si>
  <si>
    <t>Powiat Pińczowski</t>
  </si>
  <si>
    <t>Remont drogi powiatowej nr 1677T Wola Knyszyńska - Stępocice; odc. Wola Knyszyńska - Podrózie</t>
  </si>
  <si>
    <t>38/B/2023</t>
  </si>
  <si>
    <t>Remont odcinka drogi powiatowej nr 1707T (0787T) Pokrzywianka - Łukawica w miejscowości Witowice od km 1+530 do km 3+320</t>
  </si>
  <si>
    <t>67/B/2023</t>
  </si>
  <si>
    <t>Remont drogi powiatowej nr 1541T (stary nr 0712T) Gryzikamień - Łopatno - Miłoszowice Kolonia w miejscowości Wygiełzów, Łopatno od km 0+000 - 1+582 na odcinku o długości 1,582 km</t>
  </si>
  <si>
    <t>66/B/2023</t>
  </si>
  <si>
    <t>Remont drogi powiatowej nr 1537T (stary nr 0708T) gr. pow. opatowskiego - Wszachów - Iwaniska w m. Stobiec, Wola Skolankowska w km 6+895 - 7+957 odc. o dł. 1,062 km</t>
  </si>
  <si>
    <t>58/B/2023</t>
  </si>
  <si>
    <t>Powiat Skarżyski</t>
  </si>
  <si>
    <t>Remont drogi powiatowej nr 1744T na odcinku Podzagnańszcze - Zaskale na długości 955 m</t>
  </si>
  <si>
    <t>04.2023 12.2023</t>
  </si>
  <si>
    <t>68/B/2023</t>
  </si>
  <si>
    <t>Remont drogi powiatowej nr 1551T (stary nr 0722T) Mydłów - Przepiórów - Konary Kolonia w m. Kamieniec w km 4+222 - 4+947 odc. o dł. 0,725 km</t>
  </si>
  <si>
    <t>114/B/2023</t>
  </si>
  <si>
    <t>Remont drogi powiatowej nr 1880T (stary numer 0228T) w km od 8+640 do km 9+200 na odcinku Radków (Młyn) - Radków</t>
  </si>
  <si>
    <t>32/B/2023</t>
  </si>
  <si>
    <t>Remont drogi powiatowej nr 1717T Sandomierz - Szewce w miejscowości Szewce od km 13+550 do km 13+915</t>
  </si>
  <si>
    <t>21/B/2023</t>
  </si>
  <si>
    <t>Remont drogi powiatowej nr 1770T (0561T) na odcinku od drogi powiatowej nr 1769T (0560T) do drogi powiatowej nr 1771T (0563T)</t>
  </si>
  <si>
    <t>07.2023 11.2023</t>
  </si>
  <si>
    <t>85/B/2023</t>
  </si>
  <si>
    <t>Powiat Jędrzejowski</t>
  </si>
  <si>
    <t>Remont drogi powiatowej nr 1122T Brzegi - Sobków - Lipa w m. Sobków (ul. Stanisława Sobka) od km 4+630 do km 5+375</t>
  </si>
  <si>
    <t>04.2023 10.2023</t>
  </si>
  <si>
    <t>39/B/2023</t>
  </si>
  <si>
    <t>Remont odcinka drogi powiatowej nr 1544T (0715T) Kujawy - Szczeglice od km 1+210 do km 3+090</t>
  </si>
  <si>
    <t>41/B/2023</t>
  </si>
  <si>
    <t>Remont odcinka drogi powiatowej nr 1817T (0106T) Oleśnica - Pieczonogi od km 2+495 do km 3+970</t>
  </si>
  <si>
    <t>87/B/2023</t>
  </si>
  <si>
    <t>Powiat Konecki</t>
  </si>
  <si>
    <t>Remont drogi powiatowej nr 1467T Ruda Białaczowska - Gowarczów w km 1+252 - 2+302 na długości 1 050 m</t>
  </si>
  <si>
    <t>89/B/2023</t>
  </si>
  <si>
    <t>Remont drogi powiatowej nr 1488T Miedzierza - Matyniów - Przyłogi w km 0+000 - 0+840 na długości 840 mb</t>
  </si>
  <si>
    <t>29/B/2023</t>
  </si>
  <si>
    <t>Remont drogi powiatowej nr 1721T Borek Klimontowski - Koprzywnica w miejscowościach Trzykosy, Gnieszowice od km 5+165 do km 5+888</t>
  </si>
  <si>
    <t>88/B/2023</t>
  </si>
  <si>
    <t>Remont drogi powiatowej Nr 1503T ul. Jasna w Końskich na długości 300 mb</t>
  </si>
  <si>
    <t>112/B/2023</t>
  </si>
  <si>
    <t>Remont drogi powiatowej nr 1372T (stary numer 0402T) od km 0+523 do km 0+723 na odcinku granica powiatu - Wojciechów</t>
  </si>
  <si>
    <t>86/B/2023</t>
  </si>
  <si>
    <t>Remont drogi powiatowej nr 0448T Stąporków (Wołów) - Pardołów - Świerczów - Nowki - Sorbin w km 2+489 - 5+009 na długości 2 520 mb</t>
  </si>
  <si>
    <t>29*</t>
  </si>
  <si>
    <t>44/B/2023</t>
  </si>
  <si>
    <t>Powiat Buski</t>
  </si>
  <si>
    <t>Remont drogi powiatowej Nr 1023T Strzałków - Smogorzów od km 1+000 do km 3+155 dł. 2 155 m</t>
  </si>
  <si>
    <t>05.2023 04.2024</t>
  </si>
  <si>
    <t>Ogółem wartość projektu (w zł)</t>
  </si>
  <si>
    <t>Gmina Baćkowice</t>
  </si>
  <si>
    <t>Gmina Bałtów</t>
  </si>
  <si>
    <t>Gmina Bieliny</t>
  </si>
  <si>
    <t>Gmina Bodzechów</t>
  </si>
  <si>
    <t>Gmina Bodzentyn</t>
  </si>
  <si>
    <t>Gmina Bogoria</t>
  </si>
  <si>
    <t>Gmina Busko-Zdrój</t>
  </si>
  <si>
    <t>Gmina Chęciny</t>
  </si>
  <si>
    <t>Gmina Daleszyce</t>
  </si>
  <si>
    <t>Gmina Fałków</t>
  </si>
  <si>
    <t>Gmina Jędrzejów</t>
  </si>
  <si>
    <t>Gmina Kazimierza Wielka</t>
  </si>
  <si>
    <t>Gmina Klimontów</t>
  </si>
  <si>
    <t>Gmina Końskie</t>
  </si>
  <si>
    <t>Gmina Kunów</t>
  </si>
  <si>
    <t>Gmina Lipnik</t>
  </si>
  <si>
    <t>Gmina Łagów</t>
  </si>
  <si>
    <t>Gmina Łoniów</t>
  </si>
  <si>
    <t>Gmina Łubnice</t>
  </si>
  <si>
    <t>Gmina Masłów</t>
  </si>
  <si>
    <t>Gmina Michałów</t>
  </si>
  <si>
    <t>Gmina Miedziana Góra</t>
  </si>
  <si>
    <t>Gmina Mirzec</t>
  </si>
  <si>
    <t>Gmina Morawica</t>
  </si>
  <si>
    <t>Gmina Moskorzew</t>
  </si>
  <si>
    <t>Gmina Obrazów</t>
  </si>
  <si>
    <t>Gmina Opatów</t>
  </si>
  <si>
    <t>Gmina Ostrowiec Świętokrzyski</t>
  </si>
  <si>
    <t>Gmina Pacanów</t>
  </si>
  <si>
    <t>Gmina Pawłów</t>
  </si>
  <si>
    <t>Gmina Piekoszów</t>
  </si>
  <si>
    <t>Gmina Pińczów</t>
  </si>
  <si>
    <t>Gmina Radków</t>
  </si>
  <si>
    <t>Gmina Sadowie</t>
  </si>
  <si>
    <t>Gmina Samborzec</t>
  </si>
  <si>
    <t>Gmina Sandomierz</t>
  </si>
  <si>
    <t>Gmina Secemin</t>
  </si>
  <si>
    <t>Gmina Sędziszów</t>
  </si>
  <si>
    <t>Gmina Sobków</t>
  </si>
  <si>
    <t>Gmina Starachowice</t>
  </si>
  <si>
    <t>Gmina Strawczyn</t>
  </si>
  <si>
    <t>Gmina Szydłów</t>
  </si>
  <si>
    <t>Gmina Waśniów</t>
  </si>
  <si>
    <t>Gmina Wojciechowice</t>
  </si>
  <si>
    <t>Gmina Zagnańsk</t>
  </si>
  <si>
    <t>kielecki</t>
  </si>
  <si>
    <t>buski</t>
  </si>
  <si>
    <t>ostrowiecki</t>
  </si>
  <si>
    <t>konecki</t>
  </si>
  <si>
    <t>jędrzejowski</t>
  </si>
  <si>
    <t>kazimierski</t>
  </si>
  <si>
    <t>starachowicki</t>
  </si>
  <si>
    <t>opatowski</t>
  </si>
  <si>
    <t>pińczowski</t>
  </si>
  <si>
    <t>60/B/2023</t>
  </si>
  <si>
    <t>Remont drogi gminnej nr 376010T Gniewięcin - Klimontów</t>
  </si>
  <si>
    <t>05.2023 12.2023</t>
  </si>
  <si>
    <t>120/B/2023</t>
  </si>
  <si>
    <t>Remont odcinka drogi ul. Wiosennej w msc. Oblęgór</t>
  </si>
  <si>
    <t>80/B/2023</t>
  </si>
  <si>
    <t>sandomierski</t>
  </si>
  <si>
    <t>Remont drogi gminnej Nr 354016T Malice - Obrazów GS od km 0 +000 do km 0+951 na działce o nr ewid. 446/1 położonej w msc. Malice</t>
  </si>
  <si>
    <t>109/B/2023</t>
  </si>
  <si>
    <t>Remont ul. Wojska Polskiego nr 314153T w Busku - Zdroju</t>
  </si>
  <si>
    <t>108/B/2023</t>
  </si>
  <si>
    <t>Remont ul. Łagiewnickiej nr 314154T w Busku - Zdroju</t>
  </si>
  <si>
    <t>6/B/2023</t>
  </si>
  <si>
    <t>Remont drogi gminnej nr 361103T Książnice - Karsy Małe od km 0+000 do km 1+096</t>
  </si>
  <si>
    <t>56/B/2023</t>
  </si>
  <si>
    <t>Remont ulicy Milberta w Sandomierzu</t>
  </si>
  <si>
    <t>12.2023 11.2024</t>
  </si>
  <si>
    <t>132/B/2023</t>
  </si>
  <si>
    <t>Remont ulicy Zachodniej w Pińczowie wraz z remontem kanalizacji deszczowej - droga gminna nr 365064T</t>
  </si>
  <si>
    <t>09.2023 08.2024</t>
  </si>
  <si>
    <t>49/B/2023</t>
  </si>
  <si>
    <t>Remont odcinka drogi gminnej nr 302198T - ul. Karola Szymanowskiego w Ostrowcu Świętokrzyskim</t>
  </si>
  <si>
    <t>106/B/2023</t>
  </si>
  <si>
    <t>staszowski</t>
  </si>
  <si>
    <t>Remont drogi gminnej nr 342091T Budziska - Niwa od km 0+000 do km 1+200</t>
  </si>
  <si>
    <t>119/B/2023</t>
  </si>
  <si>
    <t>Remont drogi gminnej nr 388025T ul. Studzianki w miejscowości Oblęgór, gm. Strawczyn</t>
  </si>
  <si>
    <t>47/B/2023</t>
  </si>
  <si>
    <t>Remont drogi gminnej nr 302041T - ul. Wiejskiej w Ostrowcu Świętokrzyskim</t>
  </si>
  <si>
    <t>8/B/2023</t>
  </si>
  <si>
    <t>Remont drogi gminnej 306031T „Okół nad rzeką"</t>
  </si>
  <si>
    <t>05.2023 02.2024</t>
  </si>
  <si>
    <t>55/B/2023</t>
  </si>
  <si>
    <t>Remont ulicy Zamkowej w Sandomierzu</t>
  </si>
  <si>
    <t>167/B/2023</t>
  </si>
  <si>
    <t>Remont drogi gminnej ul. Światełek w msc. Ćmińsk</t>
  </si>
  <si>
    <t>155/B/2023</t>
  </si>
  <si>
    <t>Remont drogi gminnej nr 337004T Słabuszewice - Męczennice w miejscowości Słabuszewice na odcinku 1 460 mb od km 0+360 do km 1+820</t>
  </si>
  <si>
    <t>06.2023 04.2024</t>
  </si>
  <si>
    <t>154/B/2023</t>
  </si>
  <si>
    <t>Remont drogi gminnej nr 337001T Gołębiów Szlachecki - Wesołówka w miejscowości Międzygórz na odcinku 1 330 mb od km 1+770 do km 3+100</t>
  </si>
  <si>
    <t>26/B/2023</t>
  </si>
  <si>
    <t>Remont drogi gminnej w msc. Wesoła na dz. nr 366 ob. 0018 Wesoła</t>
  </si>
  <si>
    <t>06.2023 11.2023</t>
  </si>
  <si>
    <t>16/B/2023</t>
  </si>
  <si>
    <t>włoszczowski</t>
  </si>
  <si>
    <t>Remont drogi gminnej w miejscowości Chebdzie Nr 350010T odcinka w km 1+245 - 1+955</t>
  </si>
  <si>
    <t>07.2023 04.2024</t>
  </si>
  <si>
    <t>7/B/2023</t>
  </si>
  <si>
    <t>Remont drogi gminnej nr 361104T Książnice k/sklepu - Zborówek Nowy od km 0+000 do km 0+690</t>
  </si>
  <si>
    <t>104/B/2023</t>
  </si>
  <si>
    <t>Remont drogi gminnej Nr 372005T Sadowie GS - dr. krajowa Nr 9 w msc. Sadowie o dł. 690 mb, od km 0+000 do km 0+690, dz. ewid. 190, 192/2</t>
  </si>
  <si>
    <t>166/B/2023</t>
  </si>
  <si>
    <t>Remont drogi ul. Słonecznej w msc. Miedziana Góra</t>
  </si>
  <si>
    <t>45/B/2023</t>
  </si>
  <si>
    <t>Remont ulicy Małogoskiej od skrzyżowania z ulicą Staszica do skrzyżowania z ulicą Franciszkańską w Chęcinach, długości 228 m</t>
  </si>
  <si>
    <t>06.2023 05.2024</t>
  </si>
  <si>
    <t>62/B/2023</t>
  </si>
  <si>
    <t>Remont ul. Gajowej (droga gminna) w miejscowości Kaniów, gmina Zagnańsk</t>
  </si>
  <si>
    <t>9/B/2023</t>
  </si>
  <si>
    <t>Remont drogi gminnej nr 347013T Małyszyn - Krzewa - II etap</t>
  </si>
  <si>
    <t>09.2023 07.2024</t>
  </si>
  <si>
    <t>107/B/2023</t>
  </si>
  <si>
    <t>Remont drogi nr 312021T Witowice - Józefów Witowicki od km 0+000 do km 1+655</t>
  </si>
  <si>
    <t>05.2023 10.2023</t>
  </si>
  <si>
    <t>158/B/2023</t>
  </si>
  <si>
    <t>Remont drogi gminnej nr 328013T - Łączyn - Mały Skroniów</t>
  </si>
  <si>
    <t>14/B/2023</t>
  </si>
  <si>
    <t>Remont drogi gminnej w miejscowości Mękarzów Nr 350004T odcinka w km 6+490 - 7+350</t>
  </si>
  <si>
    <t>134/B/2023</t>
  </si>
  <si>
    <t>Remont drogi gminnej nr 319001T Kaczyn - Marzysz /etap I/ w km 0+000 do km 0+583</t>
  </si>
  <si>
    <t>135/B/2023</t>
  </si>
  <si>
    <t>Remont drogi gminnej nr 319007T /etap l/ w km 1+190 do km 1+690</t>
  </si>
  <si>
    <t>156/B/2023</t>
  </si>
  <si>
    <t>Remont drogi gminnej nr 328112T ul. Bajkowej w Jędrzejowie</t>
  </si>
  <si>
    <t>18/B/2023</t>
  </si>
  <si>
    <t>Remont drogi gminnej nr 336035T w Chocimowie</t>
  </si>
  <si>
    <t>99/B/2023</t>
  </si>
  <si>
    <t>Remont drogi nr 393016T w miejscowości Jeżów na długości 392 mb w km od 0+000 do 0+392</t>
  </si>
  <si>
    <t>161/B/2023</t>
  </si>
  <si>
    <t>Remont drogi gminnej nr 328039T ul. Okrzei w Jędrzejowie</t>
  </si>
  <si>
    <t>79/B/2023</t>
  </si>
  <si>
    <t>Remont drogi gminnej nr 344006T - ul. Spacerowa
w Masłowie Pierwszym</t>
  </si>
  <si>
    <t>165/B/2023</t>
  </si>
  <si>
    <t>Remont drogi gminnej nr 322009T Fałków - Olszamowice od km 3+797 do km 4+069</t>
  </si>
  <si>
    <t>83/B/2023</t>
  </si>
  <si>
    <t>Remont drogi gminnej Nr 383029T Sobków ul. Źródłowa od km 0+117 do km 0+365 w m. Sobków</t>
  </si>
  <si>
    <t>07.2023 10.2023</t>
  </si>
  <si>
    <t>10/B/2023</t>
  </si>
  <si>
    <t>Remont drogi gminnej - ul. Komuny Paryskiej w Końskich</t>
  </si>
  <si>
    <t>92/B/2023</t>
  </si>
  <si>
    <t>Remont drogi gminnej nr 390033T Szydłów, ul. Targowa od km 0+000 do km 0+130</t>
  </si>
  <si>
    <t>08.2023 11.2023</t>
  </si>
  <si>
    <t>90/B/2023</t>
  </si>
  <si>
    <t>Remont drogi gminnej nr 375031T Krzepin - Zagórcze</t>
  </si>
  <si>
    <t>43/B/2023</t>
  </si>
  <si>
    <t>Remont drogi nr 393004T zlokalizowanej w msc. Nowy Skoszyn, o długości 1 330 mb w km od 1+861 do 3+191</t>
  </si>
  <si>
    <t>5/B/2023</t>
  </si>
  <si>
    <t>Remont drogi gminnej nr 358105T Gojców - Włostów</t>
  </si>
  <si>
    <t>100/B/2023</t>
  </si>
  <si>
    <t>Remont drogi gminnej Nr 345014T Góry (od drogi Pińczów - Działoszyce do szkoły) od km 0+000 do km 0+440 o łącznej długości 440 mb</t>
  </si>
  <si>
    <t>06.2023 09.2023</t>
  </si>
  <si>
    <t>4/B/2023</t>
  </si>
  <si>
    <t>Remont drogi gminnej nr 331057T ul. Sandomierskiej w Klimontowie</t>
  </si>
  <si>
    <t>110/B/2023</t>
  </si>
  <si>
    <t>Remont drogi gminnej nr 310011T ul. Zarzecze w miejscowości Szewna w km 0+000 do km 0+990</t>
  </si>
  <si>
    <t>177/B/2023</t>
  </si>
  <si>
    <t>Remont drogi gminnej - ul. Lachy w Starachowicach</t>
  </si>
  <si>
    <t>07.2023 05.2024</t>
  </si>
  <si>
    <t>123/B/2023</t>
  </si>
  <si>
    <t>Remont drogi gminnej nr 373044T Siedliska - Polanów, na odcinku od km 0+000 do km 2+340</t>
  </si>
  <si>
    <t>122/B/2023</t>
  </si>
  <si>
    <t>Remont drogi gminnej nr 388040T w msc. Ruda Strawczyńska, gm. Strawczyn</t>
  </si>
  <si>
    <t>49*</t>
  </si>
  <si>
    <t>148/B/2023</t>
  </si>
  <si>
    <t>Remont drogi gminnej nr 308006T Lechów - Poddębina od km 0+000 do km 1+055 (dz. ewid. 260, obręb 0007 Lechów)</t>
  </si>
  <si>
    <t>64/B/2023</t>
  </si>
  <si>
    <t>Remont drogi powiatowej nr 1567T (stary nr 0743T) Stodoły - Zawichost w m. Stodoły Kolonia w km 0+000 - 0+374 odc. dł. 0,374 km</t>
  </si>
  <si>
    <t>189/B/2023</t>
  </si>
  <si>
    <t>Remont drogi powiatowej nr 1390T w miejscowości Korczyn</t>
  </si>
  <si>
    <t>65/B/2023</t>
  </si>
  <si>
    <t>Remont drogi powiatowej nr 1567T (stary nr 0743T) Stodoły - Zawichost w m. Stodoły Kolonia, Łopata w km 2+858 - 3+528 odc. o dł. 0,670 km</t>
  </si>
  <si>
    <t>57/B/2023</t>
  </si>
  <si>
    <t>Remont drogi powiatowej nr 1405T Gózd - Psary - Bodzentyn w gminie Łączna - etap III</t>
  </si>
  <si>
    <t>71/B/2023</t>
  </si>
  <si>
    <t>Remont drogi powiatowej nr 1534T (stary nr 0704T) gr. pow. ostrowieckiego - Ruszków - Sadowie - DK Nr 9 m. Ruszków, Sadowie w km 2+920 - 3+930 odc. o dł. 1,010 km</t>
  </si>
  <si>
    <t>73/B/2023</t>
  </si>
  <si>
    <t>Remont drogi powiatowej nr 1563T dr. woj. Nr 755 - Ługi - Mikułowice - Wojciechowice - Mierzanowice - Gierczyce - Nikisiałka Duża w miejscowości Gierczyce od km 8+328 do km 9+298 na odcinku o długości 0,970 km</t>
  </si>
  <si>
    <t>72/B/2023</t>
  </si>
  <si>
    <t>Remont drogi powiatowej nr 1576T (stary nr 0763T) gr. woj. świętokrzyskiego - Ciszyca Górna - Maruszów - Linów w miejscowości Słupia Nadbrzeżna od km 12+101 do km 12+981 na odcinku o długości 0,880 km</t>
  </si>
  <si>
    <t>75/B/2023</t>
  </si>
  <si>
    <t>Remont drogi powiatowej nr 1548T (stary nr 0719T) Planta - Wojnowice - Piskrzyn w m. Piskrzyn w km 4+122 - 4+725 odc. dł. 0,603 km</t>
  </si>
  <si>
    <t>77/B/2023</t>
  </si>
  <si>
    <t>Remont drogi powiatowej nr 1528T (stary nr 0698T) Sadowie - Wszechświęte - Grocholice - Brzustowa - DW Nr 755 w m. Obręczna, Wszechświęte w km 0+370 - 0+890 odc. dł. 0,520 km</t>
  </si>
  <si>
    <t>78/B/2023</t>
  </si>
  <si>
    <t>Remont drogi powiatowej nr 1569T (stary nr 0745T) Przybysławice - Chrapanów w m. Śmiłów w km 1+175 - 1+549 odc. dł. 0,374 km</t>
  </si>
  <si>
    <t>33/B/2023</t>
  </si>
  <si>
    <t>Remont drogi powiatowej nr 1689T Głazów - Obrazów w miejscowości Głazów od km 0+008 do km 0+336</t>
  </si>
  <si>
    <t>187/B/2023</t>
  </si>
  <si>
    <t>Remont drogi powiatowej nr 1338T w miejscowości Raków</t>
  </si>
  <si>
    <t>185/B/2023</t>
  </si>
  <si>
    <t>Remont drogi powiatowej nr 1393T w miejscowości Oblęgór, Etap I</t>
  </si>
  <si>
    <t>28/B/2023</t>
  </si>
  <si>
    <t>Remont drogi powiatowej nr 1581T Sobótka - Wilczyce w miejscowości Wilczyce od km 0+000 do km 0+750</t>
  </si>
  <si>
    <t>27/B/2023</t>
  </si>
  <si>
    <t>Remont drogi powiatowej nr 1588T Pęchów - Usarzów w miejscowościach Goźlice, Zakrzów od km 5+030 do km 5+680</t>
  </si>
  <si>
    <t>74/B/2023</t>
  </si>
  <si>
    <t>Remont drogi powiatowej nr 1550T Kobylany - Wymysłów - Krępa Dolna w miejscowości Kobylany od km 0+000 do km 2+195 na odcinku o długości 2,195 km</t>
  </si>
  <si>
    <t>186/B/2023</t>
  </si>
  <si>
    <t>Remont drogi powiatowej nr 1381T w miejscowości Zaborowice</t>
  </si>
  <si>
    <t>198/B/2023</t>
  </si>
  <si>
    <t>Remont drogi powiatowej nr 1277T na odcinku Micigózd - Brynica</t>
  </si>
  <si>
    <t>63/B/2023</t>
  </si>
  <si>
    <t>Remont drogi powiatowej nr 1580T (stary nr 0767T) Bidziny - Grochocice - Łopata - Stodoły Wieś w m. Grochocice w km 1+814 - 3+192 odcinek dł. 1,378 km</t>
  </si>
  <si>
    <t>24/B/2023</t>
  </si>
  <si>
    <t>Remont drogi powiatowej nr 1783T (0602T) Tarczek - Grabków</t>
  </si>
  <si>
    <t>08.2023 05.2024</t>
  </si>
  <si>
    <t>70/B/2023</t>
  </si>
  <si>
    <t>Remont drogi powiatowej nr 1537T (stary nr 0708T) gr. pow. opatowskiego - Wszachów - Iwaniska w miejscowości Wszachów od km 3+960 do km 4+860 na odcinku o długości 0,900 km</t>
  </si>
  <si>
    <t>30/B/2023</t>
  </si>
  <si>
    <t>Remont drogi powiatowej nr 1693T Czyżów Szlachecki - Nowy Garbów w miejscowości Czyżów Szlachecki od km 0+410 do km 1+210</t>
  </si>
  <si>
    <t>59/B/2023</t>
  </si>
  <si>
    <t>Remont drogi powiatowej nr 1753T na odcinku 550 m pomiędzy miejscowościami Drożdżów - Zbrojów</t>
  </si>
  <si>
    <t>24*</t>
  </si>
  <si>
    <t>42/B/2023</t>
  </si>
  <si>
    <t>Remont odcinka drogi powiatowej nr 1067T (0105T) Stopnica - Oleśnica - Połaniec od km 8+580 do km 9+900</t>
  </si>
  <si>
    <t>142/B/2023</t>
  </si>
  <si>
    <t>Remont drogi gminnej nr 002980T Radków - Sulików do granicy gminy Secemin - 875 m</t>
  </si>
  <si>
    <t>130/B/2023</t>
  </si>
  <si>
    <t>Remont drogi gminnej nr 365013T relacji Wola Zagojska Dolna - Wola Zagojska Górna</t>
  </si>
  <si>
    <t>118/B/2023</t>
  </si>
  <si>
    <t>Remont drogi gminnej nr 388130T ul. Leśna w msc. Strawczyn</t>
  </si>
  <si>
    <t>121/B/2023</t>
  </si>
  <si>
    <t>Remont odcinka drogi gminnej ul. Osiedlowej i ul. Dworskiej w msc. Promnik, gm. Strawczyn</t>
  </si>
  <si>
    <t>81/B/2023</t>
  </si>
  <si>
    <t>Remont drogi gminnej Nr 354021T Dębiany - Węgrce od km 0+000 do km 0+500 na działce o nr ewid. 224 położonej w msc. Węgrce Panieńskie</t>
  </si>
  <si>
    <t>171/B/2023</t>
  </si>
  <si>
    <t>Remont drogi gminnej ul. Zakładowej w Starachowicach</t>
  </si>
  <si>
    <t>50/B/2023</t>
  </si>
  <si>
    <t>Remont drogi gminnej nr 302037T - ul. Szpitalnej w Ostrowcu Świętokrzyskim</t>
  </si>
  <si>
    <t>133/B/2023</t>
  </si>
  <si>
    <t xml:space="preserve">Remont ulicy Źródlanej w Pińczowie - droga gminna nr 365047T </t>
  </si>
  <si>
    <t>117/B/2023</t>
  </si>
  <si>
    <t>Remont drogi gminnej nr 388010T w msc. Niedźwiedź - Zaskale, Gmina Strawczyn</t>
  </si>
  <si>
    <t>48/B/2023</t>
  </si>
  <si>
    <t>Remont drogi gminnej nr 302098T - ul. Jasnej w Ostrowcu Świętokrzyskim</t>
  </si>
  <si>
    <t>153/B/2023</t>
  </si>
  <si>
    <t>Remont drogi gminnej nr 337002T Kleczanów - Międzygórz w miejscowości Gołębiów i Międzygórz na odcinku 2 410 mb od km 0+000 do km 2+410</t>
  </si>
  <si>
    <t>52/B/2023</t>
  </si>
  <si>
    <t>Remont drogi nr 338017T Łagów - Duraczów, tj. ul. Iwańska w Łagowie, w przebiegu: od ul. Rynek w msc. Łagów do drogi powiatowej nr 1331T (Łagów - Nowy Staw - Duraczów - Melonek) w msc. Melonek</t>
  </si>
  <si>
    <t>152/B/2023</t>
  </si>
  <si>
    <t>Remont drogi gminnej nr 337011T Żurawniki - Szwagierków w miejscowości Malice Kościelne na odcinku 1 200 mb od km 0+980 do km 2+180</t>
  </si>
  <si>
    <t>163/B/2023</t>
  </si>
  <si>
    <t>Remont ul. Marmurowej w Bilczy</t>
  </si>
  <si>
    <t>97/B/2023</t>
  </si>
  <si>
    <t>Remont drogi nr 393027T w miejscowości Czażów na długości 1 130 mb w km od 0+000 do 1+130</t>
  </si>
  <si>
    <t>147/B/2023</t>
  </si>
  <si>
    <t>Remont drogi gminnej nr 362001T Godów Gębice</t>
  </si>
  <si>
    <t>151/B/2023</t>
  </si>
  <si>
    <t xml:space="preserve">Remont drogi gminnej nr 337045T Włostów 1 w miejscowości Włostów na odcinku 870 mb od km 0+000 do km 0+870 </t>
  </si>
  <si>
    <t>91/B/2023</t>
  </si>
  <si>
    <t>Remont drogi gminnej nr 004503T Łukawka - Stodoły-Wieś od km 0+000 do km 0+850</t>
  </si>
  <si>
    <t>25/B/2023</t>
  </si>
  <si>
    <t>Remont drogi gminnej nr 311030T przez msc. Kamionka, gm. Bodzentyn</t>
  </si>
  <si>
    <t>11.2023 05.2024</t>
  </si>
  <si>
    <t>95/B/2023</t>
  </si>
  <si>
    <t>Remont drogi gminnej nr 336036T w miejscowości Bukowie</t>
  </si>
  <si>
    <t>15/B/2023</t>
  </si>
  <si>
    <t>Remont drogi gminnej w miejscowości Chlewice Nr 350012T odcinka w km 1+250 - 1+820</t>
  </si>
  <si>
    <t>103/B/2023</t>
  </si>
  <si>
    <t>Remont drogi gminnej w msc. Ruszkowiec o dł. 480 mb, od km od 0+000 do km 0+480, dz. ewid. 179</t>
  </si>
  <si>
    <t>125/B/2023</t>
  </si>
  <si>
    <t>Remont drogi gminnej nr 373021T Polanów Samborzecki, na odcinku od km 1+330 do km 1+710</t>
  </si>
  <si>
    <t>102/B/2023</t>
  </si>
  <si>
    <t>Remont drogi gminnej nr 329083T ul. Mikołaja Reja, w km od 0+000 do km 0+209, w miejscowości Kazimierza Wielka</t>
  </si>
  <si>
    <t>05.2023 09.2023</t>
  </si>
  <si>
    <t>128/B/2023</t>
  </si>
  <si>
    <t>Remont ulicy Podemłynie w Pińczowie - droga gminna nr 365034T</t>
  </si>
  <si>
    <t>131/B/2023</t>
  </si>
  <si>
    <t>Remont ulicy Krótkiej w Pińczowie - droga gminna nr 365024T</t>
  </si>
  <si>
    <t>149/B/2023</t>
  </si>
  <si>
    <t>Remont drogi gminnej nr 308005T Lechów - Jaźwiny od km 0+000 do km 1+230 (dz. ewid. 129, obręb 0007 Lechów)</t>
  </si>
  <si>
    <t>124/B/2023</t>
  </si>
  <si>
    <t>Remont drogi gminnej nr 373047T Skotniki - Podwale, na odcinku od km 1+000 do km 2+050</t>
  </si>
  <si>
    <t>126/B/2023</t>
  </si>
  <si>
    <t>Remont drogi gminnej nr 373023T Malice - Kolonia Złota - Złota, na odcinku od km 0+003 do km 0+950</t>
  </si>
  <si>
    <t>139/B/2023</t>
  </si>
  <si>
    <t xml:space="preserve">Remont drogi gminnej nr 002988T Radków - Nowiny - Dębnik do granicy gm. Moskorzew </t>
  </si>
  <si>
    <t>138/B/2023</t>
  </si>
  <si>
    <t>Remont drogi gminnej nr 003032T Kossów - Filipiny</t>
  </si>
  <si>
    <t>82/B/2023</t>
  </si>
  <si>
    <t>Remont drogi gminnej Nr 354003T Komorna - Wincentów od km 0+000 do km 1+054 na działce o nr ewid. 92 oraz 173 położonej w msc. Komorna</t>
  </si>
  <si>
    <t>101/B/2023</t>
  </si>
  <si>
    <t>Remont drogi gminnej nr 329029T Chruszczyna Wielka - Chruszczyna Mała w km od 0+000 do km 0+810 w miejscowości Chruszczyna Wielka i Chruszczyna Mała</t>
  </si>
  <si>
    <t>17/B/2023</t>
  </si>
  <si>
    <t>Remont drogi gminnej nr 336016T Janik, ul. Polna</t>
  </si>
  <si>
    <t>129/B/2023</t>
  </si>
  <si>
    <t>Remont ulicy Floriańskiej w Pińczowie - droga gminna nr 365019T</t>
  </si>
  <si>
    <t>1/B/2023</t>
  </si>
  <si>
    <t>Remont drogi gminnej nr 331051T ul. Nikisiołka w Klimontowie</t>
  </si>
  <si>
    <t>2/B/2023</t>
  </si>
  <si>
    <t>Remont drogi gminnej ul. Krakowskiej w Klimontowie</t>
  </si>
  <si>
    <t>3/B/2023</t>
  </si>
  <si>
    <t>Remont drogi gminnej nr 331059T ul. Strażackiej w Klimontowie</t>
  </si>
  <si>
    <t>164/B/2023</t>
  </si>
  <si>
    <t>Remont ul. Podlesie w Brzezinach</t>
  </si>
  <si>
    <t>98/B/2023</t>
  </si>
  <si>
    <t>Remont drogi nr 393029T w msc. Milejowice na długości 1 125 mb w km od 0+000 do 1+125</t>
  </si>
  <si>
    <t>84/B/2023</t>
  </si>
  <si>
    <t>Remont drogi gminnej nr 305022T Piskrzyn - Rudniki w km od 1+260 do km 2+260</t>
  </si>
  <si>
    <t>42*</t>
  </si>
  <si>
    <t>146/B/2023</t>
  </si>
  <si>
    <t>Remont drogi gminnej nr 340002T w Skrzypaczowicach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</si>
  <si>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B/RFRD/2023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</si>
</sst>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  <numFmt numFmtId="167" formatCode="0.000"/>
    <numFmt numFmtId="168" formatCode="0.0"/>
    <numFmt numFmtId="169" formatCode="#,##0.00_ ;\-#,##0.00\ 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b/>
      <sz val="10"/>
      <color theme="9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b/>
      <sz val="8"/>
      <name val="Arial"/>
      <family val="2"/>
      <charset val="238"/>
    </font>
    <font>
      <b/>
      <sz val="8"/>
      <color theme="5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Alignment="1"/>
    <xf numFmtId="0" fontId="8" fillId="0" borderId="0" xfId="0" applyFont="1" applyBorder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8" fillId="0" borderId="0" xfId="0" applyNumberFormat="1" applyFont="1" applyFill="1" applyBorder="1" applyAlignment="1"/>
    <xf numFmtId="4" fontId="8" fillId="0" borderId="0" xfId="0" applyNumberFormat="1" applyFont="1" applyBorder="1" applyAlignment="1"/>
    <xf numFmtId="0" fontId="8" fillId="0" borderId="0" xfId="0" applyFont="1" applyBorder="1"/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1" fillId="0" borderId="0" xfId="0" applyFont="1"/>
    <xf numFmtId="4" fontId="9" fillId="0" borderId="0" xfId="0" applyNumberFormat="1" applyFont="1" applyFill="1" applyBorder="1" applyAlignment="1">
      <alignment vertical="top"/>
    </xf>
    <xf numFmtId="4" fontId="9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3" fillId="0" borderId="0" xfId="1" applyFont="1" applyFill="1" applyAlignment="1">
      <alignment vertical="center"/>
    </xf>
    <xf numFmtId="0" fontId="3" fillId="0" borderId="0" xfId="0" applyFont="1"/>
    <xf numFmtId="0" fontId="14" fillId="0" borderId="0" xfId="0" applyFont="1"/>
    <xf numFmtId="0" fontId="2" fillId="0" borderId="1" xfId="0" applyFont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6" fontId="18" fillId="2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9" fontId="18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165" fontId="15" fillId="3" borderId="21" xfId="0" applyNumberFormat="1" applyFont="1" applyFill="1" applyBorder="1" applyAlignment="1">
      <alignment vertical="center"/>
    </xf>
    <xf numFmtId="165" fontId="15" fillId="3" borderId="22" xfId="0" applyNumberFormat="1" applyFont="1" applyFill="1" applyBorder="1" applyAlignment="1">
      <alignment vertical="center"/>
    </xf>
    <xf numFmtId="165" fontId="15" fillId="4" borderId="17" xfId="0" applyNumberFormat="1" applyFont="1" applyFill="1" applyBorder="1" applyAlignment="1">
      <alignment vertical="center"/>
    </xf>
    <xf numFmtId="165" fontId="15" fillId="3" borderId="23" xfId="0" applyNumberFormat="1" applyFont="1" applyFill="1" applyBorder="1" applyAlignment="1">
      <alignment vertical="center"/>
    </xf>
    <xf numFmtId="165" fontId="12" fillId="4" borderId="17" xfId="0" applyNumberFormat="1" applyFont="1" applyFill="1" applyBorder="1" applyAlignment="1">
      <alignment vertical="center"/>
    </xf>
    <xf numFmtId="165" fontId="19" fillId="4" borderId="17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/>
    </xf>
    <xf numFmtId="165" fontId="19" fillId="3" borderId="23" xfId="0" applyNumberFormat="1" applyFont="1" applyFill="1" applyBorder="1" applyAlignment="1">
      <alignment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vertical="center"/>
    </xf>
    <xf numFmtId="0" fontId="15" fillId="3" borderId="21" xfId="0" applyNumberFormat="1" applyFont="1" applyFill="1" applyBorder="1" applyAlignment="1">
      <alignment vertical="center"/>
    </xf>
    <xf numFmtId="0" fontId="19" fillId="3" borderId="25" xfId="0" applyFont="1" applyFill="1" applyBorder="1" applyAlignment="1">
      <alignment vertical="center"/>
    </xf>
    <xf numFmtId="0" fontId="19" fillId="3" borderId="21" xfId="0" applyNumberFormat="1" applyFont="1" applyFill="1" applyBorder="1" applyAlignment="1">
      <alignment vertical="center"/>
    </xf>
    <xf numFmtId="165" fontId="19" fillId="3" borderId="21" xfId="0" applyNumberFormat="1" applyFont="1" applyFill="1" applyBorder="1" applyAlignment="1">
      <alignment vertical="center"/>
    </xf>
    <xf numFmtId="165" fontId="12" fillId="5" borderId="23" xfId="0" applyNumberFormat="1" applyFont="1" applyFill="1" applyBorder="1" applyAlignment="1">
      <alignment vertical="center"/>
    </xf>
    <xf numFmtId="0" fontId="12" fillId="5" borderId="25" xfId="0" applyFont="1" applyFill="1" applyBorder="1" applyAlignment="1">
      <alignment vertical="center"/>
    </xf>
    <xf numFmtId="0" fontId="12" fillId="5" borderId="21" xfId="0" applyNumberFormat="1" applyFont="1" applyFill="1" applyBorder="1" applyAlignment="1">
      <alignment vertical="center"/>
    </xf>
    <xf numFmtId="165" fontId="12" fillId="5" borderId="21" xfId="0" applyNumberFormat="1" applyFont="1" applyFill="1" applyBorder="1" applyAlignment="1">
      <alignment vertical="center"/>
    </xf>
    <xf numFmtId="165" fontId="19" fillId="3" borderId="22" xfId="0" applyNumberFormat="1" applyFont="1" applyFill="1" applyBorder="1" applyAlignment="1">
      <alignment vertical="center"/>
    </xf>
    <xf numFmtId="165" fontId="12" fillId="5" borderId="22" xfId="0" applyNumberFormat="1" applyFont="1" applyFill="1" applyBorder="1" applyAlignment="1">
      <alignment vertical="center"/>
    </xf>
    <xf numFmtId="0" fontId="11" fillId="3" borderId="21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5" xfId="0" applyNumberFormat="1" applyFont="1" applyFill="1" applyBorder="1" applyAlignment="1">
      <alignment vertical="center"/>
    </xf>
    <xf numFmtId="165" fontId="12" fillId="0" borderId="15" xfId="0" applyNumberFormat="1" applyFont="1" applyFill="1" applyBorder="1" applyAlignment="1">
      <alignment vertical="center"/>
    </xf>
    <xf numFmtId="165" fontId="12" fillId="0" borderId="16" xfId="0" applyNumberFormat="1" applyFont="1" applyFill="1" applyBorder="1" applyAlignment="1">
      <alignment vertical="center"/>
    </xf>
    <xf numFmtId="165" fontId="12" fillId="0" borderId="18" xfId="0" applyNumberFormat="1" applyFont="1" applyFill="1" applyBorder="1" applyAlignment="1">
      <alignment vertical="center"/>
    </xf>
    <xf numFmtId="0" fontId="12" fillId="0" borderId="20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vertical="center"/>
    </xf>
    <xf numFmtId="165" fontId="12" fillId="0" borderId="3" xfId="0" applyNumberFormat="1" applyFont="1" applyFill="1" applyBorder="1" applyAlignment="1">
      <alignment vertical="center"/>
    </xf>
    <xf numFmtId="165" fontId="12" fillId="0" borderId="5" xfId="0" applyNumberFormat="1" applyFont="1" applyFill="1" applyBorder="1" applyAlignment="1">
      <alignment vertical="center"/>
    </xf>
    <xf numFmtId="165" fontId="12" fillId="2" borderId="24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4" fontId="3" fillId="6" borderId="2" xfId="0" applyNumberFormat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167" fontId="3" fillId="6" borderId="1" xfId="0" applyNumberFormat="1" applyFont="1" applyFill="1" applyBorder="1" applyAlignment="1">
      <alignment horizontal="center" vertical="center"/>
    </xf>
    <xf numFmtId="4" fontId="20" fillId="6" borderId="1" xfId="0" applyNumberFormat="1" applyFont="1" applyFill="1" applyBorder="1" applyAlignment="1">
      <alignment horizontal="right" vertical="center" wrapText="1"/>
    </xf>
    <xf numFmtId="4" fontId="20" fillId="6" borderId="2" xfId="0" applyNumberFormat="1" applyFont="1" applyFill="1" applyBorder="1" applyAlignment="1">
      <alignment vertical="center"/>
    </xf>
    <xf numFmtId="4" fontId="20" fillId="6" borderId="1" xfId="0" applyNumberFormat="1" applyFont="1" applyFill="1" applyBorder="1" applyAlignment="1">
      <alignment vertical="center" wrapText="1"/>
    </xf>
    <xf numFmtId="9" fontId="3" fillId="6" borderId="1" xfId="0" applyNumberFormat="1" applyFont="1" applyFill="1" applyBorder="1" applyAlignment="1">
      <alignment horizontal="center" vertical="center"/>
    </xf>
    <xf numFmtId="4" fontId="3" fillId="6" borderId="6" xfId="0" applyNumberFormat="1" applyFont="1" applyFill="1" applyBorder="1" applyAlignment="1">
      <alignment horizontal="center" vertical="center" wrapText="1"/>
    </xf>
    <xf numFmtId="4" fontId="3" fillId="6" borderId="4" xfId="0" applyNumberFormat="1" applyFont="1" applyFill="1" applyBorder="1" applyAlignment="1">
      <alignment horizontal="center" vertical="center" wrapText="1"/>
    </xf>
    <xf numFmtId="167" fontId="3" fillId="6" borderId="4" xfId="0" applyNumberFormat="1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right" vertical="center" wrapText="1"/>
    </xf>
    <xf numFmtId="4" fontId="20" fillId="7" borderId="2" xfId="0" applyNumberFormat="1" applyFont="1" applyFill="1" applyBorder="1" applyAlignment="1">
      <alignment vertical="center"/>
    </xf>
    <xf numFmtId="0" fontId="3" fillId="6" borderId="6" xfId="0" applyFont="1" applyFill="1" applyBorder="1" applyAlignment="1">
      <alignment horizontal="center" vertical="center" wrapText="1"/>
    </xf>
    <xf numFmtId="4" fontId="3" fillId="7" borderId="4" xfId="0" applyNumberFormat="1" applyFont="1" applyFill="1" applyBorder="1" applyAlignment="1">
      <alignment horizontal="center" vertical="center" wrapText="1"/>
    </xf>
    <xf numFmtId="3" fontId="3" fillId="7" borderId="1" xfId="0" applyNumberFormat="1" applyFont="1" applyFill="1" applyBorder="1" applyAlignment="1">
      <alignment horizontal="center" vertical="center"/>
    </xf>
    <xf numFmtId="4" fontId="3" fillId="7" borderId="6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67" fontId="3" fillId="7" borderId="4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 wrapText="1"/>
    </xf>
    <xf numFmtId="4" fontId="20" fillId="7" borderId="4" xfId="0" applyNumberFormat="1" applyFont="1" applyFill="1" applyBorder="1" applyAlignment="1">
      <alignment horizontal="right" vertical="center" wrapText="1"/>
    </xf>
    <xf numFmtId="4" fontId="20" fillId="7" borderId="1" xfId="0" applyNumberFormat="1" applyFont="1" applyFill="1" applyBorder="1" applyAlignment="1">
      <alignment vertical="center" wrapText="1"/>
    </xf>
    <xf numFmtId="9" fontId="3" fillId="7" borderId="1" xfId="0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3" fontId="14" fillId="7" borderId="1" xfId="0" applyNumberFormat="1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 wrapText="1"/>
    </xf>
    <xf numFmtId="4" fontId="14" fillId="7" borderId="6" xfId="0" applyNumberFormat="1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4" fontId="14" fillId="7" borderId="4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167" fontId="14" fillId="7" borderId="4" xfId="0" applyNumberFormat="1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 wrapText="1"/>
    </xf>
    <xf numFmtId="4" fontId="21" fillId="7" borderId="4" xfId="0" applyNumberFormat="1" applyFont="1" applyFill="1" applyBorder="1" applyAlignment="1">
      <alignment horizontal="right" vertical="center" wrapText="1"/>
    </xf>
    <xf numFmtId="4" fontId="21" fillId="7" borderId="2" xfId="0" applyNumberFormat="1" applyFont="1" applyFill="1" applyBorder="1" applyAlignment="1">
      <alignment vertical="center"/>
    </xf>
    <xf numFmtId="4" fontId="21" fillId="7" borderId="1" xfId="0" applyNumberFormat="1" applyFont="1" applyFill="1" applyBorder="1" applyAlignment="1">
      <alignment vertical="center" wrapText="1"/>
    </xf>
    <xf numFmtId="9" fontId="14" fillId="7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/>
    </xf>
    <xf numFmtId="4" fontId="20" fillId="0" borderId="2" xfId="0" applyNumberFormat="1" applyFont="1" applyFill="1" applyBorder="1" applyAlignment="1">
      <alignment vertical="center"/>
    </xf>
    <xf numFmtId="4" fontId="20" fillId="0" borderId="1" xfId="0" applyNumberFormat="1" applyFont="1" applyFill="1" applyBorder="1" applyAlignment="1">
      <alignment vertical="center" wrapText="1"/>
    </xf>
    <xf numFmtId="0" fontId="3" fillId="0" borderId="0" xfId="1" applyFont="1" applyFill="1" applyAlignment="1">
      <alignment vertical="center"/>
    </xf>
    <xf numFmtId="0" fontId="3" fillId="7" borderId="6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168" fontId="3" fillId="6" borderId="6" xfId="0" applyNumberFormat="1" applyFont="1" applyFill="1" applyBorder="1" applyAlignment="1">
      <alignment horizontal="center" vertical="center" wrapText="1"/>
    </xf>
    <xf numFmtId="168" fontId="3" fillId="7" borderId="6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14" fillId="6" borderId="1" xfId="0" applyNumberFormat="1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168" fontId="14" fillId="6" borderId="6" xfId="0" applyNumberFormat="1" applyFont="1" applyFill="1" applyBorder="1" applyAlignment="1">
      <alignment horizontal="center" vertical="center" wrapText="1"/>
    </xf>
    <xf numFmtId="4" fontId="14" fillId="6" borderId="4" xfId="0" applyNumberFormat="1" applyFont="1" applyFill="1" applyBorder="1" applyAlignment="1">
      <alignment horizontal="center" vertical="center" wrapText="1"/>
    </xf>
    <xf numFmtId="167" fontId="14" fillId="6" borderId="4" xfId="0" applyNumberFormat="1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 wrapText="1"/>
    </xf>
    <xf numFmtId="4" fontId="21" fillId="6" borderId="4" xfId="0" applyNumberFormat="1" applyFont="1" applyFill="1" applyBorder="1" applyAlignment="1">
      <alignment horizontal="right" vertical="center" wrapText="1"/>
    </xf>
    <xf numFmtId="4" fontId="21" fillId="6" borderId="1" xfId="0" applyNumberFormat="1" applyFont="1" applyFill="1" applyBorder="1" applyAlignment="1">
      <alignment vertical="center" wrapText="1"/>
    </xf>
    <xf numFmtId="9" fontId="14" fillId="6" borderId="1" xfId="0" applyNumberFormat="1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vertical="center"/>
    </xf>
    <xf numFmtId="4" fontId="20" fillId="0" borderId="1" xfId="0" applyNumberFormat="1" applyFont="1" applyFill="1" applyBorder="1" applyAlignment="1">
      <alignment vertical="center"/>
    </xf>
    <xf numFmtId="4" fontId="20" fillId="0" borderId="2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66" fontId="14" fillId="0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vertical="center"/>
    </xf>
    <xf numFmtId="4" fontId="21" fillId="0" borderId="2" xfId="0" applyNumberFormat="1" applyFont="1" applyFill="1" applyBorder="1" applyAlignment="1">
      <alignment vertical="center" wrapText="1"/>
    </xf>
    <xf numFmtId="4" fontId="21" fillId="0" borderId="1" xfId="0" applyNumberFormat="1" applyFont="1" applyFill="1" applyBorder="1" applyAlignment="1">
      <alignment vertical="center" wrapText="1"/>
    </xf>
    <xf numFmtId="0" fontId="3" fillId="6" borderId="4" xfId="0" applyFont="1" applyFill="1" applyBorder="1" applyAlignment="1">
      <alignment horizontal="center" vertical="center"/>
    </xf>
    <xf numFmtId="169" fontId="3" fillId="6" borderId="1" xfId="5" applyNumberFormat="1" applyFont="1" applyFill="1" applyBorder="1" applyAlignment="1">
      <alignment horizontal="right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 wrapText="1"/>
    </xf>
    <xf numFmtId="167" fontId="3" fillId="0" borderId="4" xfId="0" applyNumberFormat="1" applyFont="1" applyFill="1" applyBorder="1" applyAlignment="1">
      <alignment horizontal="center" vertical="center"/>
    </xf>
    <xf numFmtId="4" fontId="20" fillId="0" borderId="4" xfId="0" applyNumberFormat="1" applyFont="1" applyFill="1" applyBorder="1" applyAlignment="1">
      <alignment horizontal="right" vertical="center" wrapText="1"/>
    </xf>
    <xf numFmtId="167" fontId="3" fillId="0" borderId="5" xfId="0" applyNumberFormat="1" applyFont="1" applyFill="1" applyBorder="1" applyAlignment="1" applyProtection="1">
      <alignment horizontal="center" vertical="center" wrapText="1"/>
    </xf>
    <xf numFmtId="167" fontId="3" fillId="0" borderId="1" xfId="0" applyNumberFormat="1" applyFont="1" applyFill="1" applyBorder="1" applyAlignment="1" applyProtection="1">
      <alignment horizontal="center" vertical="center" wrapText="1"/>
    </xf>
    <xf numFmtId="167" fontId="3" fillId="0" borderId="4" xfId="0" applyNumberFormat="1" applyFont="1" applyFill="1" applyBorder="1" applyAlignment="1" applyProtection="1">
      <alignment horizontal="center" vertical="center" wrapText="1"/>
    </xf>
    <xf numFmtId="3" fontId="14" fillId="2" borderId="5" xfId="0" applyNumberFormat="1" applyFont="1" applyFill="1" applyBorder="1" applyAlignment="1" applyProtection="1">
      <alignment horizontal="center" vertical="center"/>
    </xf>
    <xf numFmtId="4" fontId="14" fillId="6" borderId="6" xfId="0" applyNumberFormat="1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/>
    </xf>
    <xf numFmtId="169" fontId="14" fillId="6" borderId="1" xfId="5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4" fontId="20" fillId="2" borderId="2" xfId="0" applyNumberFormat="1" applyFont="1" applyFill="1" applyBorder="1" applyAlignment="1">
      <alignment vertical="center"/>
    </xf>
    <xf numFmtId="4" fontId="20" fillId="2" borderId="1" xfId="0" applyNumberFormat="1" applyFont="1" applyFill="1" applyBorder="1" applyAlignment="1">
      <alignment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3" fontId="3" fillId="7" borderId="4" xfId="0" applyNumberFormat="1" applyFont="1" applyFill="1" applyBorder="1" applyAlignment="1">
      <alignment horizontal="center" vertical="center"/>
    </xf>
    <xf numFmtId="4" fontId="20" fillId="6" borderId="6" xfId="0" applyNumberFormat="1" applyFont="1" applyFill="1" applyBorder="1" applyAlignment="1">
      <alignment vertical="center"/>
    </xf>
    <xf numFmtId="4" fontId="20" fillId="6" borderId="4" xfId="0" applyNumberFormat="1" applyFont="1" applyFill="1" applyBorder="1" applyAlignment="1">
      <alignment vertical="center" wrapText="1"/>
    </xf>
    <xf numFmtId="9" fontId="3" fillId="6" borderId="4" xfId="0" applyNumberFormat="1" applyFont="1" applyFill="1" applyBorder="1" applyAlignment="1">
      <alignment horizontal="center" vertical="center"/>
    </xf>
    <xf numFmtId="3" fontId="3" fillId="6" borderId="4" xfId="0" applyNumberFormat="1" applyFont="1" applyFill="1" applyBorder="1" applyAlignment="1">
      <alignment horizontal="center" vertical="center"/>
    </xf>
    <xf numFmtId="4" fontId="21" fillId="6" borderId="2" xfId="0" applyNumberFormat="1" applyFont="1" applyFill="1" applyBorder="1" applyAlignment="1">
      <alignment vertical="center"/>
    </xf>
    <xf numFmtId="9" fontId="14" fillId="0" borderId="1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 shrinkToFit="1"/>
    </xf>
    <xf numFmtId="0" fontId="16" fillId="0" borderId="26" xfId="0" applyFont="1" applyFill="1" applyBorder="1" applyAlignment="1">
      <alignment horizontal="center" vertical="center" wrapText="1" shrinkToFit="1"/>
    </xf>
    <xf numFmtId="0" fontId="16" fillId="0" borderId="27" xfId="0" applyFont="1" applyFill="1" applyBorder="1" applyAlignment="1">
      <alignment horizontal="center" vertical="center" wrapText="1" shrinkToFit="1"/>
    </xf>
  </cellXfs>
  <cellStyles count="6">
    <cellStyle name="Dziesiętny" xfId="5" builtinId="3"/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Procentowy 2" xfId="2" xr:uid="{00000000-0005-0000-0000-000005000000}"/>
  </cellStyles>
  <dxfs count="43">
    <dxf>
      <fill>
        <patternFill>
          <bgColor rgb="FFEA0000"/>
        </patternFill>
      </fill>
    </dxf>
    <dxf>
      <fill>
        <patternFill>
          <bgColor theme="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P27"/>
  <sheetViews>
    <sheetView tabSelected="1" view="pageBreakPreview" zoomScaleNormal="100" zoomScaleSheetLayoutView="100" workbookViewId="0"/>
  </sheetViews>
  <sheetFormatPr defaultColWidth="9.140625" defaultRowHeight="15" x14ac:dyDescent="0.25"/>
  <cols>
    <col min="1" max="2" width="32.140625" style="13" customWidth="1"/>
    <col min="3" max="3" width="10.7109375" style="13" customWidth="1"/>
    <col min="4" max="6" width="20.7109375" style="13" customWidth="1"/>
    <col min="7" max="7" width="20.28515625" style="13" customWidth="1"/>
    <col min="8" max="8" width="9.140625" style="13"/>
    <col min="9" max="9" width="9.140625" style="13" customWidth="1"/>
    <col min="10" max="16384" width="9.140625" style="3"/>
  </cols>
  <sheetData>
    <row r="1" spans="1:16" s="9" customFormat="1" ht="20.100000000000001" customHeight="1" x14ac:dyDescent="0.3">
      <c r="A1" s="6" t="s">
        <v>36</v>
      </c>
      <c r="B1" s="46"/>
      <c r="C1" s="46"/>
      <c r="D1" s="46"/>
      <c r="E1" s="46"/>
      <c r="F1" s="46"/>
      <c r="G1" s="46"/>
      <c r="H1" s="7"/>
      <c r="I1" s="7"/>
      <c r="J1" s="8"/>
      <c r="K1" s="8"/>
      <c r="L1" s="8"/>
      <c r="M1" s="8"/>
      <c r="N1" s="8"/>
      <c r="O1" s="8"/>
      <c r="P1" s="8"/>
    </row>
    <row r="2" spans="1:16" ht="20.100000000000001" customHeight="1" x14ac:dyDescent="0.25">
      <c r="A2" s="47" t="s">
        <v>35</v>
      </c>
      <c r="B2" s="48"/>
      <c r="C2" s="48"/>
      <c r="D2" s="48"/>
      <c r="E2" s="48"/>
      <c r="F2" s="48"/>
      <c r="G2" s="48"/>
      <c r="H2" s="10"/>
      <c r="I2" s="10"/>
      <c r="J2" s="11"/>
      <c r="K2" s="11"/>
      <c r="L2" s="11"/>
      <c r="M2" s="11"/>
      <c r="N2" s="11"/>
      <c r="O2" s="11"/>
      <c r="P2" s="11"/>
    </row>
    <row r="3" spans="1:16" x14ac:dyDescent="0.25">
      <c r="A3" s="12"/>
      <c r="B3" s="12"/>
      <c r="C3" s="10"/>
      <c r="D3" s="10"/>
      <c r="E3" s="10"/>
      <c r="F3" s="10"/>
      <c r="P3" s="11"/>
    </row>
    <row r="4" spans="1:16" x14ac:dyDescent="0.25">
      <c r="A4" s="14" t="s">
        <v>432</v>
      </c>
      <c r="B4" s="14"/>
      <c r="C4" s="15"/>
      <c r="D4" s="15"/>
      <c r="E4" s="15"/>
      <c r="F4" s="15"/>
      <c r="P4" s="16"/>
    </row>
    <row r="5" spans="1:16" x14ac:dyDescent="0.25">
      <c r="A5" s="15"/>
      <c r="B5" s="15"/>
      <c r="C5" s="15"/>
      <c r="D5" s="15"/>
      <c r="E5" s="15"/>
      <c r="F5" s="15"/>
      <c r="P5" s="11"/>
    </row>
    <row r="6" spans="1:16" x14ac:dyDescent="0.25">
      <c r="A6" s="14" t="s">
        <v>41</v>
      </c>
      <c r="B6" s="14"/>
      <c r="C6" s="15"/>
      <c r="D6" s="15"/>
      <c r="E6" s="15"/>
      <c r="F6" s="15"/>
      <c r="P6" s="16"/>
    </row>
    <row r="7" spans="1:16" x14ac:dyDescent="0.25">
      <c r="A7" s="14"/>
      <c r="B7" s="14"/>
      <c r="C7" s="15"/>
      <c r="D7" s="15"/>
      <c r="E7" s="15"/>
      <c r="F7" s="15"/>
      <c r="P7" s="16"/>
    </row>
    <row r="8" spans="1:16" ht="15.75" thickBot="1" x14ac:dyDescent="0.3">
      <c r="B8" s="14"/>
      <c r="C8" s="15"/>
      <c r="D8" s="15"/>
      <c r="E8" s="15"/>
      <c r="F8" s="15"/>
      <c r="P8" s="16"/>
    </row>
    <row r="9" spans="1:16" x14ac:dyDescent="0.25">
      <c r="B9" s="190" t="s">
        <v>15</v>
      </c>
      <c r="C9" s="191"/>
      <c r="D9" s="191"/>
      <c r="E9" s="191"/>
      <c r="F9" s="192"/>
      <c r="P9" s="16"/>
    </row>
    <row r="10" spans="1:16" x14ac:dyDescent="0.25">
      <c r="B10" s="193"/>
      <c r="C10" s="194"/>
      <c r="D10" s="194"/>
      <c r="E10" s="194"/>
      <c r="F10" s="195"/>
      <c r="P10" s="16"/>
    </row>
    <row r="11" spans="1:16" x14ac:dyDescent="0.25">
      <c r="B11" s="193"/>
      <c r="C11" s="194"/>
      <c r="D11" s="194"/>
      <c r="E11" s="194"/>
      <c r="F11" s="195"/>
      <c r="P11" s="16"/>
    </row>
    <row r="12" spans="1:16" x14ac:dyDescent="0.25">
      <c r="B12" s="193"/>
      <c r="C12" s="194"/>
      <c r="D12" s="194"/>
      <c r="E12" s="194"/>
      <c r="F12" s="195"/>
      <c r="P12" s="16"/>
    </row>
    <row r="13" spans="1:16" x14ac:dyDescent="0.25">
      <c r="B13" s="193"/>
      <c r="C13" s="194"/>
      <c r="D13" s="194"/>
      <c r="E13" s="194"/>
      <c r="F13" s="195"/>
      <c r="P13" s="16"/>
    </row>
    <row r="14" spans="1:16" ht="15.75" thickBot="1" x14ac:dyDescent="0.3">
      <c r="B14" s="196" t="s">
        <v>16</v>
      </c>
      <c r="C14" s="197"/>
      <c r="D14" s="197"/>
      <c r="E14" s="197"/>
      <c r="F14" s="198"/>
      <c r="P14" s="11"/>
    </row>
    <row r="15" spans="1:16" x14ac:dyDescent="0.25">
      <c r="B15" s="15"/>
      <c r="C15" s="15"/>
      <c r="D15" s="15"/>
      <c r="E15" s="15"/>
      <c r="F15" s="15"/>
      <c r="P15" s="11"/>
    </row>
    <row r="16" spans="1:16" ht="20.100000000000001" customHeight="1" thickBot="1" x14ac:dyDescent="0.3">
      <c r="A16" s="14" t="s">
        <v>0</v>
      </c>
      <c r="B16" s="14"/>
      <c r="C16" s="15"/>
      <c r="D16" s="15"/>
      <c r="E16" s="15"/>
      <c r="F16" s="15"/>
      <c r="G16" s="17"/>
      <c r="P16" s="11"/>
    </row>
    <row r="17" spans="1:16" ht="32.25" customHeight="1" thickBot="1" x14ac:dyDescent="0.3">
      <c r="A17" s="60" t="s">
        <v>1</v>
      </c>
      <c r="B17" s="61" t="s">
        <v>12</v>
      </c>
      <c r="C17" s="55" t="s">
        <v>29</v>
      </c>
      <c r="D17" s="55" t="s">
        <v>17</v>
      </c>
      <c r="E17" s="56" t="s">
        <v>18</v>
      </c>
      <c r="F17" s="57" t="s">
        <v>19</v>
      </c>
      <c r="G17" s="58">
        <v>2023</v>
      </c>
      <c r="H17" s="29"/>
      <c r="I17" s="29"/>
      <c r="J17" s="2"/>
      <c r="K17" s="2"/>
      <c r="L17" s="2"/>
      <c r="M17" s="2"/>
      <c r="P17" s="11"/>
    </row>
    <row r="18" spans="1:16" ht="39.950000000000003" customHeight="1" thickBot="1" x14ac:dyDescent="0.3">
      <c r="A18" s="76" t="s">
        <v>30</v>
      </c>
      <c r="B18" s="77" t="s">
        <v>31</v>
      </c>
      <c r="C18" s="78">
        <f>COUNTA('pow podst'!K3:K31)</f>
        <v>29</v>
      </c>
      <c r="D18" s="79">
        <f>SUM('pow podst'!J3:J31)</f>
        <v>36393451.420000002</v>
      </c>
      <c r="E18" s="80">
        <f>SUM('pow podst'!L3:L31)</f>
        <v>15289159.419999998</v>
      </c>
      <c r="F18" s="53">
        <f>SUM('pow podst'!K3:K31)</f>
        <v>21104292</v>
      </c>
      <c r="G18" s="81">
        <f>SUM('pow podst'!N3:N31)</f>
        <v>21104292</v>
      </c>
      <c r="H18" s="18" t="b">
        <f t="shared" ref="H18:H24" si="0">D18=(E18+F18)</f>
        <v>1</v>
      </c>
      <c r="I18" s="34" t="b">
        <f t="shared" ref="I18:I24" si="1">F18=SUM(G18:G18)</f>
        <v>1</v>
      </c>
      <c r="J18" s="19"/>
      <c r="K18" s="19"/>
      <c r="L18" s="20"/>
      <c r="M18" s="20"/>
      <c r="N18" s="21"/>
      <c r="O18" s="11"/>
      <c r="P18" s="11"/>
    </row>
    <row r="19" spans="1:16" ht="39.950000000000003" customHeight="1" thickBot="1" x14ac:dyDescent="0.3">
      <c r="A19" s="82" t="s">
        <v>32</v>
      </c>
      <c r="B19" s="83" t="s">
        <v>31</v>
      </c>
      <c r="C19" s="84">
        <f>COUNTA('gm podst'!L3:L51)</f>
        <v>49</v>
      </c>
      <c r="D19" s="85">
        <f>SUM('gm podst'!K3:K51)</f>
        <v>47215514.090000011</v>
      </c>
      <c r="E19" s="86">
        <f>SUM('gm podst'!M3:M51)</f>
        <v>15559075.089999998</v>
      </c>
      <c r="F19" s="53">
        <f>SUM('gm podst'!L3:L51)</f>
        <v>31656439</v>
      </c>
      <c r="G19" s="87">
        <f>SUM('gm podst'!O3:O51)</f>
        <v>31656439</v>
      </c>
      <c r="H19" s="18" t="b">
        <f t="shared" si="0"/>
        <v>1</v>
      </c>
      <c r="I19" s="34" t="b">
        <f t="shared" si="1"/>
        <v>1</v>
      </c>
      <c r="J19" s="19"/>
      <c r="K19" s="19"/>
      <c r="L19" s="20"/>
      <c r="M19" s="20"/>
      <c r="N19" s="20"/>
      <c r="O19" s="20"/>
      <c r="P19" s="20"/>
    </row>
    <row r="20" spans="1:16" s="24" customFormat="1" ht="39.950000000000003" customHeight="1" thickBot="1" x14ac:dyDescent="0.3">
      <c r="A20" s="62" t="s">
        <v>33</v>
      </c>
      <c r="B20" s="73" t="s">
        <v>31</v>
      </c>
      <c r="C20" s="63">
        <f>C18+C19</f>
        <v>78</v>
      </c>
      <c r="D20" s="49">
        <f>D18+D19</f>
        <v>83608965.51000002</v>
      </c>
      <c r="E20" s="50">
        <f>E18+E19</f>
        <v>30848234.509999998</v>
      </c>
      <c r="F20" s="51">
        <f>F18+F19</f>
        <v>52760731</v>
      </c>
      <c r="G20" s="52">
        <f>G18+G19</f>
        <v>52760731</v>
      </c>
      <c r="H20" s="18" t="b">
        <f t="shared" si="0"/>
        <v>1</v>
      </c>
      <c r="I20" s="34" t="b">
        <f t="shared" si="1"/>
        <v>1</v>
      </c>
      <c r="J20" s="22"/>
      <c r="K20" s="22"/>
      <c r="L20" s="23"/>
      <c r="M20" s="23"/>
      <c r="N20" s="23"/>
      <c r="O20" s="23"/>
      <c r="P20" s="23"/>
    </row>
    <row r="21" spans="1:16" ht="39.950000000000003" customHeight="1" thickBot="1" x14ac:dyDescent="0.3">
      <c r="A21" s="76" t="s">
        <v>2</v>
      </c>
      <c r="B21" s="77" t="s">
        <v>31</v>
      </c>
      <c r="C21" s="78">
        <f>COUNTA('pow rez'!K3:K26)</f>
        <v>24</v>
      </c>
      <c r="D21" s="79">
        <f>SUM('pow rez'!J3:J26)</f>
        <v>27255068.829999998</v>
      </c>
      <c r="E21" s="80">
        <f>SUM('pow rez'!L3:L26)</f>
        <v>11426849.83</v>
      </c>
      <c r="F21" s="53">
        <f>SUM('pow rez'!K3:K26)</f>
        <v>15828219</v>
      </c>
      <c r="G21" s="81">
        <f>SUM('pow rez'!N3:N26)</f>
        <v>15828219</v>
      </c>
      <c r="H21" s="18" t="b">
        <f t="shared" si="0"/>
        <v>1</v>
      </c>
      <c r="I21" s="34" t="b">
        <f t="shared" si="1"/>
        <v>1</v>
      </c>
      <c r="J21" s="19"/>
      <c r="K21" s="19"/>
      <c r="L21" s="20"/>
      <c r="M21" s="20"/>
      <c r="N21" s="20"/>
      <c r="O21" s="20"/>
      <c r="P21" s="20"/>
    </row>
    <row r="22" spans="1:16" ht="39.950000000000003" customHeight="1" thickBot="1" x14ac:dyDescent="0.3">
      <c r="A22" s="82" t="s">
        <v>3</v>
      </c>
      <c r="B22" s="83" t="s">
        <v>31</v>
      </c>
      <c r="C22" s="84">
        <f>COUNTA('gm rez'!L3:L44)</f>
        <v>42</v>
      </c>
      <c r="D22" s="85">
        <f>SUM('gm rez'!K3:K44)</f>
        <v>36381780.460000016</v>
      </c>
      <c r="E22" s="86">
        <f>SUM('gm rez'!M3:M44)</f>
        <v>12639451.460000005</v>
      </c>
      <c r="F22" s="53">
        <f>SUM('gm rez'!L3:L44)</f>
        <v>23742329</v>
      </c>
      <c r="G22" s="87">
        <f>SUM('gm rez'!O3:O44)</f>
        <v>23742329</v>
      </c>
      <c r="H22" s="18" t="b">
        <f t="shared" si="0"/>
        <v>1</v>
      </c>
      <c r="I22" s="34" t="b">
        <f t="shared" si="1"/>
        <v>1</v>
      </c>
      <c r="J22" s="25"/>
      <c r="K22" s="25"/>
      <c r="L22" s="26"/>
      <c r="M22" s="26"/>
      <c r="N22" s="21"/>
      <c r="O22" s="11"/>
      <c r="P22" s="11"/>
    </row>
    <row r="23" spans="1:16" ht="39.950000000000003" customHeight="1" thickBot="1" x14ac:dyDescent="0.3">
      <c r="A23" s="64" t="s">
        <v>20</v>
      </c>
      <c r="B23" s="74" t="s">
        <v>31</v>
      </c>
      <c r="C23" s="65">
        <f>C21+C22</f>
        <v>66</v>
      </c>
      <c r="D23" s="66">
        <f>D21+D22</f>
        <v>63636849.290000014</v>
      </c>
      <c r="E23" s="71">
        <f>E21+E22</f>
        <v>24066301.290000007</v>
      </c>
      <c r="F23" s="54">
        <f>F21+F22</f>
        <v>39570548</v>
      </c>
      <c r="G23" s="59">
        <f>G21+G22</f>
        <v>39570548</v>
      </c>
      <c r="H23" s="18" t="b">
        <f t="shared" si="0"/>
        <v>1</v>
      </c>
      <c r="I23" s="34" t="b">
        <f t="shared" si="1"/>
        <v>1</v>
      </c>
      <c r="J23" s="27"/>
      <c r="K23" s="27"/>
      <c r="L23" s="2"/>
      <c r="M23" s="2"/>
    </row>
    <row r="24" spans="1:16" ht="39.950000000000003" customHeight="1" thickBot="1" x14ac:dyDescent="0.3">
      <c r="A24" s="68" t="s">
        <v>28</v>
      </c>
      <c r="B24" s="75" t="s">
        <v>31</v>
      </c>
      <c r="C24" s="69">
        <f>C20+C23</f>
        <v>144</v>
      </c>
      <c r="D24" s="70">
        <f>D20+D23</f>
        <v>147245814.80000004</v>
      </c>
      <c r="E24" s="72">
        <f>E20+E23</f>
        <v>54914535.800000004</v>
      </c>
      <c r="F24" s="53">
        <f>F20+F23</f>
        <v>92331279</v>
      </c>
      <c r="G24" s="67">
        <f>G20+G23</f>
        <v>92331279</v>
      </c>
      <c r="H24" s="18" t="b">
        <f t="shared" si="0"/>
        <v>1</v>
      </c>
      <c r="I24" s="34" t="b">
        <f t="shared" si="1"/>
        <v>1</v>
      </c>
      <c r="J24" s="27"/>
      <c r="K24" s="27"/>
      <c r="L24" s="2"/>
      <c r="M24" s="2"/>
    </row>
    <row r="25" spans="1:16" x14ac:dyDescent="0.25">
      <c r="A25" s="28"/>
      <c r="B25" s="28"/>
      <c r="C25" s="28" t="b">
        <f>C18+C19=C20</f>
        <v>1</v>
      </c>
      <c r="D25" s="28" t="b">
        <f t="shared" ref="D25:G25" si="2">D18+D19=D20</f>
        <v>1</v>
      </c>
      <c r="E25" s="28" t="b">
        <f t="shared" si="2"/>
        <v>1</v>
      </c>
      <c r="F25" s="28" t="b">
        <f t="shared" si="2"/>
        <v>1</v>
      </c>
      <c r="G25" s="28" t="b">
        <f t="shared" si="2"/>
        <v>1</v>
      </c>
      <c r="H25" s="28"/>
      <c r="I25" s="28"/>
      <c r="J25" s="27"/>
      <c r="K25" s="27"/>
      <c r="L25" s="2"/>
      <c r="M25" s="2"/>
    </row>
    <row r="26" spans="1:16" x14ac:dyDescent="0.25">
      <c r="A26" s="28"/>
      <c r="B26" s="28"/>
      <c r="C26" s="28" t="b">
        <f>C21+C22=C23</f>
        <v>1</v>
      </c>
      <c r="D26" s="28" t="b">
        <f t="shared" ref="D26:G26" si="3">D21+D22=D23</f>
        <v>1</v>
      </c>
      <c r="E26" s="28" t="b">
        <f t="shared" si="3"/>
        <v>1</v>
      </c>
      <c r="F26" s="28" t="b">
        <f t="shared" si="3"/>
        <v>1</v>
      </c>
      <c r="G26" s="28" t="b">
        <f t="shared" si="3"/>
        <v>1</v>
      </c>
      <c r="H26" s="28"/>
      <c r="I26" s="28"/>
      <c r="J26" s="27"/>
      <c r="K26" s="27"/>
      <c r="L26" s="2"/>
      <c r="M26" s="2"/>
    </row>
    <row r="27" spans="1:16" x14ac:dyDescent="0.25">
      <c r="C27" s="13" t="b">
        <f>C20+C23=C24</f>
        <v>1</v>
      </c>
      <c r="D27" s="13" t="b">
        <f t="shared" ref="D27:G27" si="4">D20+D23=D24</f>
        <v>1</v>
      </c>
      <c r="E27" s="13" t="b">
        <f t="shared" si="4"/>
        <v>1</v>
      </c>
      <c r="F27" s="13" t="b">
        <f t="shared" si="4"/>
        <v>1</v>
      </c>
      <c r="G27" s="13" t="b">
        <f t="shared" si="4"/>
        <v>1</v>
      </c>
    </row>
  </sheetData>
  <mergeCells count="2">
    <mergeCell ref="B9:F13"/>
    <mergeCell ref="B14:F1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>&amp;LWojewództwo Świętokrzyskie</oddHeader>
  </headerFooter>
  <ignoredErrors>
    <ignoredError sqref="G19 G2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6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4.85546875" style="3" customWidth="1"/>
    <col min="2" max="2" width="10.140625" style="3" customWidth="1"/>
    <col min="3" max="3" width="14.85546875" style="3" customWidth="1"/>
    <col min="4" max="4" width="15.7109375" style="3" customWidth="1"/>
    <col min="5" max="5" width="10" style="3" customWidth="1"/>
    <col min="6" max="6" width="45.85546875" style="3" customWidth="1"/>
    <col min="7" max="7" width="13.28515625" style="3" customWidth="1"/>
    <col min="8" max="8" width="14.5703125" style="3" customWidth="1"/>
    <col min="9" max="9" width="14.140625" style="3" customWidth="1"/>
    <col min="10" max="10" width="14.7109375" style="4" customWidth="1"/>
    <col min="11" max="12" width="15.7109375" style="3" customWidth="1"/>
    <col min="13" max="13" width="15.7109375" style="1" customWidth="1"/>
    <col min="14" max="14" width="15.7109375" style="3" customWidth="1"/>
    <col min="15" max="15" width="15.7109375" style="35" customWidth="1"/>
    <col min="16" max="17" width="15.7109375" style="1" customWidth="1"/>
    <col min="18" max="18" width="15.7109375" style="35" customWidth="1"/>
    <col min="19" max="16384" width="9.140625" style="3"/>
  </cols>
  <sheetData>
    <row r="1" spans="1:18" ht="33.75" customHeight="1" x14ac:dyDescent="0.25">
      <c r="A1" s="199" t="s">
        <v>4</v>
      </c>
      <c r="B1" s="199" t="s">
        <v>5</v>
      </c>
      <c r="C1" s="205" t="s">
        <v>40</v>
      </c>
      <c r="D1" s="201" t="s">
        <v>6</v>
      </c>
      <c r="E1" s="201" t="s">
        <v>27</v>
      </c>
      <c r="F1" s="201" t="s">
        <v>7</v>
      </c>
      <c r="G1" s="199" t="s">
        <v>22</v>
      </c>
      <c r="H1" s="199" t="s">
        <v>8</v>
      </c>
      <c r="I1" s="199" t="s">
        <v>21</v>
      </c>
      <c r="J1" s="203" t="s">
        <v>124</v>
      </c>
      <c r="K1" s="199" t="s">
        <v>14</v>
      </c>
      <c r="L1" s="201" t="s">
        <v>11</v>
      </c>
      <c r="M1" s="199" t="s">
        <v>10</v>
      </c>
      <c r="N1" s="44" t="s">
        <v>39</v>
      </c>
      <c r="O1" s="1"/>
    </row>
    <row r="2" spans="1:18" ht="33.75" customHeight="1" x14ac:dyDescent="0.25">
      <c r="A2" s="199"/>
      <c r="B2" s="199"/>
      <c r="C2" s="206"/>
      <c r="D2" s="202"/>
      <c r="E2" s="202"/>
      <c r="F2" s="202"/>
      <c r="G2" s="199"/>
      <c r="H2" s="199"/>
      <c r="I2" s="199"/>
      <c r="J2" s="203"/>
      <c r="K2" s="199"/>
      <c r="L2" s="202"/>
      <c r="M2" s="199"/>
      <c r="N2" s="33">
        <v>2023</v>
      </c>
      <c r="O2" s="1" t="s">
        <v>23</v>
      </c>
      <c r="P2" s="1" t="s">
        <v>24</v>
      </c>
      <c r="Q2" s="1" t="s">
        <v>25</v>
      </c>
      <c r="R2" s="36" t="s">
        <v>26</v>
      </c>
    </row>
    <row r="3" spans="1:18" ht="22.5" x14ac:dyDescent="0.25">
      <c r="A3" s="127">
        <v>1</v>
      </c>
      <c r="B3" s="127" t="s">
        <v>43</v>
      </c>
      <c r="C3" s="128" t="s">
        <v>42</v>
      </c>
      <c r="D3" s="129" t="s">
        <v>44</v>
      </c>
      <c r="E3" s="129">
        <v>2611</v>
      </c>
      <c r="F3" s="127" t="s">
        <v>45</v>
      </c>
      <c r="G3" s="127" t="s">
        <v>46</v>
      </c>
      <c r="H3" s="130">
        <v>1.365</v>
      </c>
      <c r="I3" s="131" t="s">
        <v>47</v>
      </c>
      <c r="J3" s="132">
        <v>4210000</v>
      </c>
      <c r="K3" s="133">
        <v>2947000</v>
      </c>
      <c r="L3" s="134">
        <v>1263000</v>
      </c>
      <c r="M3" s="137">
        <v>0.7</v>
      </c>
      <c r="N3" s="152">
        <f>K3</f>
        <v>2947000</v>
      </c>
      <c r="O3" s="1" t="b">
        <f t="shared" ref="O3:O32" si="0">K3=SUM(N3:N3)</f>
        <v>1</v>
      </c>
      <c r="P3" s="37">
        <f t="shared" ref="P3:P32" si="1">ROUND(K3/J3,4)</f>
        <v>0.7</v>
      </c>
      <c r="Q3" s="38" t="b">
        <f t="shared" ref="Q3:Q10" si="2">P3=M3</f>
        <v>1</v>
      </c>
      <c r="R3" s="38" t="b">
        <f t="shared" ref="R3:R32" si="3">J3=K3+L3</f>
        <v>1</v>
      </c>
    </row>
    <row r="4" spans="1:18" ht="22.5" x14ac:dyDescent="0.25">
      <c r="A4" s="88">
        <v>2</v>
      </c>
      <c r="B4" s="89" t="s">
        <v>48</v>
      </c>
      <c r="C4" s="90" t="s">
        <v>42</v>
      </c>
      <c r="D4" s="91" t="s">
        <v>49</v>
      </c>
      <c r="E4" s="88">
        <v>2607</v>
      </c>
      <c r="F4" s="92" t="s">
        <v>50</v>
      </c>
      <c r="G4" s="88" t="s">
        <v>46</v>
      </c>
      <c r="H4" s="93">
        <v>0.36599999999999999</v>
      </c>
      <c r="I4" s="88" t="s">
        <v>51</v>
      </c>
      <c r="J4" s="94">
        <v>3270815.94</v>
      </c>
      <c r="K4" s="95">
        <v>1962489</v>
      </c>
      <c r="L4" s="96">
        <v>1308326.94</v>
      </c>
      <c r="M4" s="97">
        <v>0.6</v>
      </c>
      <c r="N4" s="152">
        <f t="shared" ref="N4:N31" si="4">K4</f>
        <v>1962489</v>
      </c>
      <c r="O4" s="1" t="b">
        <f t="shared" si="0"/>
        <v>1</v>
      </c>
      <c r="P4" s="37">
        <f t="shared" si="1"/>
        <v>0.6</v>
      </c>
      <c r="Q4" s="38" t="b">
        <f t="shared" si="2"/>
        <v>1</v>
      </c>
      <c r="R4" s="38" t="b">
        <f t="shared" si="3"/>
        <v>1</v>
      </c>
    </row>
    <row r="5" spans="1:18" ht="22.5" x14ac:dyDescent="0.25">
      <c r="A5" s="127">
        <v>3</v>
      </c>
      <c r="B5" s="89" t="s">
        <v>52</v>
      </c>
      <c r="C5" s="90" t="s">
        <v>42</v>
      </c>
      <c r="D5" s="98" t="s">
        <v>53</v>
      </c>
      <c r="E5" s="88">
        <v>2613</v>
      </c>
      <c r="F5" s="99" t="s">
        <v>54</v>
      </c>
      <c r="G5" s="88" t="s">
        <v>46</v>
      </c>
      <c r="H5" s="100">
        <v>2.444</v>
      </c>
      <c r="I5" s="101" t="s">
        <v>55</v>
      </c>
      <c r="J5" s="102">
        <v>2439137.2000000002</v>
      </c>
      <c r="K5" s="95">
        <v>1463482</v>
      </c>
      <c r="L5" s="96">
        <v>975655.20000000019</v>
      </c>
      <c r="M5" s="97">
        <v>0.6</v>
      </c>
      <c r="N5" s="152">
        <f t="shared" si="4"/>
        <v>1463482</v>
      </c>
      <c r="O5" s="1" t="b">
        <f t="shared" si="0"/>
        <v>1</v>
      </c>
      <c r="P5" s="37">
        <f t="shared" si="1"/>
        <v>0.6</v>
      </c>
      <c r="Q5" s="38" t="b">
        <f t="shared" si="2"/>
        <v>1</v>
      </c>
      <c r="R5" s="38" t="b">
        <f t="shared" si="3"/>
        <v>1</v>
      </c>
    </row>
    <row r="6" spans="1:18" ht="45" x14ac:dyDescent="0.25">
      <c r="A6" s="88">
        <v>4</v>
      </c>
      <c r="B6" s="89" t="s">
        <v>56</v>
      </c>
      <c r="C6" s="90" t="s">
        <v>42</v>
      </c>
      <c r="D6" s="91" t="s">
        <v>57</v>
      </c>
      <c r="E6" s="88">
        <v>2606</v>
      </c>
      <c r="F6" s="92" t="s">
        <v>58</v>
      </c>
      <c r="G6" s="88" t="s">
        <v>46</v>
      </c>
      <c r="H6" s="93">
        <v>1.056</v>
      </c>
      <c r="I6" s="88" t="s">
        <v>59</v>
      </c>
      <c r="J6" s="94">
        <v>1146780.27</v>
      </c>
      <c r="K6" s="95">
        <v>573390</v>
      </c>
      <c r="L6" s="96">
        <v>573390.27</v>
      </c>
      <c r="M6" s="97">
        <v>0.5</v>
      </c>
      <c r="N6" s="152">
        <f t="shared" si="4"/>
        <v>573390</v>
      </c>
      <c r="O6" s="1" t="b">
        <f t="shared" si="0"/>
        <v>1</v>
      </c>
      <c r="P6" s="37">
        <f t="shared" si="1"/>
        <v>0.5</v>
      </c>
      <c r="Q6" s="38" t="b">
        <f t="shared" si="2"/>
        <v>1</v>
      </c>
      <c r="R6" s="38" t="b">
        <f t="shared" si="3"/>
        <v>1</v>
      </c>
    </row>
    <row r="7" spans="1:18" ht="33.75" x14ac:dyDescent="0.25">
      <c r="A7" s="127">
        <v>5</v>
      </c>
      <c r="B7" s="89" t="s">
        <v>60</v>
      </c>
      <c r="C7" s="90" t="s">
        <v>42</v>
      </c>
      <c r="D7" s="98" t="s">
        <v>57</v>
      </c>
      <c r="E7" s="88">
        <v>2606</v>
      </c>
      <c r="F7" s="99" t="s">
        <v>61</v>
      </c>
      <c r="G7" s="88" t="s">
        <v>46</v>
      </c>
      <c r="H7" s="100">
        <v>0.44</v>
      </c>
      <c r="I7" s="101" t="s">
        <v>59</v>
      </c>
      <c r="J7" s="102">
        <v>278624.71999999997</v>
      </c>
      <c r="K7" s="95">
        <v>139312</v>
      </c>
      <c r="L7" s="96">
        <v>139312.71999999997</v>
      </c>
      <c r="M7" s="97">
        <v>0.5</v>
      </c>
      <c r="N7" s="152">
        <f t="shared" si="4"/>
        <v>139312</v>
      </c>
      <c r="O7" s="1" t="b">
        <f t="shared" si="0"/>
        <v>1</v>
      </c>
      <c r="P7" s="37">
        <f t="shared" si="1"/>
        <v>0.5</v>
      </c>
      <c r="Q7" s="38" t="b">
        <f t="shared" si="2"/>
        <v>1</v>
      </c>
      <c r="R7" s="38" t="b">
        <f t="shared" si="3"/>
        <v>1</v>
      </c>
    </row>
    <row r="8" spans="1:18" ht="22.5" x14ac:dyDescent="0.25">
      <c r="A8" s="88">
        <v>6</v>
      </c>
      <c r="B8" s="89" t="s">
        <v>62</v>
      </c>
      <c r="C8" s="90" t="s">
        <v>42</v>
      </c>
      <c r="D8" s="98" t="s">
        <v>63</v>
      </c>
      <c r="E8" s="88">
        <v>2612</v>
      </c>
      <c r="F8" s="99" t="s">
        <v>64</v>
      </c>
      <c r="G8" s="88" t="s">
        <v>46</v>
      </c>
      <c r="H8" s="100">
        <v>2.1560000000000001</v>
      </c>
      <c r="I8" s="101" t="s">
        <v>59</v>
      </c>
      <c r="J8" s="102">
        <v>1165272.48</v>
      </c>
      <c r="K8" s="103">
        <v>815690</v>
      </c>
      <c r="L8" s="96">
        <v>349582.48</v>
      </c>
      <c r="M8" s="97">
        <v>0.7</v>
      </c>
      <c r="N8" s="152">
        <f t="shared" si="4"/>
        <v>815690</v>
      </c>
      <c r="O8" s="1" t="b">
        <f t="shared" si="0"/>
        <v>1</v>
      </c>
      <c r="P8" s="37">
        <f t="shared" si="1"/>
        <v>0.7</v>
      </c>
      <c r="Q8" s="38" t="b">
        <f t="shared" si="2"/>
        <v>1</v>
      </c>
      <c r="R8" s="38" t="b">
        <f t="shared" si="3"/>
        <v>1</v>
      </c>
    </row>
    <row r="9" spans="1:18" x14ac:dyDescent="0.25">
      <c r="A9" s="127">
        <v>7</v>
      </c>
      <c r="B9" s="89" t="s">
        <v>65</v>
      </c>
      <c r="C9" s="90" t="s">
        <v>42</v>
      </c>
      <c r="D9" s="98" t="s">
        <v>66</v>
      </c>
      <c r="E9" s="104">
        <v>2604</v>
      </c>
      <c r="F9" s="99" t="s">
        <v>67</v>
      </c>
      <c r="G9" s="88" t="s">
        <v>46</v>
      </c>
      <c r="H9" s="100">
        <v>1.91</v>
      </c>
      <c r="I9" s="101" t="s">
        <v>51</v>
      </c>
      <c r="J9" s="102">
        <v>1060604.3999999999</v>
      </c>
      <c r="K9" s="103">
        <v>636362</v>
      </c>
      <c r="L9" s="96">
        <v>424242.39999999991</v>
      </c>
      <c r="M9" s="97">
        <v>0.6</v>
      </c>
      <c r="N9" s="152">
        <f t="shared" si="4"/>
        <v>636362</v>
      </c>
      <c r="O9" s="1" t="b">
        <f t="shared" si="0"/>
        <v>1</v>
      </c>
      <c r="P9" s="37">
        <f t="shared" si="1"/>
        <v>0.6</v>
      </c>
      <c r="Q9" s="38" t="b">
        <f t="shared" si="2"/>
        <v>1</v>
      </c>
      <c r="R9" s="38" t="b">
        <f t="shared" si="3"/>
        <v>1</v>
      </c>
    </row>
    <row r="10" spans="1:18" ht="22.5" x14ac:dyDescent="0.25">
      <c r="A10" s="88">
        <v>8</v>
      </c>
      <c r="B10" s="89" t="s">
        <v>68</v>
      </c>
      <c r="C10" s="90" t="s">
        <v>42</v>
      </c>
      <c r="D10" s="98" t="s">
        <v>69</v>
      </c>
      <c r="E10" s="104">
        <v>2609</v>
      </c>
      <c r="F10" s="99" t="s">
        <v>70</v>
      </c>
      <c r="G10" s="88" t="s">
        <v>46</v>
      </c>
      <c r="H10" s="100">
        <v>0.191</v>
      </c>
      <c r="I10" s="101" t="s">
        <v>59</v>
      </c>
      <c r="J10" s="102">
        <v>338268.47</v>
      </c>
      <c r="K10" s="95">
        <v>270614</v>
      </c>
      <c r="L10" s="96">
        <v>67654.469999999972</v>
      </c>
      <c r="M10" s="97">
        <v>0.8</v>
      </c>
      <c r="N10" s="152">
        <f t="shared" si="4"/>
        <v>270614</v>
      </c>
      <c r="O10" s="1" t="b">
        <f t="shared" si="0"/>
        <v>1</v>
      </c>
      <c r="P10" s="37">
        <f t="shared" si="1"/>
        <v>0.8</v>
      </c>
      <c r="Q10" s="38" t="b">
        <f t="shared" si="2"/>
        <v>1</v>
      </c>
      <c r="R10" s="38" t="b">
        <f t="shared" si="3"/>
        <v>1</v>
      </c>
    </row>
    <row r="11" spans="1:18" ht="22.5" x14ac:dyDescent="0.25">
      <c r="A11" s="127">
        <v>9</v>
      </c>
      <c r="B11" s="89" t="s">
        <v>71</v>
      </c>
      <c r="C11" s="90" t="s">
        <v>42</v>
      </c>
      <c r="D11" s="98" t="s">
        <v>53</v>
      </c>
      <c r="E11" s="88">
        <v>2613</v>
      </c>
      <c r="F11" s="99" t="s">
        <v>72</v>
      </c>
      <c r="G11" s="88" t="s">
        <v>46</v>
      </c>
      <c r="H11" s="100">
        <v>0.14000000000000001</v>
      </c>
      <c r="I11" s="101" t="s">
        <v>73</v>
      </c>
      <c r="J11" s="102">
        <v>169740.99</v>
      </c>
      <c r="K11" s="103">
        <v>101844</v>
      </c>
      <c r="L11" s="96">
        <v>67896.989999999991</v>
      </c>
      <c r="M11" s="97">
        <v>0.6</v>
      </c>
      <c r="N11" s="152">
        <f t="shared" si="4"/>
        <v>101844</v>
      </c>
      <c r="O11" s="1" t="b">
        <f t="shared" ref="O11:O31" si="5">K11=SUM(N11:N11)</f>
        <v>1</v>
      </c>
      <c r="P11" s="37">
        <f t="shared" ref="P11:P31" si="6">ROUND(K11/J11,4)</f>
        <v>0.6</v>
      </c>
      <c r="Q11" s="38" t="b">
        <f t="shared" ref="Q11:Q31" si="7">P11=M11</f>
        <v>1</v>
      </c>
      <c r="R11" s="38" t="b">
        <f t="shared" ref="R11:R31" si="8">J11=K11+L11</f>
        <v>1</v>
      </c>
    </row>
    <row r="12" spans="1:18" ht="22.5" x14ac:dyDescent="0.25">
      <c r="A12" s="88">
        <v>10</v>
      </c>
      <c r="B12" s="89" t="s">
        <v>74</v>
      </c>
      <c r="C12" s="90" t="s">
        <v>42</v>
      </c>
      <c r="D12" s="98" t="s">
        <v>66</v>
      </c>
      <c r="E12" s="88">
        <v>2604</v>
      </c>
      <c r="F12" s="99" t="s">
        <v>75</v>
      </c>
      <c r="G12" s="88" t="s">
        <v>46</v>
      </c>
      <c r="H12" s="100">
        <v>1.6160000000000001</v>
      </c>
      <c r="I12" s="101" t="s">
        <v>51</v>
      </c>
      <c r="J12" s="102">
        <v>2269481.2999999998</v>
      </c>
      <c r="K12" s="103">
        <v>1361688</v>
      </c>
      <c r="L12" s="96">
        <v>907793.29999999981</v>
      </c>
      <c r="M12" s="97">
        <v>0.6</v>
      </c>
      <c r="N12" s="152">
        <f t="shared" si="4"/>
        <v>1361688</v>
      </c>
      <c r="O12" s="1" t="b">
        <f t="shared" si="5"/>
        <v>1</v>
      </c>
      <c r="P12" s="37">
        <f t="shared" si="6"/>
        <v>0.6</v>
      </c>
      <c r="Q12" s="38" t="b">
        <f t="shared" si="7"/>
        <v>1</v>
      </c>
      <c r="R12" s="38" t="b">
        <f t="shared" si="8"/>
        <v>1</v>
      </c>
    </row>
    <row r="13" spans="1:18" ht="22.5" x14ac:dyDescent="0.25">
      <c r="A13" s="127">
        <v>11</v>
      </c>
      <c r="B13" s="89" t="s">
        <v>76</v>
      </c>
      <c r="C13" s="90" t="s">
        <v>42</v>
      </c>
      <c r="D13" s="98" t="s">
        <v>77</v>
      </c>
      <c r="E13" s="88">
        <v>2608</v>
      </c>
      <c r="F13" s="105" t="s">
        <v>78</v>
      </c>
      <c r="G13" s="88" t="s">
        <v>46</v>
      </c>
      <c r="H13" s="100">
        <v>2.11</v>
      </c>
      <c r="I13" s="101" t="s">
        <v>59</v>
      </c>
      <c r="J13" s="102">
        <v>1708061.79</v>
      </c>
      <c r="K13" s="103">
        <v>1024837</v>
      </c>
      <c r="L13" s="96">
        <v>683224.79</v>
      </c>
      <c r="M13" s="97">
        <v>0.6</v>
      </c>
      <c r="N13" s="152">
        <f t="shared" si="4"/>
        <v>1024837</v>
      </c>
      <c r="O13" s="1" t="b">
        <f t="shared" si="5"/>
        <v>1</v>
      </c>
      <c r="P13" s="37">
        <f t="shared" si="6"/>
        <v>0.6</v>
      </c>
      <c r="Q13" s="38" t="b">
        <f t="shared" si="7"/>
        <v>1</v>
      </c>
      <c r="R13" s="38" t="b">
        <f t="shared" si="8"/>
        <v>1</v>
      </c>
    </row>
    <row r="14" spans="1:18" ht="33.75" x14ac:dyDescent="0.25">
      <c r="A14" s="88">
        <v>12</v>
      </c>
      <c r="B14" s="89" t="s">
        <v>79</v>
      </c>
      <c r="C14" s="90" t="s">
        <v>42</v>
      </c>
      <c r="D14" s="98" t="s">
        <v>63</v>
      </c>
      <c r="E14" s="104">
        <v>2612</v>
      </c>
      <c r="F14" s="105" t="s">
        <v>80</v>
      </c>
      <c r="G14" s="88" t="s">
        <v>46</v>
      </c>
      <c r="H14" s="100">
        <v>1.79</v>
      </c>
      <c r="I14" s="101" t="s">
        <v>59</v>
      </c>
      <c r="J14" s="102">
        <v>1009873.05</v>
      </c>
      <c r="K14" s="103">
        <v>706911</v>
      </c>
      <c r="L14" s="96">
        <v>302962.05000000005</v>
      </c>
      <c r="M14" s="97">
        <v>0.7</v>
      </c>
      <c r="N14" s="152">
        <f t="shared" si="4"/>
        <v>706911</v>
      </c>
      <c r="O14" s="1" t="b">
        <f t="shared" si="5"/>
        <v>1</v>
      </c>
      <c r="P14" s="37">
        <f t="shared" si="6"/>
        <v>0.7</v>
      </c>
      <c r="Q14" s="38" t="b">
        <f t="shared" si="7"/>
        <v>1</v>
      </c>
      <c r="R14" s="38" t="b">
        <f t="shared" si="8"/>
        <v>1</v>
      </c>
    </row>
    <row r="15" spans="1:18" ht="39.75" customHeight="1" x14ac:dyDescent="0.25">
      <c r="A15" s="127">
        <v>13</v>
      </c>
      <c r="B15" s="89" t="s">
        <v>81</v>
      </c>
      <c r="C15" s="90" t="s">
        <v>42</v>
      </c>
      <c r="D15" s="98" t="s">
        <v>57</v>
      </c>
      <c r="E15" s="88">
        <v>2606</v>
      </c>
      <c r="F15" s="105" t="s">
        <v>82</v>
      </c>
      <c r="G15" s="88" t="s">
        <v>46</v>
      </c>
      <c r="H15" s="100">
        <v>1.5820000000000001</v>
      </c>
      <c r="I15" s="101" t="s">
        <v>59</v>
      </c>
      <c r="J15" s="102">
        <v>1664225.89</v>
      </c>
      <c r="K15" s="103">
        <v>832112</v>
      </c>
      <c r="L15" s="96">
        <v>832113.8899999999</v>
      </c>
      <c r="M15" s="97">
        <v>0.5</v>
      </c>
      <c r="N15" s="152">
        <f t="shared" si="4"/>
        <v>832112</v>
      </c>
      <c r="O15" s="1" t="b">
        <f t="shared" ref="O15:O26" si="9">K15=SUM(N15:N15)</f>
        <v>1</v>
      </c>
      <c r="P15" s="37">
        <f t="shared" ref="P15:P26" si="10">ROUND(K15/J15,4)</f>
        <v>0.5</v>
      </c>
      <c r="Q15" s="38" t="b">
        <f t="shared" ref="Q15:Q26" si="11">P15=M15</f>
        <v>1</v>
      </c>
      <c r="R15" s="38" t="b">
        <f t="shared" ref="R15:R26" si="12">J15=K15+L15</f>
        <v>1</v>
      </c>
    </row>
    <row r="16" spans="1:18" ht="33.75" x14ac:dyDescent="0.25">
      <c r="A16" s="88">
        <v>14</v>
      </c>
      <c r="B16" s="106" t="s">
        <v>83</v>
      </c>
      <c r="C16" s="90" t="s">
        <v>42</v>
      </c>
      <c r="D16" s="107" t="s">
        <v>57</v>
      </c>
      <c r="E16" s="108">
        <v>2606</v>
      </c>
      <c r="F16" s="105" t="s">
        <v>84</v>
      </c>
      <c r="G16" s="88" t="s">
        <v>46</v>
      </c>
      <c r="H16" s="100">
        <v>1.0620000000000001</v>
      </c>
      <c r="I16" s="101" t="s">
        <v>59</v>
      </c>
      <c r="J16" s="102">
        <v>819545.21</v>
      </c>
      <c r="K16" s="103">
        <v>409772</v>
      </c>
      <c r="L16" s="96">
        <v>409773.20999999996</v>
      </c>
      <c r="M16" s="97">
        <v>0.5</v>
      </c>
      <c r="N16" s="152">
        <f t="shared" si="4"/>
        <v>409772</v>
      </c>
      <c r="O16" s="1" t="b">
        <f t="shared" si="9"/>
        <v>1</v>
      </c>
      <c r="P16" s="37">
        <f t="shared" si="10"/>
        <v>0.5</v>
      </c>
      <c r="Q16" s="38" t="b">
        <f t="shared" si="11"/>
        <v>1</v>
      </c>
      <c r="R16" s="38" t="b">
        <f t="shared" si="12"/>
        <v>1</v>
      </c>
    </row>
    <row r="17" spans="1:18" ht="22.5" x14ac:dyDescent="0.25">
      <c r="A17" s="127">
        <v>15</v>
      </c>
      <c r="B17" s="89" t="s">
        <v>85</v>
      </c>
      <c r="C17" s="90" t="s">
        <v>42</v>
      </c>
      <c r="D17" s="98" t="s">
        <v>86</v>
      </c>
      <c r="E17" s="104">
        <v>2610</v>
      </c>
      <c r="F17" s="105" t="s">
        <v>87</v>
      </c>
      <c r="G17" s="88" t="s">
        <v>46</v>
      </c>
      <c r="H17" s="100">
        <v>0.95499999999999996</v>
      </c>
      <c r="I17" s="101" t="s">
        <v>88</v>
      </c>
      <c r="J17" s="102">
        <v>2461184.2999999998</v>
      </c>
      <c r="K17" s="103">
        <v>1230592</v>
      </c>
      <c r="L17" s="96">
        <v>1230592.2999999998</v>
      </c>
      <c r="M17" s="97">
        <v>0.5</v>
      </c>
      <c r="N17" s="152">
        <f t="shared" si="4"/>
        <v>1230592</v>
      </c>
      <c r="O17" s="1" t="b">
        <f t="shared" si="9"/>
        <v>1</v>
      </c>
      <c r="P17" s="37">
        <f t="shared" si="10"/>
        <v>0.5</v>
      </c>
      <c r="Q17" s="38" t="b">
        <f t="shared" si="11"/>
        <v>1</v>
      </c>
      <c r="R17" s="38" t="b">
        <f t="shared" si="12"/>
        <v>1</v>
      </c>
    </row>
    <row r="18" spans="1:18" ht="33.75" x14ac:dyDescent="0.25">
      <c r="A18" s="88">
        <v>16</v>
      </c>
      <c r="B18" s="89" t="s">
        <v>89</v>
      </c>
      <c r="C18" s="90" t="s">
        <v>42</v>
      </c>
      <c r="D18" s="98" t="s">
        <v>57</v>
      </c>
      <c r="E18" s="104">
        <v>2606</v>
      </c>
      <c r="F18" s="105" t="s">
        <v>90</v>
      </c>
      <c r="G18" s="88" t="s">
        <v>46</v>
      </c>
      <c r="H18" s="100">
        <v>0.72499999999999998</v>
      </c>
      <c r="I18" s="101" t="s">
        <v>59</v>
      </c>
      <c r="J18" s="102">
        <v>638576.88</v>
      </c>
      <c r="K18" s="103">
        <v>319288</v>
      </c>
      <c r="L18" s="96">
        <v>319288.88</v>
      </c>
      <c r="M18" s="97">
        <v>0.5</v>
      </c>
      <c r="N18" s="152">
        <f t="shared" si="4"/>
        <v>319288</v>
      </c>
      <c r="O18" s="1" t="b">
        <f t="shared" si="9"/>
        <v>1</v>
      </c>
      <c r="P18" s="37">
        <f t="shared" si="10"/>
        <v>0.5</v>
      </c>
      <c r="Q18" s="38" t="b">
        <f t="shared" si="11"/>
        <v>1</v>
      </c>
      <c r="R18" s="38" t="b">
        <f t="shared" si="12"/>
        <v>1</v>
      </c>
    </row>
    <row r="19" spans="1:18" ht="30" customHeight="1" x14ac:dyDescent="0.25">
      <c r="A19" s="127">
        <v>17</v>
      </c>
      <c r="B19" s="89" t="s">
        <v>91</v>
      </c>
      <c r="C19" s="90" t="s">
        <v>42</v>
      </c>
      <c r="D19" s="98" t="s">
        <v>53</v>
      </c>
      <c r="E19" s="88">
        <v>2613</v>
      </c>
      <c r="F19" s="105" t="s">
        <v>92</v>
      </c>
      <c r="G19" s="88" t="s">
        <v>46</v>
      </c>
      <c r="H19" s="100">
        <v>0.56000000000000005</v>
      </c>
      <c r="I19" s="101" t="s">
        <v>73</v>
      </c>
      <c r="J19" s="102">
        <v>662886.16</v>
      </c>
      <c r="K19" s="103">
        <v>397731</v>
      </c>
      <c r="L19" s="96">
        <v>265155.16000000003</v>
      </c>
      <c r="M19" s="97">
        <v>0.6</v>
      </c>
      <c r="N19" s="152">
        <f t="shared" si="4"/>
        <v>397731</v>
      </c>
      <c r="O19" s="1" t="b">
        <f t="shared" si="9"/>
        <v>1</v>
      </c>
      <c r="P19" s="37">
        <f t="shared" si="10"/>
        <v>0.6</v>
      </c>
      <c r="Q19" s="38" t="b">
        <f t="shared" si="11"/>
        <v>1</v>
      </c>
      <c r="R19" s="38" t="b">
        <f t="shared" si="12"/>
        <v>1</v>
      </c>
    </row>
    <row r="20" spans="1:18" ht="22.5" x14ac:dyDescent="0.25">
      <c r="A20" s="88">
        <v>18</v>
      </c>
      <c r="B20" s="89" t="s">
        <v>93</v>
      </c>
      <c r="C20" s="90" t="s">
        <v>42</v>
      </c>
      <c r="D20" s="98" t="s">
        <v>69</v>
      </c>
      <c r="E20" s="88">
        <v>2609</v>
      </c>
      <c r="F20" s="105" t="s">
        <v>94</v>
      </c>
      <c r="G20" s="88" t="s">
        <v>46</v>
      </c>
      <c r="H20" s="100">
        <v>0.36499999999999999</v>
      </c>
      <c r="I20" s="101" t="s">
        <v>59</v>
      </c>
      <c r="J20" s="102">
        <v>462448.2</v>
      </c>
      <c r="K20" s="103">
        <v>369958</v>
      </c>
      <c r="L20" s="96">
        <v>92490.200000000012</v>
      </c>
      <c r="M20" s="97">
        <v>0.8</v>
      </c>
      <c r="N20" s="152">
        <f t="shared" si="4"/>
        <v>369958</v>
      </c>
      <c r="O20" s="1" t="b">
        <f t="shared" si="9"/>
        <v>1</v>
      </c>
      <c r="P20" s="37">
        <f t="shared" si="10"/>
        <v>0.8</v>
      </c>
      <c r="Q20" s="38" t="b">
        <f t="shared" si="11"/>
        <v>1</v>
      </c>
      <c r="R20" s="38" t="b">
        <f t="shared" si="12"/>
        <v>1</v>
      </c>
    </row>
    <row r="21" spans="1:18" ht="33.75" x14ac:dyDescent="0.25">
      <c r="A21" s="127">
        <v>19</v>
      </c>
      <c r="B21" s="89" t="s">
        <v>95</v>
      </c>
      <c r="C21" s="90" t="s">
        <v>42</v>
      </c>
      <c r="D21" s="98" t="s">
        <v>44</v>
      </c>
      <c r="E21" s="88">
        <v>2611</v>
      </c>
      <c r="F21" s="105" t="s">
        <v>96</v>
      </c>
      <c r="G21" s="88" t="s">
        <v>46</v>
      </c>
      <c r="H21" s="100">
        <v>0.24</v>
      </c>
      <c r="I21" s="101" t="s">
        <v>97</v>
      </c>
      <c r="J21" s="102">
        <v>560000</v>
      </c>
      <c r="K21" s="103">
        <v>392000</v>
      </c>
      <c r="L21" s="96">
        <v>168000</v>
      </c>
      <c r="M21" s="97">
        <v>0.7</v>
      </c>
      <c r="N21" s="152">
        <f t="shared" si="4"/>
        <v>392000</v>
      </c>
      <c r="O21" s="1" t="b">
        <f t="shared" si="9"/>
        <v>1</v>
      </c>
      <c r="P21" s="37">
        <f t="shared" si="10"/>
        <v>0.7</v>
      </c>
      <c r="Q21" s="38" t="b">
        <f t="shared" si="11"/>
        <v>1</v>
      </c>
      <c r="R21" s="38" t="b">
        <f t="shared" si="12"/>
        <v>1</v>
      </c>
    </row>
    <row r="22" spans="1:18" ht="22.5" x14ac:dyDescent="0.25">
      <c r="A22" s="88">
        <v>20</v>
      </c>
      <c r="B22" s="89" t="s">
        <v>98</v>
      </c>
      <c r="C22" s="90" t="s">
        <v>42</v>
      </c>
      <c r="D22" s="98" t="s">
        <v>99</v>
      </c>
      <c r="E22" s="88">
        <v>2602</v>
      </c>
      <c r="F22" s="99" t="s">
        <v>100</v>
      </c>
      <c r="G22" s="88" t="s">
        <v>46</v>
      </c>
      <c r="H22" s="100">
        <v>0.745</v>
      </c>
      <c r="I22" s="101" t="s">
        <v>101</v>
      </c>
      <c r="J22" s="102">
        <v>849629.44</v>
      </c>
      <c r="K22" s="103">
        <v>594740</v>
      </c>
      <c r="L22" s="96">
        <v>254889.43999999994</v>
      </c>
      <c r="M22" s="97">
        <v>0.7</v>
      </c>
      <c r="N22" s="152">
        <f t="shared" si="4"/>
        <v>594740</v>
      </c>
      <c r="O22" s="1" t="b">
        <f t="shared" si="9"/>
        <v>1</v>
      </c>
      <c r="P22" s="37">
        <f t="shared" si="10"/>
        <v>0.7</v>
      </c>
      <c r="Q22" s="38" t="b">
        <f t="shared" si="11"/>
        <v>1</v>
      </c>
      <c r="R22" s="38" t="b">
        <f t="shared" si="12"/>
        <v>1</v>
      </c>
    </row>
    <row r="23" spans="1:18" ht="22.5" x14ac:dyDescent="0.25">
      <c r="A23" s="127">
        <v>21</v>
      </c>
      <c r="B23" s="89" t="s">
        <v>102</v>
      </c>
      <c r="C23" s="90" t="s">
        <v>42</v>
      </c>
      <c r="D23" s="98" t="s">
        <v>63</v>
      </c>
      <c r="E23" s="104">
        <v>2612</v>
      </c>
      <c r="F23" s="105" t="s">
        <v>103</v>
      </c>
      <c r="G23" s="88" t="s">
        <v>46</v>
      </c>
      <c r="H23" s="100">
        <v>1.88</v>
      </c>
      <c r="I23" s="101" t="s">
        <v>59</v>
      </c>
      <c r="J23" s="102">
        <v>1427415</v>
      </c>
      <c r="K23" s="95">
        <v>999190</v>
      </c>
      <c r="L23" s="96">
        <v>428225</v>
      </c>
      <c r="M23" s="97">
        <v>0.7</v>
      </c>
      <c r="N23" s="152">
        <f t="shared" si="4"/>
        <v>999190</v>
      </c>
      <c r="O23" s="1" t="b">
        <f t="shared" si="9"/>
        <v>1</v>
      </c>
      <c r="P23" s="37">
        <f t="shared" si="10"/>
        <v>0.7</v>
      </c>
      <c r="Q23" s="38" t="b">
        <f t="shared" si="11"/>
        <v>1</v>
      </c>
      <c r="R23" s="38" t="b">
        <f t="shared" si="12"/>
        <v>1</v>
      </c>
    </row>
    <row r="24" spans="1:18" ht="22.5" x14ac:dyDescent="0.25">
      <c r="A24" s="88">
        <v>22</v>
      </c>
      <c r="B24" s="89" t="s">
        <v>104</v>
      </c>
      <c r="C24" s="90" t="s">
        <v>42</v>
      </c>
      <c r="D24" s="98" t="s">
        <v>63</v>
      </c>
      <c r="E24" s="104">
        <v>2612</v>
      </c>
      <c r="F24" s="105" t="s">
        <v>105</v>
      </c>
      <c r="G24" s="88" t="s">
        <v>46</v>
      </c>
      <c r="H24" s="100">
        <v>1.4750000000000001</v>
      </c>
      <c r="I24" s="101" t="s">
        <v>59</v>
      </c>
      <c r="J24" s="102">
        <v>746360.93</v>
      </c>
      <c r="K24" s="95">
        <v>522452</v>
      </c>
      <c r="L24" s="96">
        <v>223908.93000000005</v>
      </c>
      <c r="M24" s="97">
        <v>0.7</v>
      </c>
      <c r="N24" s="152">
        <f t="shared" si="4"/>
        <v>522452</v>
      </c>
      <c r="O24" s="1" t="b">
        <f t="shared" si="9"/>
        <v>1</v>
      </c>
      <c r="P24" s="37">
        <f t="shared" si="10"/>
        <v>0.7</v>
      </c>
      <c r="Q24" s="38" t="b">
        <f t="shared" si="11"/>
        <v>1</v>
      </c>
      <c r="R24" s="38" t="b">
        <f t="shared" si="12"/>
        <v>1</v>
      </c>
    </row>
    <row r="25" spans="1:18" ht="22.5" x14ac:dyDescent="0.25">
      <c r="A25" s="127">
        <v>23</v>
      </c>
      <c r="B25" s="89" t="s">
        <v>106</v>
      </c>
      <c r="C25" s="90" t="s">
        <v>42</v>
      </c>
      <c r="D25" s="98" t="s">
        <v>107</v>
      </c>
      <c r="E25" s="88">
        <v>2605</v>
      </c>
      <c r="F25" s="105" t="s">
        <v>108</v>
      </c>
      <c r="G25" s="88" t="s">
        <v>46</v>
      </c>
      <c r="H25" s="100">
        <v>1.05</v>
      </c>
      <c r="I25" s="101" t="s">
        <v>101</v>
      </c>
      <c r="J25" s="102">
        <v>1055937.4099999999</v>
      </c>
      <c r="K25" s="103">
        <v>527968</v>
      </c>
      <c r="L25" s="96">
        <v>527969.40999999992</v>
      </c>
      <c r="M25" s="97">
        <v>0.5</v>
      </c>
      <c r="N25" s="152">
        <f t="shared" si="4"/>
        <v>527968</v>
      </c>
      <c r="O25" s="1" t="b">
        <f t="shared" si="9"/>
        <v>1</v>
      </c>
      <c r="P25" s="37">
        <f t="shared" si="10"/>
        <v>0.5</v>
      </c>
      <c r="Q25" s="38" t="b">
        <f t="shared" si="11"/>
        <v>1</v>
      </c>
      <c r="R25" s="38" t="b">
        <f t="shared" si="12"/>
        <v>1</v>
      </c>
    </row>
    <row r="26" spans="1:18" ht="22.5" x14ac:dyDescent="0.25">
      <c r="A26" s="88">
        <v>24</v>
      </c>
      <c r="B26" s="89" t="s">
        <v>109</v>
      </c>
      <c r="C26" s="90" t="s">
        <v>42</v>
      </c>
      <c r="D26" s="98" t="s">
        <v>107</v>
      </c>
      <c r="E26" s="88">
        <v>2605</v>
      </c>
      <c r="F26" s="105" t="s">
        <v>110</v>
      </c>
      <c r="G26" s="88" t="s">
        <v>46</v>
      </c>
      <c r="H26" s="100">
        <v>0.84</v>
      </c>
      <c r="I26" s="101" t="s">
        <v>101</v>
      </c>
      <c r="J26" s="102">
        <v>618777.02</v>
      </c>
      <c r="K26" s="103">
        <v>309388</v>
      </c>
      <c r="L26" s="96">
        <v>309389.02</v>
      </c>
      <c r="M26" s="97">
        <v>0.5</v>
      </c>
      <c r="N26" s="152">
        <f t="shared" si="4"/>
        <v>309388</v>
      </c>
      <c r="O26" s="1" t="b">
        <f t="shared" si="9"/>
        <v>1</v>
      </c>
      <c r="P26" s="37">
        <f t="shared" si="10"/>
        <v>0.5</v>
      </c>
      <c r="Q26" s="38" t="b">
        <f t="shared" si="11"/>
        <v>1</v>
      </c>
      <c r="R26" s="38" t="b">
        <f t="shared" si="12"/>
        <v>1</v>
      </c>
    </row>
    <row r="27" spans="1:18" ht="33.75" x14ac:dyDescent="0.25">
      <c r="A27" s="127">
        <v>25</v>
      </c>
      <c r="B27" s="89" t="s">
        <v>111</v>
      </c>
      <c r="C27" s="90" t="s">
        <v>42</v>
      </c>
      <c r="D27" s="98" t="s">
        <v>69</v>
      </c>
      <c r="E27" s="88">
        <v>2609</v>
      </c>
      <c r="F27" s="105" t="s">
        <v>112</v>
      </c>
      <c r="G27" s="88" t="s">
        <v>46</v>
      </c>
      <c r="H27" s="100">
        <v>0.72299999999999998</v>
      </c>
      <c r="I27" s="101" t="s">
        <v>59</v>
      </c>
      <c r="J27" s="102">
        <v>947190.89</v>
      </c>
      <c r="K27" s="103">
        <v>757752</v>
      </c>
      <c r="L27" s="96">
        <v>189438.89</v>
      </c>
      <c r="M27" s="97">
        <v>0.8</v>
      </c>
      <c r="N27" s="152">
        <f t="shared" si="4"/>
        <v>757752</v>
      </c>
      <c r="O27" s="1" t="b">
        <f t="shared" si="5"/>
        <v>1</v>
      </c>
      <c r="P27" s="37">
        <f t="shared" si="6"/>
        <v>0.8</v>
      </c>
      <c r="Q27" s="38" t="b">
        <f t="shared" si="7"/>
        <v>1</v>
      </c>
      <c r="R27" s="38" t="b">
        <f t="shared" si="8"/>
        <v>1</v>
      </c>
    </row>
    <row r="28" spans="1:18" ht="22.5" x14ac:dyDescent="0.25">
      <c r="A28" s="88">
        <v>26</v>
      </c>
      <c r="B28" s="89" t="s">
        <v>113</v>
      </c>
      <c r="C28" s="90" t="s">
        <v>42</v>
      </c>
      <c r="D28" s="98" t="s">
        <v>107</v>
      </c>
      <c r="E28" s="88">
        <v>2605</v>
      </c>
      <c r="F28" s="105" t="s">
        <v>114</v>
      </c>
      <c r="G28" s="88" t="s">
        <v>46</v>
      </c>
      <c r="H28" s="100">
        <v>0.3</v>
      </c>
      <c r="I28" s="101" t="s">
        <v>101</v>
      </c>
      <c r="J28" s="102">
        <v>607898.41</v>
      </c>
      <c r="K28" s="103">
        <v>303949</v>
      </c>
      <c r="L28" s="96">
        <v>303949.41000000003</v>
      </c>
      <c r="M28" s="97">
        <v>0.5</v>
      </c>
      <c r="N28" s="152">
        <f t="shared" si="4"/>
        <v>303949</v>
      </c>
      <c r="O28" s="1" t="b">
        <f t="shared" si="5"/>
        <v>1</v>
      </c>
      <c r="P28" s="37">
        <f t="shared" si="6"/>
        <v>0.5</v>
      </c>
      <c r="Q28" s="38" t="b">
        <f t="shared" si="7"/>
        <v>1</v>
      </c>
      <c r="R28" s="38" t="b">
        <f t="shared" si="8"/>
        <v>1</v>
      </c>
    </row>
    <row r="29" spans="1:18" ht="22.5" x14ac:dyDescent="0.25">
      <c r="A29" s="127">
        <v>27</v>
      </c>
      <c r="B29" s="89" t="s">
        <v>115</v>
      </c>
      <c r="C29" s="90" t="s">
        <v>42</v>
      </c>
      <c r="D29" s="98" t="s">
        <v>53</v>
      </c>
      <c r="E29" s="88">
        <v>2613</v>
      </c>
      <c r="F29" s="105" t="s">
        <v>116</v>
      </c>
      <c r="G29" s="88" t="s">
        <v>46</v>
      </c>
      <c r="H29" s="100">
        <v>0.2</v>
      </c>
      <c r="I29" s="101" t="s">
        <v>73</v>
      </c>
      <c r="J29" s="102">
        <v>281111.15999999997</v>
      </c>
      <c r="K29" s="103">
        <v>168666</v>
      </c>
      <c r="L29" s="96">
        <v>112445.15999999997</v>
      </c>
      <c r="M29" s="97">
        <v>0.6</v>
      </c>
      <c r="N29" s="152">
        <f t="shared" si="4"/>
        <v>168666</v>
      </c>
      <c r="O29" s="1" t="b">
        <f t="shared" si="5"/>
        <v>1</v>
      </c>
      <c r="P29" s="37">
        <f t="shared" si="6"/>
        <v>0.6</v>
      </c>
      <c r="Q29" s="38" t="b">
        <f t="shared" si="7"/>
        <v>1</v>
      </c>
      <c r="R29" s="38" t="b">
        <f t="shared" si="8"/>
        <v>1</v>
      </c>
    </row>
    <row r="30" spans="1:18" ht="33.75" x14ac:dyDescent="0.25">
      <c r="A30" s="88">
        <v>28</v>
      </c>
      <c r="B30" s="106" t="s">
        <v>117</v>
      </c>
      <c r="C30" s="90" t="s">
        <v>42</v>
      </c>
      <c r="D30" s="107" t="s">
        <v>107</v>
      </c>
      <c r="E30" s="108">
        <v>2605</v>
      </c>
      <c r="F30" s="105" t="s">
        <v>118</v>
      </c>
      <c r="G30" s="88" t="s">
        <v>46</v>
      </c>
      <c r="H30" s="109">
        <v>2.52</v>
      </c>
      <c r="I30" s="110" t="s">
        <v>101</v>
      </c>
      <c r="J30" s="111">
        <v>1624190.4</v>
      </c>
      <c r="K30" s="103">
        <v>812095</v>
      </c>
      <c r="L30" s="112">
        <v>812095.39999999991</v>
      </c>
      <c r="M30" s="113">
        <v>0.5</v>
      </c>
      <c r="N30" s="152">
        <f t="shared" si="4"/>
        <v>812095</v>
      </c>
      <c r="O30" s="1" t="b">
        <f t="shared" si="5"/>
        <v>1</v>
      </c>
      <c r="P30" s="37">
        <f t="shared" si="6"/>
        <v>0.5</v>
      </c>
      <c r="Q30" s="38" t="b">
        <f t="shared" si="7"/>
        <v>1</v>
      </c>
      <c r="R30" s="38" t="b">
        <f t="shared" si="8"/>
        <v>1</v>
      </c>
    </row>
    <row r="31" spans="1:18" ht="22.5" x14ac:dyDescent="0.25">
      <c r="A31" s="114" t="s">
        <v>119</v>
      </c>
      <c r="B31" s="115" t="s">
        <v>120</v>
      </c>
      <c r="C31" s="116" t="s">
        <v>42</v>
      </c>
      <c r="D31" s="117" t="s">
        <v>121</v>
      </c>
      <c r="E31" s="118">
        <v>2601</v>
      </c>
      <c r="F31" s="119" t="s">
        <v>122</v>
      </c>
      <c r="G31" s="120" t="s">
        <v>46</v>
      </c>
      <c r="H31" s="121">
        <v>2.1549999999999998</v>
      </c>
      <c r="I31" s="122" t="s">
        <v>123</v>
      </c>
      <c r="J31" s="123">
        <v>1899413.51</v>
      </c>
      <c r="K31" s="124">
        <f>1139648-986628</f>
        <v>153020</v>
      </c>
      <c r="L31" s="125">
        <f>J31-K31</f>
        <v>1746393.51</v>
      </c>
      <c r="M31" s="126">
        <v>0.6</v>
      </c>
      <c r="N31" s="161">
        <f t="shared" si="4"/>
        <v>153020</v>
      </c>
      <c r="O31" s="1" t="b">
        <f t="shared" si="5"/>
        <v>1</v>
      </c>
      <c r="P31" s="37">
        <f t="shared" si="6"/>
        <v>8.0600000000000005E-2</v>
      </c>
      <c r="Q31" s="38" t="b">
        <f t="shared" si="7"/>
        <v>0</v>
      </c>
      <c r="R31" s="38" t="b">
        <f t="shared" si="8"/>
        <v>1</v>
      </c>
    </row>
    <row r="32" spans="1:18" ht="20.100000000000001" customHeight="1" x14ac:dyDescent="0.25">
      <c r="A32" s="204" t="s">
        <v>37</v>
      </c>
      <c r="B32" s="204"/>
      <c r="C32" s="204"/>
      <c r="D32" s="204"/>
      <c r="E32" s="204"/>
      <c r="F32" s="204"/>
      <c r="G32" s="204"/>
      <c r="H32" s="39">
        <f>SUM(H3:H31)</f>
        <v>32.960999999999999</v>
      </c>
      <c r="I32" s="40" t="s">
        <v>12</v>
      </c>
      <c r="J32" s="41">
        <f>SUM(J3:J31)</f>
        <v>36393451.420000002</v>
      </c>
      <c r="K32" s="41">
        <f>SUM(K3:K31)</f>
        <v>21104292</v>
      </c>
      <c r="L32" s="41">
        <f>SUM(L3:L31)</f>
        <v>15289159.419999998</v>
      </c>
      <c r="M32" s="43" t="s">
        <v>12</v>
      </c>
      <c r="N32" s="42">
        <f>SUM(N3:N31)</f>
        <v>21104292</v>
      </c>
      <c r="O32" s="1" t="b">
        <f t="shared" si="0"/>
        <v>1</v>
      </c>
      <c r="P32" s="37">
        <f t="shared" si="1"/>
        <v>0.57989999999999997</v>
      </c>
      <c r="Q32" s="38" t="s">
        <v>12</v>
      </c>
      <c r="R32" s="38" t="b">
        <f t="shared" si="3"/>
        <v>1</v>
      </c>
    </row>
    <row r="33" spans="1:18" x14ac:dyDescent="0.25">
      <c r="A33" s="31"/>
      <c r="B33" s="31"/>
      <c r="C33" s="31"/>
      <c r="D33" s="31"/>
      <c r="E33" s="31"/>
      <c r="F33" s="31"/>
      <c r="G33" s="31"/>
    </row>
    <row r="34" spans="1:18" x14ac:dyDescent="0.25">
      <c r="A34" s="135" t="s">
        <v>38</v>
      </c>
      <c r="B34" s="30"/>
      <c r="C34" s="30"/>
      <c r="D34" s="30"/>
      <c r="E34" s="30"/>
      <c r="F34" s="30"/>
      <c r="G34" s="30"/>
      <c r="H34" s="13"/>
      <c r="I34" s="13"/>
      <c r="J34" s="5"/>
      <c r="K34" s="13"/>
      <c r="L34" s="13"/>
      <c r="N34" s="13"/>
      <c r="O34" s="1"/>
      <c r="R34" s="38"/>
    </row>
    <row r="35" spans="1:18" ht="21.75" customHeight="1" x14ac:dyDescent="0.25">
      <c r="A35" s="200" t="s">
        <v>34</v>
      </c>
      <c r="B35" s="200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1"/>
    </row>
    <row r="36" spans="1:18" x14ac:dyDescent="0.25">
      <c r="B36" s="32"/>
      <c r="C36" s="32"/>
      <c r="D36" s="32"/>
      <c r="E36" s="32"/>
      <c r="F36" s="32"/>
      <c r="G36" s="32"/>
      <c r="J36" s="27"/>
    </row>
  </sheetData>
  <mergeCells count="15">
    <mergeCell ref="G1:G2"/>
    <mergeCell ref="A35:N35"/>
    <mergeCell ref="L1:L2"/>
    <mergeCell ref="M1:M2"/>
    <mergeCell ref="H1:H2"/>
    <mergeCell ref="I1:I2"/>
    <mergeCell ref="J1:J2"/>
    <mergeCell ref="K1:K2"/>
    <mergeCell ref="D1:D2"/>
    <mergeCell ref="E1:E2"/>
    <mergeCell ref="A32:G32"/>
    <mergeCell ref="A1:A2"/>
    <mergeCell ref="B1:B2"/>
    <mergeCell ref="C1:C2"/>
    <mergeCell ref="F1:F2"/>
  </mergeCells>
  <conditionalFormatting sqref="O3:R32">
    <cfRule type="cellIs" dxfId="42" priority="19" operator="equal">
      <formula>FALSE</formula>
    </cfRule>
  </conditionalFormatting>
  <conditionalFormatting sqref="O3:Q32">
    <cfRule type="containsText" dxfId="41" priority="17" operator="containsText" text="fałsz">
      <formula>NOT(ISERROR(SEARCH("fałsz",O3)))</formula>
    </cfRule>
  </conditionalFormatting>
  <conditionalFormatting sqref="R34">
    <cfRule type="cellIs" dxfId="40" priority="16" operator="equal">
      <formula>FALSE</formula>
    </cfRule>
  </conditionalFormatting>
  <conditionalFormatting sqref="R34">
    <cfRule type="cellIs" dxfId="39" priority="15" operator="equal">
      <formula>FALSE</formula>
    </cfRule>
  </conditionalFormatting>
  <conditionalFormatting sqref="B5 B9:B31">
    <cfRule type="expression" dxfId="38" priority="1">
      <formula>#REF!="p"</formula>
    </cfRule>
    <cfRule type="expression" dxfId="37" priority="2">
      <formula>#REF!="k"</formula>
    </cfRule>
    <cfRule type="expression" dxfId="36" priority="3">
      <formula>#REF!="odrzucenie"</formula>
    </cfRule>
    <cfRule type="expression" dxfId="35" priority="4">
      <formula>#REF!="rezygnacja"</formula>
    </cfRule>
  </conditionalFormatting>
  <dataValidations disablePrompts="1" count="2">
    <dataValidation type="list" allowBlank="1" showInputMessage="1" showErrorMessage="1" sqref="C3" xr:uid="{6B39E503-21B5-4DB0-9BB2-0DFD77693247}">
      <formula1>"N"</formula1>
    </dataValidation>
    <dataValidation type="list" allowBlank="1" showInputMessage="1" showErrorMessage="1" sqref="G3:G31" xr:uid="{7626797F-4DEE-4CEC-BC3C-30282A06BB26}">
      <formula1>"R"</formula1>
    </dataValidation>
  </dataValidations>
  <pageMargins left="0.23622047244094491" right="0.23622047244094491" top="0.74803149606299213" bottom="0.74803149606299213" header="0.31496062992125984" footer="0.31496062992125984"/>
  <pageSetup paperSize="9" scale="64" fitToHeight="0" orientation="landscape" horizontalDpi="200" verticalDpi="200" r:id="rId1"/>
  <headerFooter>
    <oddHeader>&amp;LWojewództwo Świętokrzyskie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05BE2-52C9-4F4B-B919-F7D68C50D34D}">
  <sheetPr>
    <pageSetUpPr fitToPage="1"/>
  </sheetPr>
  <dimension ref="A1:S56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4.85546875" style="3" customWidth="1"/>
    <col min="2" max="2" width="10.140625" style="3" customWidth="1"/>
    <col min="3" max="4" width="15.7109375" style="3" customWidth="1"/>
    <col min="5" max="5" width="10" style="3" customWidth="1"/>
    <col min="6" max="6" width="12.85546875" style="3" customWidth="1"/>
    <col min="7" max="7" width="45.85546875" style="3" customWidth="1"/>
    <col min="8" max="8" width="14.140625" style="3" customWidth="1"/>
    <col min="9" max="10" width="15.7109375" style="3" customWidth="1"/>
    <col min="11" max="11" width="15.7109375" style="4" customWidth="1"/>
    <col min="12" max="13" width="15.7109375" style="3" customWidth="1"/>
    <col min="14" max="14" width="15.7109375" style="1" customWidth="1"/>
    <col min="15" max="15" width="15.7109375" style="3" customWidth="1"/>
    <col min="16" max="16" width="9" style="35" bestFit="1" customWidth="1"/>
    <col min="17" max="17" width="11.28515625" style="1" bestFit="1" customWidth="1"/>
    <col min="18" max="18" width="9" style="1" bestFit="1" customWidth="1"/>
    <col min="19" max="19" width="11" style="35" bestFit="1" customWidth="1"/>
    <col min="20" max="16384" width="9.140625" style="3"/>
  </cols>
  <sheetData>
    <row r="1" spans="1:19" ht="33.75" customHeight="1" x14ac:dyDescent="0.25">
      <c r="A1" s="199" t="s">
        <v>4</v>
      </c>
      <c r="B1" s="199" t="s">
        <v>5</v>
      </c>
      <c r="C1" s="205" t="s">
        <v>40</v>
      </c>
      <c r="D1" s="201" t="s">
        <v>6</v>
      </c>
      <c r="E1" s="201" t="s">
        <v>27</v>
      </c>
      <c r="F1" s="201" t="s">
        <v>13</v>
      </c>
      <c r="G1" s="201" t="s">
        <v>7</v>
      </c>
      <c r="H1" s="199" t="s">
        <v>22</v>
      </c>
      <c r="I1" s="199" t="s">
        <v>8</v>
      </c>
      <c r="J1" s="199" t="s">
        <v>21</v>
      </c>
      <c r="K1" s="203" t="s">
        <v>9</v>
      </c>
      <c r="L1" s="199" t="s">
        <v>14</v>
      </c>
      <c r="M1" s="201" t="s">
        <v>11</v>
      </c>
      <c r="N1" s="199" t="s">
        <v>10</v>
      </c>
      <c r="O1" s="45" t="s">
        <v>39</v>
      </c>
      <c r="P1" s="1"/>
    </row>
    <row r="2" spans="1:19" ht="33.75" customHeight="1" x14ac:dyDescent="0.25">
      <c r="A2" s="199"/>
      <c r="B2" s="199"/>
      <c r="C2" s="206"/>
      <c r="D2" s="202"/>
      <c r="E2" s="202"/>
      <c r="F2" s="202"/>
      <c r="G2" s="202"/>
      <c r="H2" s="199"/>
      <c r="I2" s="199"/>
      <c r="J2" s="199"/>
      <c r="K2" s="203"/>
      <c r="L2" s="199"/>
      <c r="M2" s="202"/>
      <c r="N2" s="199"/>
      <c r="O2" s="45">
        <v>2023</v>
      </c>
      <c r="P2" s="1" t="s">
        <v>23</v>
      </c>
      <c r="Q2" s="1" t="s">
        <v>24</v>
      </c>
      <c r="R2" s="1" t="s">
        <v>25</v>
      </c>
      <c r="S2" s="36" t="s">
        <v>26</v>
      </c>
    </row>
    <row r="3" spans="1:19" x14ac:dyDescent="0.25">
      <c r="A3" s="127">
        <v>1</v>
      </c>
      <c r="B3" s="127" t="s">
        <v>179</v>
      </c>
      <c r="C3" s="128" t="s">
        <v>42</v>
      </c>
      <c r="D3" s="129" t="s">
        <v>162</v>
      </c>
      <c r="E3" s="129">
        <v>2602063</v>
      </c>
      <c r="F3" s="129" t="s">
        <v>174</v>
      </c>
      <c r="G3" s="127" t="s">
        <v>180</v>
      </c>
      <c r="H3" s="127" t="s">
        <v>46</v>
      </c>
      <c r="I3" s="130">
        <v>1.28</v>
      </c>
      <c r="J3" s="131" t="s">
        <v>181</v>
      </c>
      <c r="K3" s="133">
        <v>931487.15</v>
      </c>
      <c r="L3" s="133">
        <v>558892</v>
      </c>
      <c r="M3" s="134">
        <v>372595.15</v>
      </c>
      <c r="N3" s="137">
        <v>0.6</v>
      </c>
      <c r="O3" s="152">
        <v>558892</v>
      </c>
      <c r="P3" s="1" t="b">
        <f t="shared" ref="P3:P52" si="0">L3=SUM(O3:O3)</f>
        <v>1</v>
      </c>
      <c r="Q3" s="37">
        <f>ROUND(L3/K3,4)</f>
        <v>0.6</v>
      </c>
      <c r="R3" s="38" t="b">
        <f>Q3=N3</f>
        <v>1</v>
      </c>
      <c r="S3" s="38" t="b">
        <f t="shared" ref="S3:S52" si="1">K3=L3+M3</f>
        <v>1</v>
      </c>
    </row>
    <row r="4" spans="1:19" x14ac:dyDescent="0.25">
      <c r="A4" s="127">
        <v>2</v>
      </c>
      <c r="B4" s="127" t="s">
        <v>182</v>
      </c>
      <c r="C4" s="128" t="s">
        <v>42</v>
      </c>
      <c r="D4" s="129" t="s">
        <v>165</v>
      </c>
      <c r="E4" s="129">
        <v>2604182</v>
      </c>
      <c r="F4" s="129" t="s">
        <v>170</v>
      </c>
      <c r="G4" s="127" t="s">
        <v>183</v>
      </c>
      <c r="H4" s="127" t="s">
        <v>46</v>
      </c>
      <c r="I4" s="130">
        <v>0.45</v>
      </c>
      <c r="J4" s="131" t="s">
        <v>47</v>
      </c>
      <c r="K4" s="133">
        <v>548508.61</v>
      </c>
      <c r="L4" s="133">
        <v>383956</v>
      </c>
      <c r="M4" s="134">
        <v>164552.60999999999</v>
      </c>
      <c r="N4" s="137">
        <v>0.7</v>
      </c>
      <c r="O4" s="152">
        <v>383956</v>
      </c>
      <c r="P4" s="1" t="b">
        <f t="shared" si="0"/>
        <v>1</v>
      </c>
      <c r="Q4" s="37">
        <f t="shared" ref="Q4:Q52" si="2">ROUND(L4/K4,4)</f>
        <v>0.7</v>
      </c>
      <c r="R4" s="38" t="b">
        <f t="shared" ref="R4:R6" si="3">Q4=N4</f>
        <v>1</v>
      </c>
      <c r="S4" s="38" t="b">
        <f t="shared" si="1"/>
        <v>1</v>
      </c>
    </row>
    <row r="5" spans="1:19" ht="33.75" x14ac:dyDescent="0.25">
      <c r="A5" s="127">
        <v>3</v>
      </c>
      <c r="B5" s="127" t="s">
        <v>184</v>
      </c>
      <c r="C5" s="128" t="s">
        <v>42</v>
      </c>
      <c r="D5" s="129" t="s">
        <v>150</v>
      </c>
      <c r="E5" s="129">
        <v>2609062</v>
      </c>
      <c r="F5" s="129" t="s">
        <v>185</v>
      </c>
      <c r="G5" s="127" t="s">
        <v>186</v>
      </c>
      <c r="H5" s="127" t="s">
        <v>46</v>
      </c>
      <c r="I5" s="130">
        <v>0.95099999999999996</v>
      </c>
      <c r="J5" s="131" t="s">
        <v>73</v>
      </c>
      <c r="K5" s="133">
        <v>524021.68</v>
      </c>
      <c r="L5" s="133">
        <v>366815</v>
      </c>
      <c r="M5" s="134">
        <v>157206.68</v>
      </c>
      <c r="N5" s="137">
        <v>0.7</v>
      </c>
      <c r="O5" s="152">
        <v>366815</v>
      </c>
      <c r="P5" s="1" t="b">
        <f t="shared" si="0"/>
        <v>1</v>
      </c>
      <c r="Q5" s="37">
        <f t="shared" si="2"/>
        <v>0.7</v>
      </c>
      <c r="R5" s="38" t="b">
        <f t="shared" si="3"/>
        <v>1</v>
      </c>
      <c r="S5" s="38" t="b">
        <f t="shared" si="1"/>
        <v>1</v>
      </c>
    </row>
    <row r="6" spans="1:19" x14ac:dyDescent="0.25">
      <c r="A6" s="127">
        <v>4</v>
      </c>
      <c r="B6" s="127" t="s">
        <v>187</v>
      </c>
      <c r="C6" s="128" t="s">
        <v>42</v>
      </c>
      <c r="D6" s="129" t="s">
        <v>131</v>
      </c>
      <c r="E6" s="129">
        <v>2601013</v>
      </c>
      <c r="F6" s="129" t="s">
        <v>171</v>
      </c>
      <c r="G6" s="127" t="s">
        <v>188</v>
      </c>
      <c r="H6" s="127" t="s">
        <v>46</v>
      </c>
      <c r="I6" s="130">
        <v>0.49</v>
      </c>
      <c r="J6" s="131" t="s">
        <v>51</v>
      </c>
      <c r="K6" s="133">
        <v>1742246.23</v>
      </c>
      <c r="L6" s="133">
        <v>1219572</v>
      </c>
      <c r="M6" s="134">
        <v>522674.23</v>
      </c>
      <c r="N6" s="137">
        <v>0.7</v>
      </c>
      <c r="O6" s="152">
        <v>1219572</v>
      </c>
      <c r="P6" s="1" t="b">
        <f t="shared" si="0"/>
        <v>1</v>
      </c>
      <c r="Q6" s="37">
        <f t="shared" si="2"/>
        <v>0.7</v>
      </c>
      <c r="R6" s="38" t="b">
        <f t="shared" si="3"/>
        <v>1</v>
      </c>
      <c r="S6" s="38" t="b">
        <f t="shared" si="1"/>
        <v>1</v>
      </c>
    </row>
    <row r="7" spans="1:19" x14ac:dyDescent="0.25">
      <c r="A7" s="127">
        <v>5</v>
      </c>
      <c r="B7" s="127" t="s">
        <v>189</v>
      </c>
      <c r="C7" s="128" t="s">
        <v>42</v>
      </c>
      <c r="D7" s="154" t="s">
        <v>131</v>
      </c>
      <c r="E7" s="154">
        <v>2601013</v>
      </c>
      <c r="F7" s="154" t="s">
        <v>171</v>
      </c>
      <c r="G7" s="155" t="s">
        <v>190</v>
      </c>
      <c r="H7" s="127" t="s">
        <v>46</v>
      </c>
      <c r="I7" s="130">
        <v>0.42799999999999999</v>
      </c>
      <c r="J7" s="131" t="s">
        <v>47</v>
      </c>
      <c r="K7" s="151">
        <v>1290629.3999999999</v>
      </c>
      <c r="L7" s="133">
        <v>903440</v>
      </c>
      <c r="M7" s="134">
        <v>387189.39999999991</v>
      </c>
      <c r="N7" s="137">
        <v>0.7</v>
      </c>
      <c r="O7" s="152">
        <v>903440</v>
      </c>
      <c r="P7" s="1" t="b">
        <f t="shared" ref="P7:P51" si="4">L7=SUM(O7:O7)</f>
        <v>1</v>
      </c>
      <c r="Q7" s="37">
        <f t="shared" ref="Q7:Q51" si="5">ROUND(L7/K7,4)</f>
        <v>0.7</v>
      </c>
      <c r="R7" s="38" t="b">
        <f t="shared" ref="R7:R51" si="6">Q7=N7</f>
        <v>1</v>
      </c>
      <c r="S7" s="38" t="b">
        <f t="shared" ref="S7:S51" si="7">K7=L7+M7</f>
        <v>1</v>
      </c>
    </row>
    <row r="8" spans="1:19" ht="22.5" x14ac:dyDescent="0.25">
      <c r="A8" s="127">
        <v>6</v>
      </c>
      <c r="B8" s="127" t="s">
        <v>191</v>
      </c>
      <c r="C8" s="128" t="s">
        <v>42</v>
      </c>
      <c r="D8" s="154" t="s">
        <v>153</v>
      </c>
      <c r="E8" s="154">
        <v>2601043</v>
      </c>
      <c r="F8" s="154" t="s">
        <v>171</v>
      </c>
      <c r="G8" s="155" t="s">
        <v>192</v>
      </c>
      <c r="H8" s="127" t="s">
        <v>46</v>
      </c>
      <c r="I8" s="130">
        <v>1.0960000000000001</v>
      </c>
      <c r="J8" s="131" t="s">
        <v>51</v>
      </c>
      <c r="K8" s="151">
        <v>681637.2</v>
      </c>
      <c r="L8" s="133">
        <v>477146</v>
      </c>
      <c r="M8" s="134">
        <v>204491.19999999995</v>
      </c>
      <c r="N8" s="137">
        <v>0.7</v>
      </c>
      <c r="O8" s="152">
        <v>477146</v>
      </c>
      <c r="P8" s="1" t="b">
        <f t="shared" si="4"/>
        <v>1</v>
      </c>
      <c r="Q8" s="37">
        <f t="shared" si="5"/>
        <v>0.7</v>
      </c>
      <c r="R8" s="38" t="b">
        <f t="shared" si="6"/>
        <v>1</v>
      </c>
      <c r="S8" s="38" t="b">
        <f t="shared" si="7"/>
        <v>1</v>
      </c>
    </row>
    <row r="9" spans="1:19" x14ac:dyDescent="0.25">
      <c r="A9" s="127">
        <v>7</v>
      </c>
      <c r="B9" s="127" t="s">
        <v>193</v>
      </c>
      <c r="C9" s="128" t="s">
        <v>42</v>
      </c>
      <c r="D9" s="154" t="s">
        <v>160</v>
      </c>
      <c r="E9" s="154">
        <v>2609011</v>
      </c>
      <c r="F9" s="154" t="s">
        <v>185</v>
      </c>
      <c r="G9" s="155" t="s">
        <v>194</v>
      </c>
      <c r="H9" s="127" t="s">
        <v>46</v>
      </c>
      <c r="I9" s="130">
        <v>0.97</v>
      </c>
      <c r="J9" s="131" t="s">
        <v>195</v>
      </c>
      <c r="K9" s="151">
        <v>1845109.12</v>
      </c>
      <c r="L9" s="133">
        <v>1107065</v>
      </c>
      <c r="M9" s="134">
        <v>738044.12000000011</v>
      </c>
      <c r="N9" s="137">
        <v>0.6</v>
      </c>
      <c r="O9" s="152">
        <v>1107065</v>
      </c>
      <c r="P9" s="1" t="b">
        <f t="shared" si="4"/>
        <v>1</v>
      </c>
      <c r="Q9" s="37">
        <f t="shared" si="5"/>
        <v>0.6</v>
      </c>
      <c r="R9" s="38" t="b">
        <f t="shared" si="6"/>
        <v>1</v>
      </c>
      <c r="S9" s="38" t="b">
        <f t="shared" si="7"/>
        <v>1</v>
      </c>
    </row>
    <row r="10" spans="1:19" ht="22.5" x14ac:dyDescent="0.25">
      <c r="A10" s="127">
        <v>8</v>
      </c>
      <c r="B10" s="127" t="s">
        <v>196</v>
      </c>
      <c r="C10" s="128" t="s">
        <v>42</v>
      </c>
      <c r="D10" s="154" t="s">
        <v>156</v>
      </c>
      <c r="E10" s="154">
        <v>2608043</v>
      </c>
      <c r="F10" s="154" t="s">
        <v>178</v>
      </c>
      <c r="G10" s="155" t="s">
        <v>197</v>
      </c>
      <c r="H10" s="127" t="s">
        <v>46</v>
      </c>
      <c r="I10" s="130">
        <v>0.71</v>
      </c>
      <c r="J10" s="131" t="s">
        <v>198</v>
      </c>
      <c r="K10" s="151">
        <v>1385574.14</v>
      </c>
      <c r="L10" s="133">
        <v>831344</v>
      </c>
      <c r="M10" s="134">
        <v>554230.1399999999</v>
      </c>
      <c r="N10" s="137">
        <v>0.6</v>
      </c>
      <c r="O10" s="152">
        <v>831344</v>
      </c>
      <c r="P10" s="1" t="b">
        <f t="shared" si="4"/>
        <v>1</v>
      </c>
      <c r="Q10" s="37">
        <f t="shared" si="5"/>
        <v>0.6</v>
      </c>
      <c r="R10" s="38" t="b">
        <f t="shared" si="6"/>
        <v>1</v>
      </c>
      <c r="S10" s="38" t="b">
        <f t="shared" si="7"/>
        <v>1</v>
      </c>
    </row>
    <row r="11" spans="1:19" ht="22.5" x14ac:dyDescent="0.25">
      <c r="A11" s="127">
        <v>9</v>
      </c>
      <c r="B11" s="127" t="s">
        <v>199</v>
      </c>
      <c r="C11" s="128" t="s">
        <v>42</v>
      </c>
      <c r="D11" s="154" t="s">
        <v>152</v>
      </c>
      <c r="E11" s="154">
        <v>2607011</v>
      </c>
      <c r="F11" s="154" t="s">
        <v>172</v>
      </c>
      <c r="G11" s="155" t="s">
        <v>200</v>
      </c>
      <c r="H11" s="127" t="s">
        <v>46</v>
      </c>
      <c r="I11" s="130">
        <v>0.44800000000000001</v>
      </c>
      <c r="J11" s="131" t="s">
        <v>51</v>
      </c>
      <c r="K11" s="151">
        <v>1842516.81</v>
      </c>
      <c r="L11" s="133">
        <v>1289761</v>
      </c>
      <c r="M11" s="134">
        <v>552755.81000000006</v>
      </c>
      <c r="N11" s="137">
        <v>0.7</v>
      </c>
      <c r="O11" s="152">
        <v>1289761</v>
      </c>
      <c r="P11" s="1" t="b">
        <f t="shared" si="4"/>
        <v>1</v>
      </c>
      <c r="Q11" s="37">
        <f t="shared" si="5"/>
        <v>0.7</v>
      </c>
      <c r="R11" s="38" t="b">
        <f t="shared" si="6"/>
        <v>1</v>
      </c>
      <c r="S11" s="38" t="b">
        <f t="shared" si="7"/>
        <v>1</v>
      </c>
    </row>
    <row r="12" spans="1:19" ht="22.5" x14ac:dyDescent="0.25">
      <c r="A12" s="127">
        <v>10</v>
      </c>
      <c r="B12" s="127" t="s">
        <v>201</v>
      </c>
      <c r="C12" s="128" t="s">
        <v>42</v>
      </c>
      <c r="D12" s="154" t="s">
        <v>143</v>
      </c>
      <c r="E12" s="154">
        <v>2612022</v>
      </c>
      <c r="F12" s="154" t="s">
        <v>202</v>
      </c>
      <c r="G12" s="155" t="s">
        <v>203</v>
      </c>
      <c r="H12" s="127" t="s">
        <v>46</v>
      </c>
      <c r="I12" s="130">
        <v>1.2</v>
      </c>
      <c r="J12" s="131" t="s">
        <v>88</v>
      </c>
      <c r="K12" s="151">
        <v>573186.25</v>
      </c>
      <c r="L12" s="133">
        <v>401230</v>
      </c>
      <c r="M12" s="134">
        <v>171956.25</v>
      </c>
      <c r="N12" s="137">
        <v>0.7</v>
      </c>
      <c r="O12" s="152">
        <v>401230</v>
      </c>
      <c r="P12" s="1" t="b">
        <f t="shared" si="4"/>
        <v>1</v>
      </c>
      <c r="Q12" s="37">
        <f t="shared" si="5"/>
        <v>0.7</v>
      </c>
      <c r="R12" s="38" t="b">
        <f t="shared" si="6"/>
        <v>1</v>
      </c>
      <c r="S12" s="38" t="b">
        <f t="shared" si="7"/>
        <v>1</v>
      </c>
    </row>
    <row r="13" spans="1:19" ht="22.5" x14ac:dyDescent="0.25">
      <c r="A13" s="127">
        <v>11</v>
      </c>
      <c r="B13" s="127" t="s">
        <v>204</v>
      </c>
      <c r="C13" s="128" t="s">
        <v>42</v>
      </c>
      <c r="D13" s="154" t="s">
        <v>165</v>
      </c>
      <c r="E13" s="154">
        <v>2604182</v>
      </c>
      <c r="F13" s="154" t="s">
        <v>170</v>
      </c>
      <c r="G13" s="155" t="s">
        <v>205</v>
      </c>
      <c r="H13" s="127" t="s">
        <v>46</v>
      </c>
      <c r="I13" s="130">
        <v>0.96</v>
      </c>
      <c r="J13" s="131" t="s">
        <v>47</v>
      </c>
      <c r="K13" s="151">
        <v>1205319.29</v>
      </c>
      <c r="L13" s="133">
        <v>843723</v>
      </c>
      <c r="M13" s="134">
        <v>361596.29000000004</v>
      </c>
      <c r="N13" s="137">
        <v>0.7</v>
      </c>
      <c r="O13" s="152">
        <v>843723</v>
      </c>
      <c r="P13" s="1" t="b">
        <f t="shared" si="4"/>
        <v>1</v>
      </c>
      <c r="Q13" s="37">
        <f t="shared" si="5"/>
        <v>0.7</v>
      </c>
      <c r="R13" s="38" t="b">
        <f t="shared" si="6"/>
        <v>1</v>
      </c>
      <c r="S13" s="38" t="b">
        <f t="shared" si="7"/>
        <v>1</v>
      </c>
    </row>
    <row r="14" spans="1:19" ht="22.5" x14ac:dyDescent="0.25">
      <c r="A14" s="127">
        <v>12</v>
      </c>
      <c r="B14" s="127" t="s">
        <v>206</v>
      </c>
      <c r="C14" s="128" t="s">
        <v>42</v>
      </c>
      <c r="D14" s="154" t="s">
        <v>152</v>
      </c>
      <c r="E14" s="154">
        <v>2607011</v>
      </c>
      <c r="F14" s="154" t="s">
        <v>172</v>
      </c>
      <c r="G14" s="155" t="s">
        <v>207</v>
      </c>
      <c r="H14" s="127" t="s">
        <v>46</v>
      </c>
      <c r="I14" s="130">
        <v>0.91700000000000004</v>
      </c>
      <c r="J14" s="131" t="s">
        <v>51</v>
      </c>
      <c r="K14" s="151">
        <v>3328479.09</v>
      </c>
      <c r="L14" s="133">
        <v>2329935</v>
      </c>
      <c r="M14" s="134">
        <v>998544.08999999985</v>
      </c>
      <c r="N14" s="137">
        <v>0.7</v>
      </c>
      <c r="O14" s="152">
        <v>2329935</v>
      </c>
      <c r="P14" s="1" t="b">
        <f t="shared" si="4"/>
        <v>1</v>
      </c>
      <c r="Q14" s="37">
        <f t="shared" si="5"/>
        <v>0.7</v>
      </c>
      <c r="R14" s="38" t="b">
        <f t="shared" si="6"/>
        <v>1</v>
      </c>
      <c r="S14" s="38" t="b">
        <f t="shared" si="7"/>
        <v>1</v>
      </c>
    </row>
    <row r="15" spans="1:19" x14ac:dyDescent="0.25">
      <c r="A15" s="127">
        <v>13</v>
      </c>
      <c r="B15" s="127" t="s">
        <v>208</v>
      </c>
      <c r="C15" s="128" t="s">
        <v>42</v>
      </c>
      <c r="D15" s="154" t="s">
        <v>126</v>
      </c>
      <c r="E15" s="154">
        <v>2607022</v>
      </c>
      <c r="F15" s="154" t="s">
        <v>172</v>
      </c>
      <c r="G15" s="155" t="s">
        <v>209</v>
      </c>
      <c r="H15" s="127" t="s">
        <v>46</v>
      </c>
      <c r="I15" s="130">
        <v>0.70599999999999996</v>
      </c>
      <c r="J15" s="131" t="s">
        <v>210</v>
      </c>
      <c r="K15" s="151">
        <v>240070.48</v>
      </c>
      <c r="L15" s="133">
        <v>144042</v>
      </c>
      <c r="M15" s="134">
        <v>96028.48000000001</v>
      </c>
      <c r="N15" s="137">
        <v>0.6</v>
      </c>
      <c r="O15" s="152">
        <v>144042</v>
      </c>
      <c r="P15" s="1" t="b">
        <f t="shared" si="4"/>
        <v>1</v>
      </c>
      <c r="Q15" s="37">
        <f t="shared" si="5"/>
        <v>0.6</v>
      </c>
      <c r="R15" s="38" t="b">
        <f t="shared" si="6"/>
        <v>1</v>
      </c>
      <c r="S15" s="38" t="b">
        <f t="shared" si="7"/>
        <v>1</v>
      </c>
    </row>
    <row r="16" spans="1:19" x14ac:dyDescent="0.25">
      <c r="A16" s="127">
        <v>14</v>
      </c>
      <c r="B16" s="127" t="s">
        <v>211</v>
      </c>
      <c r="C16" s="128" t="s">
        <v>42</v>
      </c>
      <c r="D16" s="154" t="s">
        <v>160</v>
      </c>
      <c r="E16" s="154">
        <v>2609011</v>
      </c>
      <c r="F16" s="154" t="s">
        <v>185</v>
      </c>
      <c r="G16" s="155" t="s">
        <v>212</v>
      </c>
      <c r="H16" s="127" t="s">
        <v>46</v>
      </c>
      <c r="I16" s="130">
        <v>0.5</v>
      </c>
      <c r="J16" s="131" t="s">
        <v>195</v>
      </c>
      <c r="K16" s="151">
        <v>1571934.22</v>
      </c>
      <c r="L16" s="133">
        <v>943160</v>
      </c>
      <c r="M16" s="134">
        <v>628774.22</v>
      </c>
      <c r="N16" s="137">
        <v>0.6</v>
      </c>
      <c r="O16" s="152">
        <v>943160</v>
      </c>
      <c r="P16" s="1" t="b">
        <f t="shared" si="4"/>
        <v>1</v>
      </c>
      <c r="Q16" s="37">
        <f t="shared" si="5"/>
        <v>0.6</v>
      </c>
      <c r="R16" s="38" t="b">
        <f t="shared" si="6"/>
        <v>1</v>
      </c>
      <c r="S16" s="38" t="b">
        <f t="shared" si="7"/>
        <v>1</v>
      </c>
    </row>
    <row r="17" spans="1:19" ht="22.5" x14ac:dyDescent="0.25">
      <c r="A17" s="127">
        <v>15</v>
      </c>
      <c r="B17" s="127" t="s">
        <v>213</v>
      </c>
      <c r="C17" s="128" t="s">
        <v>42</v>
      </c>
      <c r="D17" s="154" t="s">
        <v>146</v>
      </c>
      <c r="E17" s="154">
        <v>2604102</v>
      </c>
      <c r="F17" s="154" t="s">
        <v>170</v>
      </c>
      <c r="G17" s="155" t="s">
        <v>214</v>
      </c>
      <c r="H17" s="127" t="s">
        <v>46</v>
      </c>
      <c r="I17" s="130">
        <v>0.28000000000000003</v>
      </c>
      <c r="J17" s="131" t="s">
        <v>51</v>
      </c>
      <c r="K17" s="151">
        <v>334074.3</v>
      </c>
      <c r="L17" s="133">
        <v>233852</v>
      </c>
      <c r="M17" s="134">
        <v>100222.29999999999</v>
      </c>
      <c r="N17" s="137">
        <v>0.7</v>
      </c>
      <c r="O17" s="152">
        <v>233852</v>
      </c>
      <c r="P17" s="1" t="b">
        <f t="shared" si="4"/>
        <v>1</v>
      </c>
      <c r="Q17" s="37">
        <f t="shared" si="5"/>
        <v>0.7</v>
      </c>
      <c r="R17" s="38" t="b">
        <f t="shared" si="6"/>
        <v>1</v>
      </c>
      <c r="S17" s="38" t="b">
        <f t="shared" si="7"/>
        <v>1</v>
      </c>
    </row>
    <row r="18" spans="1:19" ht="33.75" x14ac:dyDescent="0.25">
      <c r="A18" s="127">
        <v>16</v>
      </c>
      <c r="B18" s="127" t="s">
        <v>215</v>
      </c>
      <c r="C18" s="128" t="s">
        <v>42</v>
      </c>
      <c r="D18" s="154" t="s">
        <v>140</v>
      </c>
      <c r="E18" s="154">
        <v>2606032</v>
      </c>
      <c r="F18" s="154" t="s">
        <v>177</v>
      </c>
      <c r="G18" s="155" t="s">
        <v>216</v>
      </c>
      <c r="H18" s="127" t="s">
        <v>46</v>
      </c>
      <c r="I18" s="130">
        <v>1.46</v>
      </c>
      <c r="J18" s="131" t="s">
        <v>217</v>
      </c>
      <c r="K18" s="151">
        <v>1088944.94</v>
      </c>
      <c r="L18" s="133">
        <v>762261</v>
      </c>
      <c r="M18" s="134">
        <v>326683.93999999994</v>
      </c>
      <c r="N18" s="137">
        <v>0.7</v>
      </c>
      <c r="O18" s="152">
        <v>762261</v>
      </c>
      <c r="P18" s="1" t="b">
        <f t="shared" si="4"/>
        <v>1</v>
      </c>
      <c r="Q18" s="37">
        <f t="shared" si="5"/>
        <v>0.7</v>
      </c>
      <c r="R18" s="38" t="b">
        <f t="shared" si="6"/>
        <v>1</v>
      </c>
      <c r="S18" s="38" t="b">
        <f t="shared" si="7"/>
        <v>1</v>
      </c>
    </row>
    <row r="19" spans="1:19" ht="33.75" x14ac:dyDescent="0.25">
      <c r="A19" s="127">
        <v>17</v>
      </c>
      <c r="B19" s="127" t="s">
        <v>218</v>
      </c>
      <c r="C19" s="128" t="s">
        <v>42</v>
      </c>
      <c r="D19" s="154" t="s">
        <v>140</v>
      </c>
      <c r="E19" s="154">
        <v>2606032</v>
      </c>
      <c r="F19" s="154" t="s">
        <v>177</v>
      </c>
      <c r="G19" s="155" t="s">
        <v>219</v>
      </c>
      <c r="H19" s="127" t="s">
        <v>46</v>
      </c>
      <c r="I19" s="130">
        <v>1.33</v>
      </c>
      <c r="J19" s="131" t="s">
        <v>217</v>
      </c>
      <c r="K19" s="151">
        <v>1002997.78</v>
      </c>
      <c r="L19" s="133">
        <v>702098</v>
      </c>
      <c r="M19" s="134">
        <v>300899.78000000003</v>
      </c>
      <c r="N19" s="137">
        <v>0.7</v>
      </c>
      <c r="O19" s="152">
        <v>702098</v>
      </c>
      <c r="P19" s="1" t="b">
        <f t="shared" si="4"/>
        <v>1</v>
      </c>
      <c r="Q19" s="37">
        <f t="shared" si="5"/>
        <v>0.7</v>
      </c>
      <c r="R19" s="38" t="b">
        <f t="shared" si="6"/>
        <v>1</v>
      </c>
      <c r="S19" s="38" t="b">
        <f t="shared" si="7"/>
        <v>1</v>
      </c>
    </row>
    <row r="20" spans="1:19" ht="22.5" x14ac:dyDescent="0.25">
      <c r="A20" s="127">
        <v>18</v>
      </c>
      <c r="B20" s="127" t="s">
        <v>220</v>
      </c>
      <c r="C20" s="128" t="s">
        <v>42</v>
      </c>
      <c r="D20" s="154" t="s">
        <v>155</v>
      </c>
      <c r="E20" s="154">
        <v>2604142</v>
      </c>
      <c r="F20" s="154" t="s">
        <v>170</v>
      </c>
      <c r="G20" s="155" t="s">
        <v>221</v>
      </c>
      <c r="H20" s="127" t="s">
        <v>46</v>
      </c>
      <c r="I20" s="130">
        <v>1.0840000000000001</v>
      </c>
      <c r="J20" s="131" t="s">
        <v>222</v>
      </c>
      <c r="K20" s="151">
        <v>1250219.46</v>
      </c>
      <c r="L20" s="133">
        <v>875153</v>
      </c>
      <c r="M20" s="134">
        <v>375066.45999999996</v>
      </c>
      <c r="N20" s="137">
        <v>0.7</v>
      </c>
      <c r="O20" s="152">
        <v>875153</v>
      </c>
      <c r="P20" s="1" t="b">
        <f t="shared" si="4"/>
        <v>1</v>
      </c>
      <c r="Q20" s="37">
        <f t="shared" si="5"/>
        <v>0.7</v>
      </c>
      <c r="R20" s="38" t="b">
        <f t="shared" si="6"/>
        <v>1</v>
      </c>
      <c r="S20" s="38" t="b">
        <f t="shared" si="7"/>
        <v>1</v>
      </c>
    </row>
    <row r="21" spans="1:19" ht="22.5" x14ac:dyDescent="0.25">
      <c r="A21" s="127">
        <v>19</v>
      </c>
      <c r="B21" s="127" t="s">
        <v>223</v>
      </c>
      <c r="C21" s="128" t="s">
        <v>42</v>
      </c>
      <c r="D21" s="154" t="s">
        <v>149</v>
      </c>
      <c r="E21" s="154">
        <v>2613032</v>
      </c>
      <c r="F21" s="154" t="s">
        <v>224</v>
      </c>
      <c r="G21" s="155" t="s">
        <v>225</v>
      </c>
      <c r="H21" s="127" t="s">
        <v>46</v>
      </c>
      <c r="I21" s="130">
        <v>0.71</v>
      </c>
      <c r="J21" s="131" t="s">
        <v>226</v>
      </c>
      <c r="K21" s="151">
        <v>362326.12</v>
      </c>
      <c r="L21" s="133">
        <v>217395</v>
      </c>
      <c r="M21" s="134">
        <v>144931.12</v>
      </c>
      <c r="N21" s="137">
        <v>0.6</v>
      </c>
      <c r="O21" s="152">
        <v>217395</v>
      </c>
      <c r="P21" s="1" t="b">
        <f t="shared" si="4"/>
        <v>1</v>
      </c>
      <c r="Q21" s="37">
        <f t="shared" si="5"/>
        <v>0.6</v>
      </c>
      <c r="R21" s="38" t="b">
        <f t="shared" si="6"/>
        <v>1</v>
      </c>
      <c r="S21" s="38" t="b">
        <f t="shared" si="7"/>
        <v>1</v>
      </c>
    </row>
    <row r="22" spans="1:19" ht="22.5" x14ac:dyDescent="0.25">
      <c r="A22" s="127">
        <v>20</v>
      </c>
      <c r="B22" s="127" t="s">
        <v>227</v>
      </c>
      <c r="C22" s="128" t="s">
        <v>42</v>
      </c>
      <c r="D22" s="154" t="s">
        <v>153</v>
      </c>
      <c r="E22" s="154">
        <v>2601043</v>
      </c>
      <c r="F22" s="154" t="s">
        <v>171</v>
      </c>
      <c r="G22" s="155" t="s">
        <v>228</v>
      </c>
      <c r="H22" s="127" t="s">
        <v>46</v>
      </c>
      <c r="I22" s="130">
        <v>0.69</v>
      </c>
      <c r="J22" s="131" t="s">
        <v>51</v>
      </c>
      <c r="K22" s="151">
        <v>337340.33</v>
      </c>
      <c r="L22" s="133">
        <v>236138</v>
      </c>
      <c r="M22" s="134">
        <v>101202.33000000002</v>
      </c>
      <c r="N22" s="137">
        <v>0.7</v>
      </c>
      <c r="O22" s="152">
        <v>236138</v>
      </c>
      <c r="P22" s="1" t="b">
        <f t="shared" si="4"/>
        <v>1</v>
      </c>
      <c r="Q22" s="37">
        <f t="shared" si="5"/>
        <v>0.7</v>
      </c>
      <c r="R22" s="38" t="b">
        <f t="shared" si="6"/>
        <v>1</v>
      </c>
      <c r="S22" s="38" t="b">
        <f t="shared" si="7"/>
        <v>1</v>
      </c>
    </row>
    <row r="23" spans="1:19" ht="33.75" x14ac:dyDescent="0.25">
      <c r="A23" s="127">
        <v>21</v>
      </c>
      <c r="B23" s="127" t="s">
        <v>229</v>
      </c>
      <c r="C23" s="128" t="s">
        <v>42</v>
      </c>
      <c r="D23" s="129" t="s">
        <v>158</v>
      </c>
      <c r="E23" s="129">
        <v>2606062</v>
      </c>
      <c r="F23" s="129" t="s">
        <v>177</v>
      </c>
      <c r="G23" s="127" t="s">
        <v>230</v>
      </c>
      <c r="H23" s="127" t="s">
        <v>46</v>
      </c>
      <c r="I23" s="130">
        <v>0.69</v>
      </c>
      <c r="J23" s="131" t="s">
        <v>222</v>
      </c>
      <c r="K23" s="152">
        <v>1059449.8799999999</v>
      </c>
      <c r="L23" s="153">
        <v>635669</v>
      </c>
      <c r="M23" s="134">
        <v>423780.87999999989</v>
      </c>
      <c r="N23" s="137">
        <v>0.6</v>
      </c>
      <c r="O23" s="152">
        <v>635669</v>
      </c>
      <c r="P23" s="1" t="b">
        <f t="shared" si="4"/>
        <v>1</v>
      </c>
      <c r="Q23" s="37">
        <f t="shared" si="5"/>
        <v>0.6</v>
      </c>
      <c r="R23" s="38" t="b">
        <f t="shared" si="6"/>
        <v>1</v>
      </c>
      <c r="S23" s="38" t="b">
        <f t="shared" si="7"/>
        <v>1</v>
      </c>
    </row>
    <row r="24" spans="1:19" ht="22.5" x14ac:dyDescent="0.25">
      <c r="A24" s="127">
        <v>22</v>
      </c>
      <c r="B24" s="127" t="s">
        <v>231</v>
      </c>
      <c r="C24" s="128" t="s">
        <v>42</v>
      </c>
      <c r="D24" s="129" t="s">
        <v>146</v>
      </c>
      <c r="E24" s="129">
        <v>2604102</v>
      </c>
      <c r="F24" s="129" t="s">
        <v>170</v>
      </c>
      <c r="G24" s="127" t="s">
        <v>232</v>
      </c>
      <c r="H24" s="127" t="s">
        <v>46</v>
      </c>
      <c r="I24" s="130">
        <v>0.55000000000000004</v>
      </c>
      <c r="J24" s="131" t="s">
        <v>51</v>
      </c>
      <c r="K24" s="152">
        <v>463506</v>
      </c>
      <c r="L24" s="153">
        <v>324454</v>
      </c>
      <c r="M24" s="134">
        <v>139052</v>
      </c>
      <c r="N24" s="137">
        <v>0.7</v>
      </c>
      <c r="O24" s="152">
        <v>324454</v>
      </c>
      <c r="P24" s="1" t="b">
        <f t="shared" si="4"/>
        <v>1</v>
      </c>
      <c r="Q24" s="37">
        <f t="shared" si="5"/>
        <v>0.7</v>
      </c>
      <c r="R24" s="38" t="b">
        <f t="shared" si="6"/>
        <v>1</v>
      </c>
      <c r="S24" s="38" t="b">
        <f t="shared" si="7"/>
        <v>1</v>
      </c>
    </row>
    <row r="25" spans="1:19" ht="33.75" x14ac:dyDescent="0.25">
      <c r="A25" s="127">
        <v>23</v>
      </c>
      <c r="B25" s="127" t="s">
        <v>233</v>
      </c>
      <c r="C25" s="128" t="s">
        <v>42</v>
      </c>
      <c r="D25" s="129" t="s">
        <v>132</v>
      </c>
      <c r="E25" s="129">
        <v>2604033</v>
      </c>
      <c r="F25" s="129" t="s">
        <v>170</v>
      </c>
      <c r="G25" s="127" t="s">
        <v>234</v>
      </c>
      <c r="H25" s="127" t="s">
        <v>46</v>
      </c>
      <c r="I25" s="130">
        <v>0.22800000000000001</v>
      </c>
      <c r="J25" s="131" t="s">
        <v>235</v>
      </c>
      <c r="K25" s="152">
        <v>840061.45</v>
      </c>
      <c r="L25" s="153">
        <v>588043</v>
      </c>
      <c r="M25" s="134">
        <v>252018.44999999995</v>
      </c>
      <c r="N25" s="137">
        <v>0.7</v>
      </c>
      <c r="O25" s="152">
        <v>588043</v>
      </c>
      <c r="P25" s="1" t="b">
        <f t="shared" si="4"/>
        <v>1</v>
      </c>
      <c r="Q25" s="37">
        <f t="shared" si="5"/>
        <v>0.7</v>
      </c>
      <c r="R25" s="38" t="b">
        <f t="shared" si="6"/>
        <v>1</v>
      </c>
      <c r="S25" s="38" t="b">
        <f t="shared" si="7"/>
        <v>1</v>
      </c>
    </row>
    <row r="26" spans="1:19" ht="22.5" x14ac:dyDescent="0.25">
      <c r="A26" s="127">
        <v>24</v>
      </c>
      <c r="B26" s="127" t="s">
        <v>236</v>
      </c>
      <c r="C26" s="128" t="s">
        <v>42</v>
      </c>
      <c r="D26" s="129" t="s">
        <v>169</v>
      </c>
      <c r="E26" s="129">
        <v>2604192</v>
      </c>
      <c r="F26" s="129" t="s">
        <v>170</v>
      </c>
      <c r="G26" s="127" t="s">
        <v>237</v>
      </c>
      <c r="H26" s="127" t="s">
        <v>46</v>
      </c>
      <c r="I26" s="130">
        <v>0.16500000000000001</v>
      </c>
      <c r="J26" s="131" t="s">
        <v>222</v>
      </c>
      <c r="K26" s="152">
        <v>228807.77</v>
      </c>
      <c r="L26" s="153">
        <v>160165</v>
      </c>
      <c r="M26" s="134">
        <v>68642.76999999999</v>
      </c>
      <c r="N26" s="137">
        <v>0.7</v>
      </c>
      <c r="O26" s="152">
        <v>160165</v>
      </c>
      <c r="P26" s="1" t="b">
        <f t="shared" si="4"/>
        <v>1</v>
      </c>
      <c r="Q26" s="37">
        <f t="shared" si="5"/>
        <v>0.7</v>
      </c>
      <c r="R26" s="38" t="b">
        <f t="shared" si="6"/>
        <v>1</v>
      </c>
      <c r="S26" s="38" t="b">
        <f t="shared" si="7"/>
        <v>1</v>
      </c>
    </row>
    <row r="27" spans="1:19" x14ac:dyDescent="0.25">
      <c r="A27" s="127">
        <v>25</v>
      </c>
      <c r="B27" s="127" t="s">
        <v>238</v>
      </c>
      <c r="C27" s="128" t="s">
        <v>42</v>
      </c>
      <c r="D27" s="129" t="s">
        <v>147</v>
      </c>
      <c r="E27" s="129">
        <v>2611032</v>
      </c>
      <c r="F27" s="129" t="s">
        <v>176</v>
      </c>
      <c r="G27" s="127" t="s">
        <v>239</v>
      </c>
      <c r="H27" s="127" t="s">
        <v>46</v>
      </c>
      <c r="I27" s="130">
        <v>1.7829999999999999</v>
      </c>
      <c r="J27" s="131" t="s">
        <v>240</v>
      </c>
      <c r="K27" s="152">
        <v>4534914.22</v>
      </c>
      <c r="L27" s="153">
        <v>3174439</v>
      </c>
      <c r="M27" s="134">
        <v>1360475.2199999997</v>
      </c>
      <c r="N27" s="137">
        <v>0.7</v>
      </c>
      <c r="O27" s="152">
        <v>3174439</v>
      </c>
      <c r="P27" s="1" t="b">
        <f t="shared" si="4"/>
        <v>1</v>
      </c>
      <c r="Q27" s="37">
        <f t="shared" si="5"/>
        <v>0.7</v>
      </c>
      <c r="R27" s="38" t="b">
        <f t="shared" si="6"/>
        <v>1</v>
      </c>
      <c r="S27" s="38" t="b">
        <f t="shared" si="7"/>
        <v>1</v>
      </c>
    </row>
    <row r="28" spans="1:19" ht="22.5" x14ac:dyDescent="0.25">
      <c r="A28" s="127">
        <v>26</v>
      </c>
      <c r="B28" s="127" t="s">
        <v>241</v>
      </c>
      <c r="C28" s="128" t="s">
        <v>42</v>
      </c>
      <c r="D28" s="129" t="s">
        <v>130</v>
      </c>
      <c r="E28" s="129">
        <v>2612012</v>
      </c>
      <c r="F28" s="129" t="s">
        <v>202</v>
      </c>
      <c r="G28" s="127" t="s">
        <v>242</v>
      </c>
      <c r="H28" s="127" t="s">
        <v>46</v>
      </c>
      <c r="I28" s="130">
        <v>1.655</v>
      </c>
      <c r="J28" s="131" t="s">
        <v>243</v>
      </c>
      <c r="K28" s="152">
        <v>849041.93</v>
      </c>
      <c r="L28" s="153">
        <v>509425</v>
      </c>
      <c r="M28" s="134">
        <v>339616.93000000005</v>
      </c>
      <c r="N28" s="137">
        <v>0.6</v>
      </c>
      <c r="O28" s="152">
        <v>509425</v>
      </c>
      <c r="P28" s="1" t="b">
        <f t="shared" si="4"/>
        <v>1</v>
      </c>
      <c r="Q28" s="37">
        <f t="shared" si="5"/>
        <v>0.6</v>
      </c>
      <c r="R28" s="38" t="b">
        <f t="shared" si="6"/>
        <v>1</v>
      </c>
      <c r="S28" s="38" t="b">
        <f t="shared" si="7"/>
        <v>1</v>
      </c>
    </row>
    <row r="29" spans="1:19" x14ac:dyDescent="0.25">
      <c r="A29" s="127">
        <v>27</v>
      </c>
      <c r="B29" s="127" t="s">
        <v>244</v>
      </c>
      <c r="C29" s="128" t="s">
        <v>42</v>
      </c>
      <c r="D29" s="129" t="s">
        <v>135</v>
      </c>
      <c r="E29" s="129">
        <v>2602023</v>
      </c>
      <c r="F29" s="129" t="s">
        <v>174</v>
      </c>
      <c r="G29" s="127" t="s">
        <v>245</v>
      </c>
      <c r="H29" s="127" t="s">
        <v>46</v>
      </c>
      <c r="I29" s="130">
        <v>1.19</v>
      </c>
      <c r="J29" s="131" t="s">
        <v>47</v>
      </c>
      <c r="K29" s="152">
        <v>1093391.3400000001</v>
      </c>
      <c r="L29" s="153">
        <v>765373</v>
      </c>
      <c r="M29" s="134">
        <v>328018.34000000008</v>
      </c>
      <c r="N29" s="137">
        <v>0.7</v>
      </c>
      <c r="O29" s="152">
        <v>765373</v>
      </c>
      <c r="P29" s="1" t="b">
        <f t="shared" si="4"/>
        <v>1</v>
      </c>
      <c r="Q29" s="37">
        <f t="shared" si="5"/>
        <v>0.7</v>
      </c>
      <c r="R29" s="38" t="b">
        <f t="shared" si="6"/>
        <v>1</v>
      </c>
      <c r="S29" s="38" t="b">
        <f t="shared" si="7"/>
        <v>1</v>
      </c>
    </row>
    <row r="30" spans="1:19" ht="22.5" x14ac:dyDescent="0.25">
      <c r="A30" s="127">
        <v>28</v>
      </c>
      <c r="B30" s="127" t="s">
        <v>246</v>
      </c>
      <c r="C30" s="128" t="s">
        <v>42</v>
      </c>
      <c r="D30" s="129" t="s">
        <v>149</v>
      </c>
      <c r="E30" s="129">
        <v>2613032</v>
      </c>
      <c r="F30" s="129" t="s">
        <v>224</v>
      </c>
      <c r="G30" s="127" t="s">
        <v>247</v>
      </c>
      <c r="H30" s="127" t="s">
        <v>46</v>
      </c>
      <c r="I30" s="130">
        <v>0.86</v>
      </c>
      <c r="J30" s="131" t="s">
        <v>226</v>
      </c>
      <c r="K30" s="152">
        <v>455789.17</v>
      </c>
      <c r="L30" s="153">
        <v>273473</v>
      </c>
      <c r="M30" s="134">
        <v>182316.16999999998</v>
      </c>
      <c r="N30" s="137">
        <v>0.6</v>
      </c>
      <c r="O30" s="152">
        <v>273473</v>
      </c>
      <c r="P30" s="1" t="b">
        <f t="shared" si="4"/>
        <v>1</v>
      </c>
      <c r="Q30" s="37">
        <f t="shared" si="5"/>
        <v>0.6</v>
      </c>
      <c r="R30" s="38" t="b">
        <f t="shared" si="6"/>
        <v>1</v>
      </c>
      <c r="S30" s="38" t="b">
        <f t="shared" si="7"/>
        <v>1</v>
      </c>
    </row>
    <row r="31" spans="1:19" ht="22.5" x14ac:dyDescent="0.25">
      <c r="A31" s="127">
        <v>29</v>
      </c>
      <c r="B31" s="127" t="s">
        <v>248</v>
      </c>
      <c r="C31" s="128" t="s">
        <v>42</v>
      </c>
      <c r="D31" s="129" t="s">
        <v>133</v>
      </c>
      <c r="E31" s="129">
        <v>2604053</v>
      </c>
      <c r="F31" s="129" t="s">
        <v>170</v>
      </c>
      <c r="G31" s="127" t="s">
        <v>249</v>
      </c>
      <c r="H31" s="127" t="s">
        <v>46</v>
      </c>
      <c r="I31" s="130">
        <v>0.58299999999999996</v>
      </c>
      <c r="J31" s="131" t="s">
        <v>51</v>
      </c>
      <c r="K31" s="152">
        <v>544096.81000000006</v>
      </c>
      <c r="L31" s="153">
        <v>272048</v>
      </c>
      <c r="M31" s="134">
        <v>272048.81000000006</v>
      </c>
      <c r="N31" s="137">
        <v>0.5</v>
      </c>
      <c r="O31" s="152">
        <v>272048</v>
      </c>
      <c r="P31" s="1" t="b">
        <f t="shared" si="4"/>
        <v>1</v>
      </c>
      <c r="Q31" s="37">
        <f t="shared" si="5"/>
        <v>0.5</v>
      </c>
      <c r="R31" s="38" t="b">
        <f t="shared" si="6"/>
        <v>1</v>
      </c>
      <c r="S31" s="38" t="b">
        <f t="shared" si="7"/>
        <v>1</v>
      </c>
    </row>
    <row r="32" spans="1:19" ht="22.5" x14ac:dyDescent="0.25">
      <c r="A32" s="127">
        <v>30</v>
      </c>
      <c r="B32" s="127" t="s">
        <v>250</v>
      </c>
      <c r="C32" s="128" t="s">
        <v>42</v>
      </c>
      <c r="D32" s="129" t="s">
        <v>133</v>
      </c>
      <c r="E32" s="129">
        <v>2604053</v>
      </c>
      <c r="F32" s="129" t="s">
        <v>170</v>
      </c>
      <c r="G32" s="127" t="s">
        <v>251</v>
      </c>
      <c r="H32" s="127" t="s">
        <v>46</v>
      </c>
      <c r="I32" s="130">
        <v>0.5</v>
      </c>
      <c r="J32" s="131" t="s">
        <v>51</v>
      </c>
      <c r="K32" s="152">
        <v>680617.94</v>
      </c>
      <c r="L32" s="153">
        <v>340308</v>
      </c>
      <c r="M32" s="134">
        <v>340309.93999999994</v>
      </c>
      <c r="N32" s="137">
        <v>0.5</v>
      </c>
      <c r="O32" s="152">
        <v>340308</v>
      </c>
      <c r="P32" s="1" t="b">
        <f t="shared" si="4"/>
        <v>1</v>
      </c>
      <c r="Q32" s="37">
        <f t="shared" si="5"/>
        <v>0.5</v>
      </c>
      <c r="R32" s="38" t="b">
        <f t="shared" si="6"/>
        <v>1</v>
      </c>
      <c r="S32" s="38" t="b">
        <f t="shared" si="7"/>
        <v>1</v>
      </c>
    </row>
    <row r="33" spans="1:19" x14ac:dyDescent="0.25">
      <c r="A33" s="127">
        <v>31</v>
      </c>
      <c r="B33" s="127" t="s">
        <v>252</v>
      </c>
      <c r="C33" s="128" t="s">
        <v>42</v>
      </c>
      <c r="D33" s="129" t="s">
        <v>135</v>
      </c>
      <c r="E33" s="129">
        <v>2602023</v>
      </c>
      <c r="F33" s="129" t="s">
        <v>174</v>
      </c>
      <c r="G33" s="127" t="s">
        <v>253</v>
      </c>
      <c r="H33" s="127" t="s">
        <v>46</v>
      </c>
      <c r="I33" s="130">
        <v>0.42</v>
      </c>
      <c r="J33" s="131" t="s">
        <v>47</v>
      </c>
      <c r="K33" s="152">
        <v>596821.71</v>
      </c>
      <c r="L33" s="153">
        <v>417775</v>
      </c>
      <c r="M33" s="134">
        <v>179046.70999999996</v>
      </c>
      <c r="N33" s="137">
        <v>0.7</v>
      </c>
      <c r="O33" s="152">
        <v>417775</v>
      </c>
      <c r="P33" s="1" t="b">
        <f t="shared" si="4"/>
        <v>1</v>
      </c>
      <c r="Q33" s="37">
        <f t="shared" si="5"/>
        <v>0.7</v>
      </c>
      <c r="R33" s="38" t="b">
        <f t="shared" si="6"/>
        <v>1</v>
      </c>
      <c r="S33" s="38" t="b">
        <f t="shared" si="7"/>
        <v>1</v>
      </c>
    </row>
    <row r="34" spans="1:19" x14ac:dyDescent="0.25">
      <c r="A34" s="127">
        <v>32</v>
      </c>
      <c r="B34" s="127" t="s">
        <v>254</v>
      </c>
      <c r="C34" s="128" t="s">
        <v>42</v>
      </c>
      <c r="D34" s="129" t="s">
        <v>139</v>
      </c>
      <c r="E34" s="129">
        <v>2607053</v>
      </c>
      <c r="F34" s="129" t="s">
        <v>172</v>
      </c>
      <c r="G34" s="127" t="s">
        <v>255</v>
      </c>
      <c r="H34" s="127" t="s">
        <v>46</v>
      </c>
      <c r="I34" s="130">
        <v>0.39400000000000002</v>
      </c>
      <c r="J34" s="131" t="s">
        <v>240</v>
      </c>
      <c r="K34" s="152">
        <v>427973.26</v>
      </c>
      <c r="L34" s="153">
        <v>342378</v>
      </c>
      <c r="M34" s="134">
        <v>85595.260000000009</v>
      </c>
      <c r="N34" s="137">
        <v>0.8</v>
      </c>
      <c r="O34" s="152">
        <v>342378</v>
      </c>
      <c r="P34" s="1" t="b">
        <f t="shared" si="4"/>
        <v>1</v>
      </c>
      <c r="Q34" s="37">
        <f t="shared" si="5"/>
        <v>0.8</v>
      </c>
      <c r="R34" s="38" t="b">
        <f t="shared" si="6"/>
        <v>1</v>
      </c>
      <c r="S34" s="38" t="b">
        <f t="shared" si="7"/>
        <v>1</v>
      </c>
    </row>
    <row r="35" spans="1:19" ht="22.5" x14ac:dyDescent="0.25">
      <c r="A35" s="127">
        <v>33</v>
      </c>
      <c r="B35" s="127" t="s">
        <v>256</v>
      </c>
      <c r="C35" s="128" t="s">
        <v>42</v>
      </c>
      <c r="D35" s="129" t="s">
        <v>167</v>
      </c>
      <c r="E35" s="129">
        <v>2607062</v>
      </c>
      <c r="F35" s="129" t="s">
        <v>172</v>
      </c>
      <c r="G35" s="127" t="s">
        <v>257</v>
      </c>
      <c r="H35" s="127" t="s">
        <v>46</v>
      </c>
      <c r="I35" s="130">
        <v>0.39200000000000002</v>
      </c>
      <c r="J35" s="131" t="s">
        <v>181</v>
      </c>
      <c r="K35" s="152">
        <v>255539.88</v>
      </c>
      <c r="L35" s="153">
        <v>178877</v>
      </c>
      <c r="M35" s="134">
        <v>76662.880000000005</v>
      </c>
      <c r="N35" s="137">
        <v>0.7</v>
      </c>
      <c r="O35" s="152">
        <v>178877</v>
      </c>
      <c r="P35" s="1" t="b">
        <f t="shared" si="4"/>
        <v>1</v>
      </c>
      <c r="Q35" s="37">
        <f t="shared" si="5"/>
        <v>0.7</v>
      </c>
      <c r="R35" s="38" t="b">
        <f t="shared" si="6"/>
        <v>1</v>
      </c>
      <c r="S35" s="38" t="b">
        <f t="shared" si="7"/>
        <v>1</v>
      </c>
    </row>
    <row r="36" spans="1:19" x14ac:dyDescent="0.25">
      <c r="A36" s="127">
        <v>34</v>
      </c>
      <c r="B36" s="127" t="s">
        <v>258</v>
      </c>
      <c r="C36" s="128" t="s">
        <v>42</v>
      </c>
      <c r="D36" s="129" t="s">
        <v>135</v>
      </c>
      <c r="E36" s="129">
        <v>2602023</v>
      </c>
      <c r="F36" s="129" t="s">
        <v>174</v>
      </c>
      <c r="G36" s="127" t="s">
        <v>259</v>
      </c>
      <c r="H36" s="127" t="s">
        <v>46</v>
      </c>
      <c r="I36" s="130">
        <v>0.34300000000000003</v>
      </c>
      <c r="J36" s="131" t="s">
        <v>47</v>
      </c>
      <c r="K36" s="152">
        <v>392029.17</v>
      </c>
      <c r="L36" s="153">
        <v>274420</v>
      </c>
      <c r="M36" s="134">
        <v>117609.16999999998</v>
      </c>
      <c r="N36" s="137">
        <v>0.7</v>
      </c>
      <c r="O36" s="152">
        <v>274420</v>
      </c>
      <c r="P36" s="1" t="b">
        <f t="shared" si="4"/>
        <v>1</v>
      </c>
      <c r="Q36" s="37">
        <f t="shared" si="5"/>
        <v>0.7</v>
      </c>
      <c r="R36" s="38" t="b">
        <f t="shared" si="6"/>
        <v>1</v>
      </c>
      <c r="S36" s="38" t="b">
        <f t="shared" si="7"/>
        <v>1</v>
      </c>
    </row>
    <row r="37" spans="1:19" ht="22.5" x14ac:dyDescent="0.25">
      <c r="A37" s="127">
        <v>35</v>
      </c>
      <c r="B37" s="127" t="s">
        <v>260</v>
      </c>
      <c r="C37" s="128" t="s">
        <v>42</v>
      </c>
      <c r="D37" s="129" t="s">
        <v>144</v>
      </c>
      <c r="E37" s="129">
        <v>2604092</v>
      </c>
      <c r="F37" s="129" t="s">
        <v>170</v>
      </c>
      <c r="G37" s="127" t="s">
        <v>261</v>
      </c>
      <c r="H37" s="127" t="s">
        <v>46</v>
      </c>
      <c r="I37" s="130">
        <v>0.315</v>
      </c>
      <c r="J37" s="131" t="s">
        <v>243</v>
      </c>
      <c r="K37" s="152">
        <v>158132.66</v>
      </c>
      <c r="L37" s="153">
        <v>110692</v>
      </c>
      <c r="M37" s="134">
        <v>47440.66</v>
      </c>
      <c r="N37" s="137">
        <v>0.7</v>
      </c>
      <c r="O37" s="152">
        <v>110692</v>
      </c>
      <c r="P37" s="1" t="b">
        <f t="shared" si="4"/>
        <v>1</v>
      </c>
      <c r="Q37" s="37">
        <f t="shared" si="5"/>
        <v>0.7</v>
      </c>
      <c r="R37" s="38" t="b">
        <f t="shared" si="6"/>
        <v>1</v>
      </c>
      <c r="S37" s="38" t="b">
        <f t="shared" si="7"/>
        <v>1</v>
      </c>
    </row>
    <row r="38" spans="1:19" ht="22.5" x14ac:dyDescent="0.25">
      <c r="A38" s="127">
        <v>36</v>
      </c>
      <c r="B38" s="127" t="s">
        <v>262</v>
      </c>
      <c r="C38" s="128" t="s">
        <v>42</v>
      </c>
      <c r="D38" s="129" t="s">
        <v>134</v>
      </c>
      <c r="E38" s="129">
        <v>2605012</v>
      </c>
      <c r="F38" s="129" t="s">
        <v>173</v>
      </c>
      <c r="G38" s="127" t="s">
        <v>263</v>
      </c>
      <c r="H38" s="127" t="s">
        <v>46</v>
      </c>
      <c r="I38" s="130">
        <v>0.27200000000000002</v>
      </c>
      <c r="J38" s="131" t="s">
        <v>243</v>
      </c>
      <c r="K38" s="152">
        <v>166219.34</v>
      </c>
      <c r="L38" s="153">
        <v>99731</v>
      </c>
      <c r="M38" s="134">
        <v>66488.34</v>
      </c>
      <c r="N38" s="137">
        <v>0.6</v>
      </c>
      <c r="O38" s="152">
        <v>99731</v>
      </c>
      <c r="P38" s="1" t="b">
        <f t="shared" si="4"/>
        <v>1</v>
      </c>
      <c r="Q38" s="37">
        <f t="shared" si="5"/>
        <v>0.6</v>
      </c>
      <c r="R38" s="38" t="b">
        <f t="shared" si="6"/>
        <v>1</v>
      </c>
      <c r="S38" s="38" t="b">
        <f t="shared" si="7"/>
        <v>1</v>
      </c>
    </row>
    <row r="39" spans="1:19" ht="22.5" x14ac:dyDescent="0.25">
      <c r="A39" s="127">
        <v>37</v>
      </c>
      <c r="B39" s="127" t="s">
        <v>264</v>
      </c>
      <c r="C39" s="128" t="s">
        <v>42</v>
      </c>
      <c r="D39" s="129" t="s">
        <v>163</v>
      </c>
      <c r="E39" s="129">
        <v>2602082</v>
      </c>
      <c r="F39" s="129" t="s">
        <v>174</v>
      </c>
      <c r="G39" s="127" t="s">
        <v>265</v>
      </c>
      <c r="H39" s="127" t="s">
        <v>46</v>
      </c>
      <c r="I39" s="130">
        <v>0.248</v>
      </c>
      <c r="J39" s="131" t="s">
        <v>266</v>
      </c>
      <c r="K39" s="152">
        <v>201036.43</v>
      </c>
      <c r="L39" s="153">
        <v>120621</v>
      </c>
      <c r="M39" s="134">
        <v>80415.429999999993</v>
      </c>
      <c r="N39" s="137">
        <v>0.6</v>
      </c>
      <c r="O39" s="152">
        <v>120621</v>
      </c>
      <c r="P39" s="1" t="b">
        <f t="shared" si="4"/>
        <v>1</v>
      </c>
      <c r="Q39" s="37">
        <f t="shared" si="5"/>
        <v>0.6</v>
      </c>
      <c r="R39" s="38" t="b">
        <f t="shared" si="6"/>
        <v>1</v>
      </c>
      <c r="S39" s="38" t="b">
        <f t="shared" si="7"/>
        <v>1</v>
      </c>
    </row>
    <row r="40" spans="1:19" x14ac:dyDescent="0.25">
      <c r="A40" s="127">
        <v>38</v>
      </c>
      <c r="B40" s="127" t="s">
        <v>267</v>
      </c>
      <c r="C40" s="128" t="s">
        <v>42</v>
      </c>
      <c r="D40" s="129" t="s">
        <v>138</v>
      </c>
      <c r="E40" s="129">
        <v>2605033</v>
      </c>
      <c r="F40" s="129" t="s">
        <v>173</v>
      </c>
      <c r="G40" s="127" t="s">
        <v>268</v>
      </c>
      <c r="H40" s="127" t="s">
        <v>46</v>
      </c>
      <c r="I40" s="130">
        <v>0.13200000000000001</v>
      </c>
      <c r="J40" s="131" t="s">
        <v>235</v>
      </c>
      <c r="K40" s="152">
        <v>481929</v>
      </c>
      <c r="L40" s="153">
        <v>337350</v>
      </c>
      <c r="M40" s="134">
        <v>144579</v>
      </c>
      <c r="N40" s="137">
        <v>0.7</v>
      </c>
      <c r="O40" s="152">
        <v>337350</v>
      </c>
      <c r="P40" s="1" t="b">
        <f t="shared" si="4"/>
        <v>1</v>
      </c>
      <c r="Q40" s="37">
        <f t="shared" si="5"/>
        <v>0.7</v>
      </c>
      <c r="R40" s="38" t="b">
        <f t="shared" si="6"/>
        <v>1</v>
      </c>
      <c r="S40" s="38" t="b">
        <f t="shared" si="7"/>
        <v>1</v>
      </c>
    </row>
    <row r="41" spans="1:19" ht="22.5" x14ac:dyDescent="0.25">
      <c r="A41" s="127">
        <v>39</v>
      </c>
      <c r="B41" s="127" t="s">
        <v>269</v>
      </c>
      <c r="C41" s="128" t="s">
        <v>42</v>
      </c>
      <c r="D41" s="129" t="s">
        <v>166</v>
      </c>
      <c r="E41" s="129">
        <v>2612083</v>
      </c>
      <c r="F41" s="129" t="s">
        <v>202</v>
      </c>
      <c r="G41" s="127" t="s">
        <v>270</v>
      </c>
      <c r="H41" s="127" t="s">
        <v>46</v>
      </c>
      <c r="I41" s="130">
        <v>0.13</v>
      </c>
      <c r="J41" s="131" t="s">
        <v>271</v>
      </c>
      <c r="K41" s="152">
        <v>193538.81</v>
      </c>
      <c r="L41" s="153">
        <v>116123</v>
      </c>
      <c r="M41" s="134">
        <v>77415.81</v>
      </c>
      <c r="N41" s="137">
        <v>0.6</v>
      </c>
      <c r="O41" s="152">
        <v>116123</v>
      </c>
      <c r="P41" s="1" t="b">
        <f t="shared" si="4"/>
        <v>1</v>
      </c>
      <c r="Q41" s="37">
        <f t="shared" si="5"/>
        <v>0.6</v>
      </c>
      <c r="R41" s="38" t="b">
        <f t="shared" si="6"/>
        <v>1</v>
      </c>
      <c r="S41" s="38" t="b">
        <f t="shared" si="7"/>
        <v>1</v>
      </c>
    </row>
    <row r="42" spans="1:19" x14ac:dyDescent="0.25">
      <c r="A42" s="127">
        <v>40</v>
      </c>
      <c r="B42" s="127" t="s">
        <v>272</v>
      </c>
      <c r="C42" s="128" t="s">
        <v>42</v>
      </c>
      <c r="D42" s="129" t="s">
        <v>161</v>
      </c>
      <c r="E42" s="129">
        <v>2613052</v>
      </c>
      <c r="F42" s="129" t="s">
        <v>224</v>
      </c>
      <c r="G42" s="127" t="s">
        <v>273</v>
      </c>
      <c r="H42" s="127" t="s">
        <v>46</v>
      </c>
      <c r="I42" s="130">
        <v>1.56</v>
      </c>
      <c r="J42" s="131" t="s">
        <v>222</v>
      </c>
      <c r="K42" s="152">
        <v>1254399.47</v>
      </c>
      <c r="L42" s="153">
        <v>752639</v>
      </c>
      <c r="M42" s="134">
        <v>501760.47</v>
      </c>
      <c r="N42" s="137">
        <v>0.6</v>
      </c>
      <c r="O42" s="152">
        <v>752639</v>
      </c>
      <c r="P42" s="1" t="b">
        <f t="shared" si="4"/>
        <v>1</v>
      </c>
      <c r="Q42" s="37">
        <f t="shared" si="5"/>
        <v>0.6</v>
      </c>
      <c r="R42" s="38" t="b">
        <f t="shared" si="6"/>
        <v>1</v>
      </c>
      <c r="S42" s="38" t="b">
        <f t="shared" si="7"/>
        <v>1</v>
      </c>
    </row>
    <row r="43" spans="1:19" ht="22.5" x14ac:dyDescent="0.25">
      <c r="A43" s="127">
        <v>41</v>
      </c>
      <c r="B43" s="127" t="s">
        <v>274</v>
      </c>
      <c r="C43" s="128" t="s">
        <v>42</v>
      </c>
      <c r="D43" s="129" t="s">
        <v>167</v>
      </c>
      <c r="E43" s="129">
        <v>2607062</v>
      </c>
      <c r="F43" s="129" t="s">
        <v>172</v>
      </c>
      <c r="G43" s="127" t="s">
        <v>275</v>
      </c>
      <c r="H43" s="127" t="s">
        <v>46</v>
      </c>
      <c r="I43" s="130">
        <v>1.33</v>
      </c>
      <c r="J43" s="131" t="s">
        <v>181</v>
      </c>
      <c r="K43" s="152">
        <v>2495483.39</v>
      </c>
      <c r="L43" s="153">
        <v>1746838</v>
      </c>
      <c r="M43" s="134">
        <v>748645.39000000013</v>
      </c>
      <c r="N43" s="137">
        <v>0.7</v>
      </c>
      <c r="O43" s="152">
        <v>1746838</v>
      </c>
      <c r="P43" s="1" t="b">
        <f t="shared" si="4"/>
        <v>1</v>
      </c>
      <c r="Q43" s="37">
        <f t="shared" si="5"/>
        <v>0.7</v>
      </c>
      <c r="R43" s="38" t="b">
        <f t="shared" si="6"/>
        <v>1</v>
      </c>
      <c r="S43" s="38" t="b">
        <f t="shared" si="7"/>
        <v>1</v>
      </c>
    </row>
    <row r="44" spans="1:19" x14ac:dyDescent="0.25">
      <c r="A44" s="127">
        <v>42</v>
      </c>
      <c r="B44" s="127" t="s">
        <v>276</v>
      </c>
      <c r="C44" s="128" t="s">
        <v>42</v>
      </c>
      <c r="D44" s="129" t="s">
        <v>151</v>
      </c>
      <c r="E44" s="129">
        <v>2606043</v>
      </c>
      <c r="F44" s="129" t="s">
        <v>177</v>
      </c>
      <c r="G44" s="127" t="s">
        <v>277</v>
      </c>
      <c r="H44" s="127" t="s">
        <v>46</v>
      </c>
      <c r="I44" s="130">
        <v>0.86</v>
      </c>
      <c r="J44" s="131" t="s">
        <v>59</v>
      </c>
      <c r="K44" s="152">
        <v>977770.01</v>
      </c>
      <c r="L44" s="153">
        <v>684439</v>
      </c>
      <c r="M44" s="134">
        <v>293331.01</v>
      </c>
      <c r="N44" s="137">
        <v>0.7</v>
      </c>
      <c r="O44" s="152">
        <v>684439</v>
      </c>
      <c r="P44" s="1" t="b">
        <f t="shared" si="4"/>
        <v>1</v>
      </c>
      <c r="Q44" s="37">
        <f t="shared" si="5"/>
        <v>0.7</v>
      </c>
      <c r="R44" s="38" t="b">
        <f t="shared" si="6"/>
        <v>1</v>
      </c>
      <c r="S44" s="38" t="b">
        <f t="shared" si="7"/>
        <v>1</v>
      </c>
    </row>
    <row r="45" spans="1:19" ht="33.75" x14ac:dyDescent="0.25">
      <c r="A45" s="127">
        <v>43</v>
      </c>
      <c r="B45" s="127" t="s">
        <v>278</v>
      </c>
      <c r="C45" s="128" t="s">
        <v>42</v>
      </c>
      <c r="D45" s="129" t="s">
        <v>145</v>
      </c>
      <c r="E45" s="129">
        <v>2608032</v>
      </c>
      <c r="F45" s="129" t="s">
        <v>178</v>
      </c>
      <c r="G45" s="127" t="s">
        <v>279</v>
      </c>
      <c r="H45" s="127" t="s">
        <v>46</v>
      </c>
      <c r="I45" s="130">
        <v>0.44</v>
      </c>
      <c r="J45" s="131" t="s">
        <v>280</v>
      </c>
      <c r="K45" s="152">
        <v>260452.5</v>
      </c>
      <c r="L45" s="153">
        <v>156271</v>
      </c>
      <c r="M45" s="134">
        <v>104181.5</v>
      </c>
      <c r="N45" s="137">
        <v>0.6</v>
      </c>
      <c r="O45" s="152">
        <v>156271</v>
      </c>
      <c r="P45" s="1" t="b">
        <f t="shared" si="4"/>
        <v>1</v>
      </c>
      <c r="Q45" s="37">
        <f t="shared" si="5"/>
        <v>0.6</v>
      </c>
      <c r="R45" s="38" t="b">
        <f t="shared" si="6"/>
        <v>1</v>
      </c>
      <c r="S45" s="38" t="b">
        <f t="shared" si="7"/>
        <v>1</v>
      </c>
    </row>
    <row r="46" spans="1:19" ht="22.5" x14ac:dyDescent="0.25">
      <c r="A46" s="127">
        <v>44</v>
      </c>
      <c r="B46" s="127" t="s">
        <v>281</v>
      </c>
      <c r="C46" s="128" t="s">
        <v>42</v>
      </c>
      <c r="D46" s="129" t="s">
        <v>137</v>
      </c>
      <c r="E46" s="129">
        <v>2609033</v>
      </c>
      <c r="F46" s="129" t="s">
        <v>185</v>
      </c>
      <c r="G46" s="127" t="s">
        <v>282</v>
      </c>
      <c r="H46" s="127" t="s">
        <v>46</v>
      </c>
      <c r="I46" s="130">
        <v>0.27200000000000002</v>
      </c>
      <c r="J46" s="131" t="s">
        <v>88</v>
      </c>
      <c r="K46" s="152">
        <v>1275997.8799999999</v>
      </c>
      <c r="L46" s="153">
        <v>893198</v>
      </c>
      <c r="M46" s="134">
        <v>382799.87999999989</v>
      </c>
      <c r="N46" s="137">
        <v>0.7</v>
      </c>
      <c r="O46" s="152">
        <v>893198</v>
      </c>
      <c r="P46" s="1" t="b">
        <f t="shared" si="4"/>
        <v>1</v>
      </c>
      <c r="Q46" s="37">
        <f t="shared" si="5"/>
        <v>0.7</v>
      </c>
      <c r="R46" s="38" t="b">
        <f t="shared" si="6"/>
        <v>1</v>
      </c>
      <c r="S46" s="38" t="b">
        <f t="shared" si="7"/>
        <v>1</v>
      </c>
    </row>
    <row r="47" spans="1:19" ht="22.5" x14ac:dyDescent="0.25">
      <c r="A47" s="127">
        <v>45</v>
      </c>
      <c r="B47" s="127" t="s">
        <v>283</v>
      </c>
      <c r="C47" s="128" t="s">
        <v>42</v>
      </c>
      <c r="D47" s="129" t="s">
        <v>128</v>
      </c>
      <c r="E47" s="129">
        <v>2607032</v>
      </c>
      <c r="F47" s="129" t="s">
        <v>172</v>
      </c>
      <c r="G47" s="127" t="s">
        <v>284</v>
      </c>
      <c r="H47" s="127" t="s">
        <v>46</v>
      </c>
      <c r="I47" s="130">
        <v>0.99</v>
      </c>
      <c r="J47" s="131" t="s">
        <v>73</v>
      </c>
      <c r="K47" s="152">
        <v>1862737</v>
      </c>
      <c r="L47" s="153">
        <v>1303915</v>
      </c>
      <c r="M47" s="134">
        <v>558822</v>
      </c>
      <c r="N47" s="137">
        <v>0.7</v>
      </c>
      <c r="O47" s="152">
        <v>1303915</v>
      </c>
      <c r="P47" s="1" t="b">
        <f t="shared" si="4"/>
        <v>1</v>
      </c>
      <c r="Q47" s="37">
        <f t="shared" si="5"/>
        <v>0.7</v>
      </c>
      <c r="R47" s="38" t="b">
        <f t="shared" si="6"/>
        <v>1</v>
      </c>
      <c r="S47" s="38" t="b">
        <f t="shared" si="7"/>
        <v>1</v>
      </c>
    </row>
    <row r="48" spans="1:19" x14ac:dyDescent="0.25">
      <c r="A48" s="127">
        <v>46</v>
      </c>
      <c r="B48" s="127" t="s">
        <v>285</v>
      </c>
      <c r="C48" s="128" t="s">
        <v>42</v>
      </c>
      <c r="D48" s="129" t="s">
        <v>164</v>
      </c>
      <c r="E48" s="129">
        <v>2611011</v>
      </c>
      <c r="F48" s="129" t="s">
        <v>176</v>
      </c>
      <c r="G48" s="127" t="s">
        <v>286</v>
      </c>
      <c r="H48" s="127" t="s">
        <v>46</v>
      </c>
      <c r="I48" s="130">
        <v>0.123</v>
      </c>
      <c r="J48" s="131" t="s">
        <v>287</v>
      </c>
      <c r="K48" s="152">
        <v>219302.32</v>
      </c>
      <c r="L48" s="153">
        <v>153511</v>
      </c>
      <c r="M48" s="134">
        <v>65791.320000000007</v>
      </c>
      <c r="N48" s="137">
        <v>0.7</v>
      </c>
      <c r="O48" s="152">
        <v>153511</v>
      </c>
      <c r="P48" s="1" t="b">
        <f t="shared" si="4"/>
        <v>1</v>
      </c>
      <c r="Q48" s="37">
        <f t="shared" si="5"/>
        <v>0.7</v>
      </c>
      <c r="R48" s="38" t="b">
        <f t="shared" si="6"/>
        <v>1</v>
      </c>
      <c r="S48" s="38" t="b">
        <f t="shared" si="7"/>
        <v>1</v>
      </c>
    </row>
    <row r="49" spans="1:19" ht="22.5" x14ac:dyDescent="0.25">
      <c r="A49" s="127">
        <v>47</v>
      </c>
      <c r="B49" s="127" t="s">
        <v>288</v>
      </c>
      <c r="C49" s="128" t="s">
        <v>42</v>
      </c>
      <c r="D49" s="129" t="s">
        <v>159</v>
      </c>
      <c r="E49" s="129">
        <v>2609072</v>
      </c>
      <c r="F49" s="129" t="s">
        <v>185</v>
      </c>
      <c r="G49" s="127" t="s">
        <v>289</v>
      </c>
      <c r="H49" s="127" t="s">
        <v>46</v>
      </c>
      <c r="I49" s="130">
        <v>2.34</v>
      </c>
      <c r="J49" s="131" t="s">
        <v>287</v>
      </c>
      <c r="K49" s="152">
        <v>823074.67</v>
      </c>
      <c r="L49" s="153">
        <v>576152</v>
      </c>
      <c r="M49" s="134">
        <v>246922.67000000004</v>
      </c>
      <c r="N49" s="137">
        <v>0.7</v>
      </c>
      <c r="O49" s="152">
        <v>576152</v>
      </c>
      <c r="P49" s="1" t="b">
        <f t="shared" si="4"/>
        <v>1</v>
      </c>
      <c r="Q49" s="37">
        <f t="shared" si="5"/>
        <v>0.7</v>
      </c>
      <c r="R49" s="38" t="b">
        <f t="shared" si="6"/>
        <v>1</v>
      </c>
      <c r="S49" s="38" t="b">
        <f t="shared" si="7"/>
        <v>1</v>
      </c>
    </row>
    <row r="50" spans="1:19" ht="22.5" x14ac:dyDescent="0.25">
      <c r="A50" s="127">
        <v>48</v>
      </c>
      <c r="B50" s="127" t="s">
        <v>290</v>
      </c>
      <c r="C50" s="128" t="s">
        <v>42</v>
      </c>
      <c r="D50" s="129" t="s">
        <v>165</v>
      </c>
      <c r="E50" s="129">
        <v>2604182</v>
      </c>
      <c r="F50" s="129" t="s">
        <v>170</v>
      </c>
      <c r="G50" s="127" t="s">
        <v>291</v>
      </c>
      <c r="H50" s="127" t="s">
        <v>46</v>
      </c>
      <c r="I50" s="130">
        <v>1.198</v>
      </c>
      <c r="J50" s="131" t="s">
        <v>47</v>
      </c>
      <c r="K50" s="152">
        <v>914595.25</v>
      </c>
      <c r="L50" s="153">
        <v>640216</v>
      </c>
      <c r="M50" s="134">
        <v>274379.25</v>
      </c>
      <c r="N50" s="137">
        <v>0.7</v>
      </c>
      <c r="O50" s="152">
        <v>640216</v>
      </c>
      <c r="P50" s="1" t="b">
        <f t="shared" si="4"/>
        <v>1</v>
      </c>
      <c r="Q50" s="37">
        <f t="shared" si="5"/>
        <v>0.7</v>
      </c>
      <c r="R50" s="38" t="b">
        <f t="shared" si="6"/>
        <v>1</v>
      </c>
      <c r="S50" s="38" t="b">
        <f t="shared" si="7"/>
        <v>1</v>
      </c>
    </row>
    <row r="51" spans="1:19" ht="22.5" x14ac:dyDescent="0.25">
      <c r="A51" s="156" t="s">
        <v>292</v>
      </c>
      <c r="B51" s="156" t="s">
        <v>293</v>
      </c>
      <c r="C51" s="157" t="s">
        <v>42</v>
      </c>
      <c r="D51" s="158" t="s">
        <v>127</v>
      </c>
      <c r="E51" s="158">
        <v>2604012</v>
      </c>
      <c r="F51" s="158" t="s">
        <v>170</v>
      </c>
      <c r="G51" s="156" t="s">
        <v>294</v>
      </c>
      <c r="H51" s="156" t="s">
        <v>46</v>
      </c>
      <c r="I51" s="159">
        <v>1.0549999999999999</v>
      </c>
      <c r="J51" s="160" t="s">
        <v>47</v>
      </c>
      <c r="K51" s="161">
        <v>1422182.23</v>
      </c>
      <c r="L51" s="162">
        <v>880918</v>
      </c>
      <c r="M51" s="163">
        <v>541264.23</v>
      </c>
      <c r="N51" s="189">
        <v>0.8</v>
      </c>
      <c r="O51" s="161">
        <v>880918</v>
      </c>
      <c r="P51" s="1" t="b">
        <f t="shared" si="4"/>
        <v>1</v>
      </c>
      <c r="Q51" s="37">
        <f t="shared" si="5"/>
        <v>0.61939999999999995</v>
      </c>
      <c r="R51" s="38" t="b">
        <f t="shared" si="6"/>
        <v>0</v>
      </c>
      <c r="S51" s="38" t="b">
        <f t="shared" si="7"/>
        <v>1</v>
      </c>
    </row>
    <row r="52" spans="1:19" ht="20.100000000000001" customHeight="1" x14ac:dyDescent="0.25">
      <c r="A52" s="207" t="s">
        <v>37</v>
      </c>
      <c r="B52" s="208"/>
      <c r="C52" s="208"/>
      <c r="D52" s="208"/>
      <c r="E52" s="208"/>
      <c r="F52" s="208"/>
      <c r="G52" s="208"/>
      <c r="H52" s="209"/>
      <c r="I52" s="39">
        <f>SUM(I3:I51)</f>
        <v>37.677999999999997</v>
      </c>
      <c r="J52" s="40" t="s">
        <v>12</v>
      </c>
      <c r="K52" s="41">
        <f>SUM(K3:K51)</f>
        <v>47215514.090000011</v>
      </c>
      <c r="L52" s="41">
        <f>SUM(L3:L51)</f>
        <v>31656439</v>
      </c>
      <c r="M52" s="41">
        <f>SUM(M3:M51)</f>
        <v>15559075.089999998</v>
      </c>
      <c r="N52" s="43" t="s">
        <v>12</v>
      </c>
      <c r="O52" s="42">
        <f>SUM(O3:O51)</f>
        <v>31656439</v>
      </c>
      <c r="P52" s="1" t="b">
        <f t="shared" si="0"/>
        <v>1</v>
      </c>
      <c r="Q52" s="37">
        <f t="shared" si="2"/>
        <v>0.67049999999999998</v>
      </c>
      <c r="R52" s="38" t="s">
        <v>12</v>
      </c>
      <c r="S52" s="38" t="b">
        <f t="shared" si="1"/>
        <v>1</v>
      </c>
    </row>
    <row r="53" spans="1:19" x14ac:dyDescent="0.25">
      <c r="A53" s="31"/>
      <c r="B53" s="31"/>
      <c r="C53" s="31"/>
      <c r="D53" s="31"/>
      <c r="E53" s="31"/>
      <c r="F53" s="31"/>
      <c r="G53" s="31"/>
      <c r="H53" s="31"/>
    </row>
    <row r="54" spans="1:19" x14ac:dyDescent="0.25">
      <c r="A54" s="135" t="s">
        <v>38</v>
      </c>
      <c r="B54" s="30"/>
      <c r="C54" s="30"/>
      <c r="D54" s="30"/>
      <c r="E54" s="30"/>
      <c r="F54" s="30"/>
      <c r="G54" s="30"/>
      <c r="H54" s="30"/>
      <c r="I54" s="13"/>
      <c r="J54" s="13"/>
      <c r="K54" s="5"/>
      <c r="L54" s="13"/>
      <c r="M54" s="13"/>
      <c r="O54" s="13"/>
      <c r="P54" s="1"/>
      <c r="S54" s="38"/>
    </row>
    <row r="55" spans="1:19" ht="23.25" customHeight="1" x14ac:dyDescent="0.25">
      <c r="A55" s="200" t="s">
        <v>34</v>
      </c>
      <c r="B55" s="200"/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1"/>
    </row>
    <row r="56" spans="1:19" x14ac:dyDescent="0.25">
      <c r="B56" s="32"/>
      <c r="C56" s="32"/>
      <c r="D56" s="32"/>
      <c r="E56" s="32"/>
      <c r="F56" s="32"/>
      <c r="G56" s="32"/>
      <c r="H56" s="32"/>
      <c r="K56" s="27"/>
    </row>
  </sheetData>
  <mergeCells count="16">
    <mergeCell ref="N1:N2"/>
    <mergeCell ref="A52:H52"/>
    <mergeCell ref="A55:O55"/>
    <mergeCell ref="F1:F2"/>
    <mergeCell ref="H1:H2"/>
    <mergeCell ref="I1:I2"/>
    <mergeCell ref="J1:J2"/>
    <mergeCell ref="K1:K2"/>
    <mergeCell ref="L1:L2"/>
    <mergeCell ref="M1:M2"/>
    <mergeCell ref="A1:A2"/>
    <mergeCell ref="B1:B2"/>
    <mergeCell ref="C1:C2"/>
    <mergeCell ref="D1:D2"/>
    <mergeCell ref="E1:E2"/>
    <mergeCell ref="G1:G2"/>
  </mergeCells>
  <conditionalFormatting sqref="P3:S52">
    <cfRule type="cellIs" dxfId="34" priority="5" operator="equal">
      <formula>FALSE</formula>
    </cfRule>
  </conditionalFormatting>
  <conditionalFormatting sqref="P3:R52">
    <cfRule type="containsText" dxfId="33" priority="3" operator="containsText" text="fałsz">
      <formula>NOT(ISERROR(SEARCH("fałsz",P3)))</formula>
    </cfRule>
  </conditionalFormatting>
  <conditionalFormatting sqref="S54">
    <cfRule type="cellIs" dxfId="32" priority="2" operator="equal">
      <formula>FALSE</formula>
    </cfRule>
  </conditionalFormatting>
  <conditionalFormatting sqref="S54">
    <cfRule type="cellIs" dxfId="31" priority="1" operator="equal">
      <formula>FALSE</formula>
    </cfRule>
  </conditionalFormatting>
  <dataValidations disablePrompts="1" count="2">
    <dataValidation type="list" allowBlank="1" showInputMessage="1" showErrorMessage="1" sqref="C3:C51" xr:uid="{62978A1F-8620-495A-AFF8-5F71A008783F}">
      <formula1>"N"</formula1>
    </dataValidation>
    <dataValidation type="list" allowBlank="1" showInputMessage="1" showErrorMessage="1" sqref="H3:H51" xr:uid="{6260AD41-B1C1-4209-8634-EFFACAE87E96}">
      <formula1>"R"</formula1>
    </dataValidation>
  </dataValidation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  <headerFooter>
    <oddHeader>&amp;LWojewództwo Świętokrzyskie - zadania gminne lista podstawowa</oddHeader>
    <oddFooter>Strona &amp;P z &amp;N</oddFooter>
  </headerFooter>
  <ignoredErrors>
    <ignoredError sqref="O5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509AB-8CFC-4CFC-8EE2-8F79CCAEBFF8}">
  <sheetPr>
    <pageSetUpPr fitToPage="1"/>
  </sheetPr>
  <dimension ref="A1:R31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4.85546875" style="3" customWidth="1"/>
    <col min="2" max="2" width="10" style="3" customWidth="1"/>
    <col min="3" max="5" width="15.7109375" style="3" customWidth="1"/>
    <col min="6" max="6" width="45.85546875" style="3" customWidth="1"/>
    <col min="7" max="7" width="13.28515625" style="3" customWidth="1"/>
    <col min="8" max="8" width="14.5703125" style="3" customWidth="1"/>
    <col min="9" max="9" width="14.140625" style="3" customWidth="1"/>
    <col min="10" max="10" width="14.140625" style="4" customWidth="1"/>
    <col min="11" max="11" width="14.7109375" style="3" customWidth="1"/>
    <col min="12" max="12" width="15.7109375" style="3" customWidth="1"/>
    <col min="13" max="13" width="15.7109375" style="1" customWidth="1"/>
    <col min="14" max="14" width="15.7109375" style="3" customWidth="1"/>
    <col min="15" max="15" width="15.7109375" style="35" customWidth="1"/>
    <col min="16" max="17" width="15.7109375" style="1" customWidth="1"/>
    <col min="18" max="18" width="15.7109375" style="35" customWidth="1"/>
    <col min="19" max="16384" width="9.140625" style="3"/>
  </cols>
  <sheetData>
    <row r="1" spans="1:18" ht="33.75" customHeight="1" x14ac:dyDescent="0.25">
      <c r="A1" s="199" t="s">
        <v>4</v>
      </c>
      <c r="B1" s="199" t="s">
        <v>5</v>
      </c>
      <c r="C1" s="205" t="s">
        <v>40</v>
      </c>
      <c r="D1" s="201" t="s">
        <v>6</v>
      </c>
      <c r="E1" s="201" t="s">
        <v>27</v>
      </c>
      <c r="F1" s="201" t="s">
        <v>7</v>
      </c>
      <c r="G1" s="199" t="s">
        <v>22</v>
      </c>
      <c r="H1" s="199" t="s">
        <v>8</v>
      </c>
      <c r="I1" s="199" t="s">
        <v>21</v>
      </c>
      <c r="J1" s="203" t="s">
        <v>9</v>
      </c>
      <c r="K1" s="199" t="s">
        <v>14</v>
      </c>
      <c r="L1" s="201" t="s">
        <v>11</v>
      </c>
      <c r="M1" s="199" t="s">
        <v>10</v>
      </c>
      <c r="N1" s="45" t="s">
        <v>39</v>
      </c>
      <c r="O1" s="1"/>
    </row>
    <row r="2" spans="1:18" ht="33.75" customHeight="1" x14ac:dyDescent="0.25">
      <c r="A2" s="199"/>
      <c r="B2" s="199"/>
      <c r="C2" s="206"/>
      <c r="D2" s="202"/>
      <c r="E2" s="202"/>
      <c r="F2" s="202"/>
      <c r="G2" s="199"/>
      <c r="H2" s="199"/>
      <c r="I2" s="199"/>
      <c r="J2" s="203"/>
      <c r="K2" s="199"/>
      <c r="L2" s="202"/>
      <c r="M2" s="199"/>
      <c r="N2" s="45">
        <v>2023</v>
      </c>
      <c r="O2" s="1" t="s">
        <v>23</v>
      </c>
      <c r="P2" s="1" t="s">
        <v>24</v>
      </c>
      <c r="Q2" s="1" t="s">
        <v>25</v>
      </c>
      <c r="R2" s="36" t="s">
        <v>26</v>
      </c>
    </row>
    <row r="3" spans="1:18" ht="33.75" x14ac:dyDescent="0.25">
      <c r="A3" s="88">
        <v>1</v>
      </c>
      <c r="B3" s="89" t="s">
        <v>295</v>
      </c>
      <c r="C3" s="90" t="s">
        <v>42</v>
      </c>
      <c r="D3" s="98" t="s">
        <v>57</v>
      </c>
      <c r="E3" s="104">
        <v>2606</v>
      </c>
      <c r="F3" s="99" t="s">
        <v>296</v>
      </c>
      <c r="G3" s="164" t="s">
        <v>46</v>
      </c>
      <c r="H3" s="100">
        <v>0.374</v>
      </c>
      <c r="I3" s="101" t="s">
        <v>59</v>
      </c>
      <c r="J3" s="102">
        <v>293271.86</v>
      </c>
      <c r="K3" s="103">
        <v>146635</v>
      </c>
      <c r="L3" s="96">
        <v>146636.85999999999</v>
      </c>
      <c r="M3" s="97">
        <v>0.5</v>
      </c>
      <c r="N3" s="165">
        <f t="shared" ref="N3:N26" si="0">K3</f>
        <v>146635</v>
      </c>
      <c r="O3" s="1" t="b">
        <f t="shared" ref="O3:O27" si="1">K3=SUM(N3:N3)</f>
        <v>1</v>
      </c>
      <c r="P3" s="37">
        <f t="shared" ref="P3:P27" si="2">ROUND(K3/J3,4)</f>
        <v>0.5</v>
      </c>
      <c r="Q3" s="38" t="b">
        <f t="shared" ref="Q3:Q26" si="3">P3=M3</f>
        <v>1</v>
      </c>
      <c r="R3" s="38" t="b">
        <f t="shared" ref="R3:R27" si="4">J3=K3+L3</f>
        <v>1</v>
      </c>
    </row>
    <row r="4" spans="1:18" x14ac:dyDescent="0.25">
      <c r="A4" s="88">
        <v>2</v>
      </c>
      <c r="B4" s="106" t="s">
        <v>297</v>
      </c>
      <c r="C4" s="166" t="s">
        <v>42</v>
      </c>
      <c r="D4" s="107" t="s">
        <v>66</v>
      </c>
      <c r="E4" s="108">
        <v>2604</v>
      </c>
      <c r="F4" s="105" t="s">
        <v>298</v>
      </c>
      <c r="G4" s="167" t="s">
        <v>46</v>
      </c>
      <c r="H4" s="109">
        <v>1.18</v>
      </c>
      <c r="I4" s="110" t="s">
        <v>51</v>
      </c>
      <c r="J4" s="111">
        <v>1546085.4</v>
      </c>
      <c r="K4" s="103">
        <v>927651</v>
      </c>
      <c r="L4" s="112">
        <v>618434.39999999991</v>
      </c>
      <c r="M4" s="113">
        <v>0.6</v>
      </c>
      <c r="N4" s="165">
        <f t="shared" si="0"/>
        <v>927651</v>
      </c>
      <c r="O4" s="1" t="b">
        <f t="shared" si="1"/>
        <v>1</v>
      </c>
      <c r="P4" s="37">
        <f t="shared" si="2"/>
        <v>0.6</v>
      </c>
      <c r="Q4" s="38" t="b">
        <f t="shared" si="3"/>
        <v>1</v>
      </c>
      <c r="R4" s="38" t="b">
        <f t="shared" si="4"/>
        <v>1</v>
      </c>
    </row>
    <row r="5" spans="1:18" ht="33.75" x14ac:dyDescent="0.25">
      <c r="A5" s="88">
        <v>3</v>
      </c>
      <c r="B5" s="168" t="s">
        <v>299</v>
      </c>
      <c r="C5" s="128" t="s">
        <v>42</v>
      </c>
      <c r="D5" s="98" t="s">
        <v>57</v>
      </c>
      <c r="E5" s="104">
        <v>2606</v>
      </c>
      <c r="F5" s="169" t="s">
        <v>300</v>
      </c>
      <c r="G5" s="164" t="s">
        <v>46</v>
      </c>
      <c r="H5" s="170">
        <v>0.67</v>
      </c>
      <c r="I5" s="140" t="s">
        <v>59</v>
      </c>
      <c r="J5" s="171">
        <v>434204.13</v>
      </c>
      <c r="K5" s="95">
        <v>217102</v>
      </c>
      <c r="L5" s="96">
        <v>217102.13</v>
      </c>
      <c r="M5" s="97">
        <v>0.5</v>
      </c>
      <c r="N5" s="165">
        <f t="shared" si="0"/>
        <v>217102</v>
      </c>
      <c r="O5" s="1" t="b">
        <f t="shared" si="1"/>
        <v>1</v>
      </c>
      <c r="P5" s="37">
        <f t="shared" si="2"/>
        <v>0.5</v>
      </c>
      <c r="Q5" s="38" t="b">
        <f t="shared" si="3"/>
        <v>1</v>
      </c>
      <c r="R5" s="38" t="b">
        <f t="shared" si="4"/>
        <v>1</v>
      </c>
    </row>
    <row r="6" spans="1:18" ht="22.5" x14ac:dyDescent="0.25">
      <c r="A6" s="88">
        <v>4</v>
      </c>
      <c r="B6" s="89" t="s">
        <v>301</v>
      </c>
      <c r="C6" s="90" t="s">
        <v>42</v>
      </c>
      <c r="D6" s="98" t="s">
        <v>86</v>
      </c>
      <c r="E6" s="104">
        <v>2610</v>
      </c>
      <c r="F6" s="99" t="s">
        <v>302</v>
      </c>
      <c r="G6" s="167" t="s">
        <v>46</v>
      </c>
      <c r="H6" s="172">
        <v>1.28</v>
      </c>
      <c r="I6" s="101" t="s">
        <v>88</v>
      </c>
      <c r="J6" s="102">
        <v>1930373.3</v>
      </c>
      <c r="K6" s="95">
        <v>965186</v>
      </c>
      <c r="L6" s="96">
        <v>965187.3</v>
      </c>
      <c r="M6" s="97">
        <v>0.5</v>
      </c>
      <c r="N6" s="165">
        <f t="shared" si="0"/>
        <v>965186</v>
      </c>
      <c r="O6" s="1" t="b">
        <f t="shared" si="1"/>
        <v>1</v>
      </c>
      <c r="P6" s="37">
        <f t="shared" si="2"/>
        <v>0.5</v>
      </c>
      <c r="Q6" s="38" t="b">
        <f t="shared" si="3"/>
        <v>1</v>
      </c>
      <c r="R6" s="38" t="b">
        <f t="shared" si="4"/>
        <v>1</v>
      </c>
    </row>
    <row r="7" spans="1:18" ht="33.75" x14ac:dyDescent="0.25">
      <c r="A7" s="88">
        <v>5</v>
      </c>
      <c r="B7" s="89" t="s">
        <v>303</v>
      </c>
      <c r="C7" s="166" t="s">
        <v>42</v>
      </c>
      <c r="D7" s="98" t="s">
        <v>57</v>
      </c>
      <c r="E7" s="104">
        <v>2606</v>
      </c>
      <c r="F7" s="99" t="s">
        <v>304</v>
      </c>
      <c r="G7" s="164" t="s">
        <v>46</v>
      </c>
      <c r="H7" s="172">
        <v>1.01</v>
      </c>
      <c r="I7" s="101" t="s">
        <v>59</v>
      </c>
      <c r="J7" s="102">
        <v>874154.58</v>
      </c>
      <c r="K7" s="103">
        <v>437077</v>
      </c>
      <c r="L7" s="96">
        <v>437077.57999999996</v>
      </c>
      <c r="M7" s="97">
        <v>0.5</v>
      </c>
      <c r="N7" s="165">
        <f t="shared" si="0"/>
        <v>437077</v>
      </c>
      <c r="O7" s="1" t="b">
        <f t="shared" si="1"/>
        <v>1</v>
      </c>
      <c r="P7" s="37">
        <f t="shared" si="2"/>
        <v>0.5</v>
      </c>
      <c r="Q7" s="38" t="b">
        <f t="shared" si="3"/>
        <v>1</v>
      </c>
      <c r="R7" s="38" t="b">
        <f t="shared" si="4"/>
        <v>1</v>
      </c>
    </row>
    <row r="8" spans="1:18" ht="45" x14ac:dyDescent="0.25">
      <c r="A8" s="88">
        <v>6</v>
      </c>
      <c r="B8" s="106" t="s">
        <v>305</v>
      </c>
      <c r="C8" s="90" t="s">
        <v>42</v>
      </c>
      <c r="D8" s="107" t="s">
        <v>57</v>
      </c>
      <c r="E8" s="108">
        <v>2606</v>
      </c>
      <c r="F8" s="105" t="s">
        <v>306</v>
      </c>
      <c r="G8" s="164" t="s">
        <v>46</v>
      </c>
      <c r="H8" s="172">
        <v>0.97</v>
      </c>
      <c r="I8" s="110" t="s">
        <v>59</v>
      </c>
      <c r="J8" s="111">
        <v>772039.26</v>
      </c>
      <c r="K8" s="103">
        <v>386019</v>
      </c>
      <c r="L8" s="112">
        <v>386020.26</v>
      </c>
      <c r="M8" s="113">
        <v>0.5</v>
      </c>
      <c r="N8" s="165">
        <f t="shared" si="0"/>
        <v>386019</v>
      </c>
      <c r="O8" s="1" t="b">
        <f t="shared" si="1"/>
        <v>1</v>
      </c>
      <c r="P8" s="37">
        <f t="shared" si="2"/>
        <v>0.5</v>
      </c>
      <c r="Q8" s="38" t="b">
        <f t="shared" si="3"/>
        <v>1</v>
      </c>
      <c r="R8" s="38" t="b">
        <f t="shared" si="4"/>
        <v>1</v>
      </c>
    </row>
    <row r="9" spans="1:18" ht="45" x14ac:dyDescent="0.25">
      <c r="A9" s="88">
        <v>7</v>
      </c>
      <c r="B9" s="89" t="s">
        <v>307</v>
      </c>
      <c r="C9" s="128" t="s">
        <v>42</v>
      </c>
      <c r="D9" s="98" t="s">
        <v>57</v>
      </c>
      <c r="E9" s="104">
        <v>2606</v>
      </c>
      <c r="F9" s="99" t="s">
        <v>308</v>
      </c>
      <c r="G9" s="167" t="s">
        <v>46</v>
      </c>
      <c r="H9" s="172">
        <v>0.88</v>
      </c>
      <c r="I9" s="101" t="s">
        <v>59</v>
      </c>
      <c r="J9" s="102">
        <v>573622.9</v>
      </c>
      <c r="K9" s="103">
        <v>286811</v>
      </c>
      <c r="L9" s="96">
        <v>286811.90000000002</v>
      </c>
      <c r="M9" s="97">
        <v>0.5</v>
      </c>
      <c r="N9" s="165">
        <f t="shared" si="0"/>
        <v>286811</v>
      </c>
      <c r="O9" s="1" t="b">
        <f t="shared" si="1"/>
        <v>1</v>
      </c>
      <c r="P9" s="37">
        <f t="shared" si="2"/>
        <v>0.5</v>
      </c>
      <c r="Q9" s="38" t="b">
        <f t="shared" si="3"/>
        <v>1</v>
      </c>
      <c r="R9" s="38" t="b">
        <f t="shared" si="4"/>
        <v>1</v>
      </c>
    </row>
    <row r="10" spans="1:18" ht="33.75" x14ac:dyDescent="0.25">
      <c r="A10" s="88">
        <v>8</v>
      </c>
      <c r="B10" s="89" t="s">
        <v>309</v>
      </c>
      <c r="C10" s="166" t="s">
        <v>42</v>
      </c>
      <c r="D10" s="98" t="s">
        <v>57</v>
      </c>
      <c r="E10" s="104">
        <v>2606</v>
      </c>
      <c r="F10" s="99" t="s">
        <v>310</v>
      </c>
      <c r="G10" s="167" t="s">
        <v>46</v>
      </c>
      <c r="H10" s="172">
        <v>0.60299999999999998</v>
      </c>
      <c r="I10" s="101" t="s">
        <v>59</v>
      </c>
      <c r="J10" s="102">
        <v>314491.09999999998</v>
      </c>
      <c r="K10" s="103">
        <v>157245</v>
      </c>
      <c r="L10" s="96">
        <v>157246.09999999998</v>
      </c>
      <c r="M10" s="97">
        <v>0.5</v>
      </c>
      <c r="N10" s="165">
        <f t="shared" si="0"/>
        <v>157245</v>
      </c>
      <c r="O10" s="1" t="b">
        <f t="shared" si="1"/>
        <v>1</v>
      </c>
      <c r="P10" s="37">
        <f t="shared" si="2"/>
        <v>0.5</v>
      </c>
      <c r="Q10" s="38" t="b">
        <f t="shared" si="3"/>
        <v>1</v>
      </c>
      <c r="R10" s="38" t="b">
        <f t="shared" si="4"/>
        <v>1</v>
      </c>
    </row>
    <row r="11" spans="1:18" ht="37.5" customHeight="1" x14ac:dyDescent="0.25">
      <c r="A11" s="88">
        <v>9</v>
      </c>
      <c r="B11" s="89" t="s">
        <v>311</v>
      </c>
      <c r="C11" s="128" t="s">
        <v>42</v>
      </c>
      <c r="D11" s="98" t="s">
        <v>57</v>
      </c>
      <c r="E11" s="104">
        <v>2606</v>
      </c>
      <c r="F11" s="99" t="s">
        <v>312</v>
      </c>
      <c r="G11" s="164" t="s">
        <v>46</v>
      </c>
      <c r="H11" s="172">
        <v>0.52</v>
      </c>
      <c r="I11" s="101" t="s">
        <v>59</v>
      </c>
      <c r="J11" s="102">
        <v>337227.14</v>
      </c>
      <c r="K11" s="103">
        <v>168613</v>
      </c>
      <c r="L11" s="96">
        <v>168614.14</v>
      </c>
      <c r="M11" s="97">
        <v>0.5</v>
      </c>
      <c r="N11" s="165">
        <f t="shared" si="0"/>
        <v>168613</v>
      </c>
      <c r="O11" s="1" t="b">
        <f t="shared" ref="O11:O17" si="5">K11=SUM(N11:N11)</f>
        <v>1</v>
      </c>
      <c r="P11" s="37">
        <f t="shared" ref="P11:P17" si="6">ROUND(K11/J11,4)</f>
        <v>0.5</v>
      </c>
      <c r="Q11" s="38" t="b">
        <f t="shared" ref="Q11:Q17" si="7">P11=M11</f>
        <v>1</v>
      </c>
      <c r="R11" s="38" t="b">
        <f t="shared" ref="R11:R17" si="8">J11=K11+L11</f>
        <v>1</v>
      </c>
    </row>
    <row r="12" spans="1:18" ht="33.75" x14ac:dyDescent="0.25">
      <c r="A12" s="88">
        <v>10</v>
      </c>
      <c r="B12" s="89" t="s">
        <v>313</v>
      </c>
      <c r="C12" s="90" t="s">
        <v>42</v>
      </c>
      <c r="D12" s="98" t="s">
        <v>57</v>
      </c>
      <c r="E12" s="104">
        <v>2606</v>
      </c>
      <c r="F12" s="99" t="s">
        <v>314</v>
      </c>
      <c r="G12" s="167" t="s">
        <v>46</v>
      </c>
      <c r="H12" s="173">
        <v>0.374</v>
      </c>
      <c r="I12" s="101" t="s">
        <v>59</v>
      </c>
      <c r="J12" s="102">
        <v>422684.14</v>
      </c>
      <c r="K12" s="103">
        <v>211342</v>
      </c>
      <c r="L12" s="96">
        <v>211342.14</v>
      </c>
      <c r="M12" s="97">
        <v>0.5</v>
      </c>
      <c r="N12" s="165">
        <f t="shared" si="0"/>
        <v>211342</v>
      </c>
      <c r="O12" s="1" t="b">
        <f t="shared" si="5"/>
        <v>1</v>
      </c>
      <c r="P12" s="37">
        <f t="shared" si="6"/>
        <v>0.5</v>
      </c>
      <c r="Q12" s="38" t="b">
        <f t="shared" si="7"/>
        <v>1</v>
      </c>
      <c r="R12" s="38" t="b">
        <f t="shared" si="8"/>
        <v>1</v>
      </c>
    </row>
    <row r="13" spans="1:18" ht="22.5" x14ac:dyDescent="0.25">
      <c r="A13" s="88">
        <v>11</v>
      </c>
      <c r="B13" s="89" t="s">
        <v>315</v>
      </c>
      <c r="C13" s="90" t="s">
        <v>42</v>
      </c>
      <c r="D13" s="98" t="s">
        <v>69</v>
      </c>
      <c r="E13" s="104">
        <v>2609</v>
      </c>
      <c r="F13" s="99" t="s">
        <v>316</v>
      </c>
      <c r="G13" s="167" t="s">
        <v>46</v>
      </c>
      <c r="H13" s="174">
        <v>0.32800000000000001</v>
      </c>
      <c r="I13" s="101" t="s">
        <v>59</v>
      </c>
      <c r="J13" s="102">
        <v>504941.31</v>
      </c>
      <c r="K13" s="103">
        <v>403953</v>
      </c>
      <c r="L13" s="96">
        <v>100988.31</v>
      </c>
      <c r="M13" s="97">
        <v>0.8</v>
      </c>
      <c r="N13" s="165">
        <f t="shared" si="0"/>
        <v>403953</v>
      </c>
      <c r="O13" s="1" t="b">
        <f t="shared" si="5"/>
        <v>1</v>
      </c>
      <c r="P13" s="37">
        <f t="shared" si="6"/>
        <v>0.8</v>
      </c>
      <c r="Q13" s="38" t="b">
        <f t="shared" si="7"/>
        <v>1</v>
      </c>
      <c r="R13" s="38" t="b">
        <f t="shared" si="8"/>
        <v>1</v>
      </c>
    </row>
    <row r="14" spans="1:18" x14ac:dyDescent="0.25">
      <c r="A14" s="88">
        <v>12</v>
      </c>
      <c r="B14" s="89" t="s">
        <v>317</v>
      </c>
      <c r="C14" s="166" t="s">
        <v>42</v>
      </c>
      <c r="D14" s="98" t="s">
        <v>66</v>
      </c>
      <c r="E14" s="104">
        <v>2604</v>
      </c>
      <c r="F14" s="99" t="s">
        <v>318</v>
      </c>
      <c r="G14" s="164" t="s">
        <v>46</v>
      </c>
      <c r="H14" s="100">
        <v>0.16</v>
      </c>
      <c r="I14" s="101" t="s">
        <v>51</v>
      </c>
      <c r="J14" s="102">
        <v>537763.38</v>
      </c>
      <c r="K14" s="103">
        <v>322658</v>
      </c>
      <c r="L14" s="96">
        <v>215105.38</v>
      </c>
      <c r="M14" s="97">
        <v>0.6</v>
      </c>
      <c r="N14" s="165">
        <f t="shared" si="0"/>
        <v>322658</v>
      </c>
      <c r="O14" s="1" t="b">
        <f t="shared" si="5"/>
        <v>1</v>
      </c>
      <c r="P14" s="37">
        <f t="shared" si="6"/>
        <v>0.6</v>
      </c>
      <c r="Q14" s="38" t="b">
        <f t="shared" si="7"/>
        <v>1</v>
      </c>
      <c r="R14" s="38" t="b">
        <f t="shared" si="8"/>
        <v>1</v>
      </c>
    </row>
    <row r="15" spans="1:18" ht="22.5" x14ac:dyDescent="0.25">
      <c r="A15" s="88">
        <v>13</v>
      </c>
      <c r="B15" s="89" t="s">
        <v>319</v>
      </c>
      <c r="C15" s="128" t="s">
        <v>42</v>
      </c>
      <c r="D15" s="98" t="s">
        <v>66</v>
      </c>
      <c r="E15" s="104">
        <v>2604</v>
      </c>
      <c r="F15" s="99" t="s">
        <v>320</v>
      </c>
      <c r="G15" s="167" t="s">
        <v>46</v>
      </c>
      <c r="H15" s="100">
        <v>1.9870000000000001</v>
      </c>
      <c r="I15" s="101" t="s">
        <v>51</v>
      </c>
      <c r="J15" s="102">
        <v>1553846.21</v>
      </c>
      <c r="K15" s="103">
        <v>932307</v>
      </c>
      <c r="L15" s="96">
        <v>621539.21</v>
      </c>
      <c r="M15" s="97">
        <v>0.6</v>
      </c>
      <c r="N15" s="165">
        <f t="shared" si="0"/>
        <v>932307</v>
      </c>
      <c r="O15" s="1" t="b">
        <f t="shared" si="5"/>
        <v>1</v>
      </c>
      <c r="P15" s="37">
        <f t="shared" si="6"/>
        <v>0.6</v>
      </c>
      <c r="Q15" s="38" t="b">
        <f t="shared" si="7"/>
        <v>1</v>
      </c>
      <c r="R15" s="38" t="b">
        <f t="shared" si="8"/>
        <v>1</v>
      </c>
    </row>
    <row r="16" spans="1:18" ht="22.5" x14ac:dyDescent="0.25">
      <c r="A16" s="88">
        <v>14</v>
      </c>
      <c r="B16" s="89" t="s">
        <v>321</v>
      </c>
      <c r="C16" s="90" t="s">
        <v>42</v>
      </c>
      <c r="D16" s="98" t="s">
        <v>69</v>
      </c>
      <c r="E16" s="104">
        <v>2609</v>
      </c>
      <c r="F16" s="99" t="s">
        <v>322</v>
      </c>
      <c r="G16" s="164" t="s">
        <v>46</v>
      </c>
      <c r="H16" s="100">
        <v>0.75</v>
      </c>
      <c r="I16" s="101" t="s">
        <v>59</v>
      </c>
      <c r="J16" s="102">
        <v>536482.44999999995</v>
      </c>
      <c r="K16" s="103">
        <v>429185</v>
      </c>
      <c r="L16" s="96">
        <v>107297.44999999995</v>
      </c>
      <c r="M16" s="97">
        <v>0.8</v>
      </c>
      <c r="N16" s="165">
        <f t="shared" si="0"/>
        <v>429185</v>
      </c>
      <c r="O16" s="1" t="b">
        <f t="shared" si="5"/>
        <v>1</v>
      </c>
      <c r="P16" s="37">
        <f t="shared" si="6"/>
        <v>0.8</v>
      </c>
      <c r="Q16" s="38" t="b">
        <f t="shared" si="7"/>
        <v>1</v>
      </c>
      <c r="R16" s="38" t="b">
        <f t="shared" si="8"/>
        <v>1</v>
      </c>
    </row>
    <row r="17" spans="1:18" ht="22.5" x14ac:dyDescent="0.25">
      <c r="A17" s="88">
        <v>15</v>
      </c>
      <c r="B17" s="89" t="s">
        <v>323</v>
      </c>
      <c r="C17" s="166" t="s">
        <v>42</v>
      </c>
      <c r="D17" s="98" t="s">
        <v>69</v>
      </c>
      <c r="E17" s="104">
        <v>2609</v>
      </c>
      <c r="F17" s="99" t="s">
        <v>324</v>
      </c>
      <c r="G17" s="167" t="s">
        <v>46</v>
      </c>
      <c r="H17" s="100">
        <v>0.65</v>
      </c>
      <c r="I17" s="101" t="s">
        <v>59</v>
      </c>
      <c r="J17" s="102">
        <v>896803.82</v>
      </c>
      <c r="K17" s="103">
        <v>717443</v>
      </c>
      <c r="L17" s="96">
        <v>179360.81999999995</v>
      </c>
      <c r="M17" s="97">
        <v>0.8</v>
      </c>
      <c r="N17" s="165">
        <f t="shared" si="0"/>
        <v>717443</v>
      </c>
      <c r="O17" s="1" t="b">
        <f t="shared" si="5"/>
        <v>1</v>
      </c>
      <c r="P17" s="37">
        <f t="shared" si="6"/>
        <v>0.8</v>
      </c>
      <c r="Q17" s="38" t="b">
        <f t="shared" si="7"/>
        <v>1</v>
      </c>
      <c r="R17" s="38" t="b">
        <f t="shared" si="8"/>
        <v>1</v>
      </c>
    </row>
    <row r="18" spans="1:18" ht="33.75" x14ac:dyDescent="0.25">
      <c r="A18" s="88">
        <v>16</v>
      </c>
      <c r="B18" s="89" t="s">
        <v>325</v>
      </c>
      <c r="C18" s="90" t="s">
        <v>42</v>
      </c>
      <c r="D18" s="98" t="s">
        <v>57</v>
      </c>
      <c r="E18" s="104">
        <v>2606</v>
      </c>
      <c r="F18" s="105" t="s">
        <v>326</v>
      </c>
      <c r="G18" s="164" t="s">
        <v>46</v>
      </c>
      <c r="H18" s="100">
        <v>2.1949999999999998</v>
      </c>
      <c r="I18" s="101" t="s">
        <v>59</v>
      </c>
      <c r="J18" s="102">
        <v>4159602.29</v>
      </c>
      <c r="K18" s="103">
        <v>2079801</v>
      </c>
      <c r="L18" s="96">
        <v>2079801.29</v>
      </c>
      <c r="M18" s="97">
        <v>0.5</v>
      </c>
      <c r="N18" s="165">
        <f t="shared" si="0"/>
        <v>2079801</v>
      </c>
      <c r="O18" s="1" t="b">
        <f t="shared" si="1"/>
        <v>1</v>
      </c>
      <c r="P18" s="37">
        <f t="shared" si="2"/>
        <v>0.5</v>
      </c>
      <c r="Q18" s="38" t="b">
        <f t="shared" si="3"/>
        <v>1</v>
      </c>
      <c r="R18" s="38" t="b">
        <f t="shared" si="4"/>
        <v>1</v>
      </c>
    </row>
    <row r="19" spans="1:18" ht="15" customHeight="1" x14ac:dyDescent="0.25">
      <c r="A19" s="88">
        <v>17</v>
      </c>
      <c r="B19" s="89" t="s">
        <v>327</v>
      </c>
      <c r="C19" s="128" t="s">
        <v>42</v>
      </c>
      <c r="D19" s="98" t="s">
        <v>66</v>
      </c>
      <c r="E19" s="104">
        <v>2604</v>
      </c>
      <c r="F19" s="105" t="s">
        <v>328</v>
      </c>
      <c r="G19" s="167" t="s">
        <v>46</v>
      </c>
      <c r="H19" s="100">
        <v>1.6</v>
      </c>
      <c r="I19" s="101" t="s">
        <v>51</v>
      </c>
      <c r="J19" s="102">
        <v>870102</v>
      </c>
      <c r="K19" s="103">
        <v>522061</v>
      </c>
      <c r="L19" s="96">
        <v>348041</v>
      </c>
      <c r="M19" s="97">
        <v>0.6</v>
      </c>
      <c r="N19" s="165">
        <f t="shared" si="0"/>
        <v>522061</v>
      </c>
      <c r="O19" s="1" t="b">
        <f t="shared" si="1"/>
        <v>1</v>
      </c>
      <c r="P19" s="37">
        <f t="shared" si="2"/>
        <v>0.6</v>
      </c>
      <c r="Q19" s="38" t="b">
        <f t="shared" si="3"/>
        <v>1</v>
      </c>
      <c r="R19" s="38" t="b">
        <f t="shared" si="4"/>
        <v>1</v>
      </c>
    </row>
    <row r="20" spans="1:18" ht="15" customHeight="1" x14ac:dyDescent="0.25">
      <c r="A20" s="88">
        <v>18</v>
      </c>
      <c r="B20" s="89" t="s">
        <v>329</v>
      </c>
      <c r="C20" s="90" t="s">
        <v>42</v>
      </c>
      <c r="D20" s="98" t="s">
        <v>66</v>
      </c>
      <c r="E20" s="104">
        <v>2604</v>
      </c>
      <c r="F20" s="105" t="s">
        <v>330</v>
      </c>
      <c r="G20" s="164" t="s">
        <v>46</v>
      </c>
      <c r="H20" s="100">
        <v>1.52</v>
      </c>
      <c r="I20" s="101" t="s">
        <v>51</v>
      </c>
      <c r="J20" s="102">
        <v>1872884.1</v>
      </c>
      <c r="K20" s="103">
        <v>1123730</v>
      </c>
      <c r="L20" s="96">
        <v>749154.10000000009</v>
      </c>
      <c r="M20" s="97">
        <v>0.6</v>
      </c>
      <c r="N20" s="165">
        <f t="shared" si="0"/>
        <v>1123730</v>
      </c>
      <c r="O20" s="1" t="b">
        <f t="shared" si="1"/>
        <v>1</v>
      </c>
      <c r="P20" s="37">
        <f t="shared" si="2"/>
        <v>0.6</v>
      </c>
      <c r="Q20" s="38" t="b">
        <f t="shared" si="3"/>
        <v>1</v>
      </c>
      <c r="R20" s="38" t="b">
        <f t="shared" si="4"/>
        <v>1</v>
      </c>
    </row>
    <row r="21" spans="1:18" ht="33.75" x14ac:dyDescent="0.25">
      <c r="A21" s="88">
        <v>19</v>
      </c>
      <c r="B21" s="89" t="s">
        <v>331</v>
      </c>
      <c r="C21" s="90" t="s">
        <v>42</v>
      </c>
      <c r="D21" s="98" t="s">
        <v>57</v>
      </c>
      <c r="E21" s="104">
        <v>2606</v>
      </c>
      <c r="F21" s="105" t="s">
        <v>332</v>
      </c>
      <c r="G21" s="164" t="s">
        <v>46</v>
      </c>
      <c r="H21" s="100">
        <v>1.3779999999999999</v>
      </c>
      <c r="I21" s="101" t="s">
        <v>59</v>
      </c>
      <c r="J21" s="102">
        <v>1057699.08</v>
      </c>
      <c r="K21" s="103">
        <v>528849</v>
      </c>
      <c r="L21" s="96">
        <v>528850.08000000007</v>
      </c>
      <c r="M21" s="97">
        <v>0.5</v>
      </c>
      <c r="N21" s="165">
        <f t="shared" si="0"/>
        <v>528849</v>
      </c>
      <c r="O21" s="1" t="b">
        <f t="shared" si="1"/>
        <v>1</v>
      </c>
      <c r="P21" s="37">
        <f t="shared" si="2"/>
        <v>0.5</v>
      </c>
      <c r="Q21" s="38" t="b">
        <f t="shared" si="3"/>
        <v>1</v>
      </c>
      <c r="R21" s="38" t="b">
        <f t="shared" si="4"/>
        <v>1</v>
      </c>
    </row>
    <row r="22" spans="1:18" ht="16.5" customHeight="1" x14ac:dyDescent="0.25">
      <c r="A22" s="88">
        <v>20</v>
      </c>
      <c r="B22" s="89" t="s">
        <v>333</v>
      </c>
      <c r="C22" s="128" t="s">
        <v>42</v>
      </c>
      <c r="D22" s="98" t="s">
        <v>44</v>
      </c>
      <c r="E22" s="104">
        <v>2611</v>
      </c>
      <c r="F22" s="105" t="s">
        <v>334</v>
      </c>
      <c r="G22" s="164" t="s">
        <v>46</v>
      </c>
      <c r="H22" s="100">
        <v>1.335</v>
      </c>
      <c r="I22" s="101" t="s">
        <v>335</v>
      </c>
      <c r="J22" s="102">
        <v>3780000</v>
      </c>
      <c r="K22" s="103">
        <v>2646000</v>
      </c>
      <c r="L22" s="96">
        <v>1134000</v>
      </c>
      <c r="M22" s="97">
        <v>0.7</v>
      </c>
      <c r="N22" s="165">
        <f t="shared" si="0"/>
        <v>2646000</v>
      </c>
      <c r="O22" s="1" t="b">
        <f t="shared" si="1"/>
        <v>1</v>
      </c>
      <c r="P22" s="37">
        <f t="shared" si="2"/>
        <v>0.7</v>
      </c>
      <c r="Q22" s="38" t="b">
        <f t="shared" si="3"/>
        <v>1</v>
      </c>
      <c r="R22" s="38" t="b">
        <f t="shared" si="4"/>
        <v>1</v>
      </c>
    </row>
    <row r="23" spans="1:18" ht="45" x14ac:dyDescent="0.25">
      <c r="A23" s="88">
        <v>21</v>
      </c>
      <c r="B23" s="89" t="s">
        <v>336</v>
      </c>
      <c r="C23" s="128" t="s">
        <v>42</v>
      </c>
      <c r="D23" s="98" t="s">
        <v>57</v>
      </c>
      <c r="E23" s="104">
        <v>2606</v>
      </c>
      <c r="F23" s="105" t="s">
        <v>337</v>
      </c>
      <c r="G23" s="167" t="s">
        <v>46</v>
      </c>
      <c r="H23" s="100">
        <v>0.9</v>
      </c>
      <c r="I23" s="101" t="s">
        <v>59</v>
      </c>
      <c r="J23" s="102">
        <v>783408.67</v>
      </c>
      <c r="K23" s="103">
        <v>391704</v>
      </c>
      <c r="L23" s="96">
        <v>391704.67000000004</v>
      </c>
      <c r="M23" s="97">
        <v>0.5</v>
      </c>
      <c r="N23" s="165">
        <f t="shared" si="0"/>
        <v>391704</v>
      </c>
      <c r="O23" s="1" t="b">
        <f t="shared" si="1"/>
        <v>1</v>
      </c>
      <c r="P23" s="37">
        <f t="shared" si="2"/>
        <v>0.5</v>
      </c>
      <c r="Q23" s="38" t="b">
        <f t="shared" si="3"/>
        <v>1</v>
      </c>
      <c r="R23" s="38" t="b">
        <f t="shared" si="4"/>
        <v>1</v>
      </c>
    </row>
    <row r="24" spans="1:18" ht="33.75" x14ac:dyDescent="0.25">
      <c r="A24" s="88">
        <v>22</v>
      </c>
      <c r="B24" s="89" t="s">
        <v>338</v>
      </c>
      <c r="C24" s="166" t="s">
        <v>42</v>
      </c>
      <c r="D24" s="98" t="s">
        <v>69</v>
      </c>
      <c r="E24" s="104">
        <v>2609</v>
      </c>
      <c r="F24" s="105" t="s">
        <v>339</v>
      </c>
      <c r="G24" s="164" t="s">
        <v>46</v>
      </c>
      <c r="H24" s="100">
        <v>0.8</v>
      </c>
      <c r="I24" s="101" t="s">
        <v>59</v>
      </c>
      <c r="J24" s="102">
        <v>808528.44</v>
      </c>
      <c r="K24" s="103">
        <v>646822</v>
      </c>
      <c r="L24" s="96">
        <v>161706.43999999994</v>
      </c>
      <c r="M24" s="97">
        <v>0.8</v>
      </c>
      <c r="N24" s="165">
        <f t="shared" si="0"/>
        <v>646822</v>
      </c>
      <c r="O24" s="1" t="b">
        <f t="shared" si="1"/>
        <v>1</v>
      </c>
      <c r="P24" s="37">
        <f t="shared" si="2"/>
        <v>0.8</v>
      </c>
      <c r="Q24" s="38" t="b">
        <f t="shared" si="3"/>
        <v>1</v>
      </c>
      <c r="R24" s="38" t="b">
        <f t="shared" si="4"/>
        <v>1</v>
      </c>
    </row>
    <row r="25" spans="1:18" ht="22.5" x14ac:dyDescent="0.25">
      <c r="A25" s="88">
        <v>23</v>
      </c>
      <c r="B25" s="89" t="s">
        <v>340</v>
      </c>
      <c r="C25" s="128" t="s">
        <v>42</v>
      </c>
      <c r="D25" s="98" t="s">
        <v>86</v>
      </c>
      <c r="E25" s="104">
        <v>2610</v>
      </c>
      <c r="F25" s="105" t="s">
        <v>341</v>
      </c>
      <c r="G25" s="167" t="s">
        <v>46</v>
      </c>
      <c r="H25" s="100">
        <v>0.55000000000000004</v>
      </c>
      <c r="I25" s="101" t="s">
        <v>88</v>
      </c>
      <c r="J25" s="102">
        <v>756739.27</v>
      </c>
      <c r="K25" s="103">
        <v>378369</v>
      </c>
      <c r="L25" s="96">
        <v>378370.27</v>
      </c>
      <c r="M25" s="97">
        <v>0.5</v>
      </c>
      <c r="N25" s="165">
        <f t="shared" si="0"/>
        <v>378369</v>
      </c>
      <c r="O25" s="1" t="b">
        <f t="shared" si="1"/>
        <v>1</v>
      </c>
      <c r="P25" s="37">
        <f t="shared" si="2"/>
        <v>0.5</v>
      </c>
      <c r="Q25" s="38" t="b">
        <f t="shared" si="3"/>
        <v>1</v>
      </c>
      <c r="R25" s="38" t="b">
        <f t="shared" si="4"/>
        <v>1</v>
      </c>
    </row>
    <row r="26" spans="1:18" ht="22.5" x14ac:dyDescent="0.25">
      <c r="A26" s="120" t="s">
        <v>342</v>
      </c>
      <c r="B26" s="175" t="s">
        <v>343</v>
      </c>
      <c r="C26" s="142" t="s">
        <v>42</v>
      </c>
      <c r="D26" s="176" t="s">
        <v>63</v>
      </c>
      <c r="E26" s="143">
        <v>2612</v>
      </c>
      <c r="F26" s="145" t="s">
        <v>344</v>
      </c>
      <c r="G26" s="177" t="s">
        <v>46</v>
      </c>
      <c r="H26" s="146">
        <v>1.32</v>
      </c>
      <c r="I26" s="147" t="s">
        <v>59</v>
      </c>
      <c r="J26" s="148">
        <v>1638114</v>
      </c>
      <c r="K26" s="124">
        <f>1146679-345023</f>
        <v>801656</v>
      </c>
      <c r="L26" s="149">
        <f>J26-K26</f>
        <v>836458</v>
      </c>
      <c r="M26" s="150">
        <v>0.7</v>
      </c>
      <c r="N26" s="178">
        <f t="shared" si="0"/>
        <v>801656</v>
      </c>
      <c r="O26" s="1" t="b">
        <f t="shared" si="1"/>
        <v>1</v>
      </c>
      <c r="P26" s="37">
        <f t="shared" si="2"/>
        <v>0.4894</v>
      </c>
      <c r="Q26" s="38" t="b">
        <f t="shared" si="3"/>
        <v>0</v>
      </c>
      <c r="R26" s="38" t="b">
        <f t="shared" si="4"/>
        <v>1</v>
      </c>
    </row>
    <row r="27" spans="1:18" ht="20.100000000000001" customHeight="1" x14ac:dyDescent="0.25">
      <c r="A27" s="204" t="s">
        <v>37</v>
      </c>
      <c r="B27" s="204"/>
      <c r="C27" s="204"/>
      <c r="D27" s="204"/>
      <c r="E27" s="204"/>
      <c r="F27" s="204"/>
      <c r="G27" s="204"/>
      <c r="H27" s="39">
        <f>SUM(H3:H26)</f>
        <v>23.334</v>
      </c>
      <c r="I27" s="40" t="s">
        <v>12</v>
      </c>
      <c r="J27" s="41">
        <f>SUM(J3:J26)</f>
        <v>27255068.829999998</v>
      </c>
      <c r="K27" s="41">
        <f>SUM(K3:K26)</f>
        <v>15828219</v>
      </c>
      <c r="L27" s="41">
        <f>SUM(L3:L26)</f>
        <v>11426849.83</v>
      </c>
      <c r="M27" s="43" t="s">
        <v>12</v>
      </c>
      <c r="N27" s="42">
        <f>SUM(N3:N26)</f>
        <v>15828219</v>
      </c>
      <c r="O27" s="1" t="b">
        <f t="shared" si="1"/>
        <v>1</v>
      </c>
      <c r="P27" s="37">
        <f t="shared" si="2"/>
        <v>0.58069999999999999</v>
      </c>
      <c r="Q27" s="38" t="s">
        <v>12</v>
      </c>
      <c r="R27" s="38" t="b">
        <f t="shared" si="4"/>
        <v>1</v>
      </c>
    </row>
    <row r="28" spans="1:18" x14ac:dyDescent="0.25">
      <c r="A28" s="31"/>
      <c r="B28" s="31"/>
      <c r="C28" s="31"/>
      <c r="D28" s="31"/>
      <c r="E28" s="31"/>
      <c r="F28" s="31"/>
      <c r="G28" s="31"/>
    </row>
    <row r="29" spans="1:18" x14ac:dyDescent="0.25">
      <c r="A29" s="135" t="s">
        <v>38</v>
      </c>
      <c r="B29" s="30"/>
      <c r="C29" s="30"/>
      <c r="D29" s="30"/>
      <c r="E29" s="30"/>
      <c r="F29" s="30"/>
      <c r="G29" s="30"/>
      <c r="H29" s="13"/>
      <c r="I29" s="13"/>
      <c r="J29" s="5"/>
      <c r="K29" s="13"/>
      <c r="L29" s="13"/>
      <c r="N29" s="13"/>
      <c r="O29" s="1"/>
      <c r="R29" s="38"/>
    </row>
    <row r="30" spans="1:18" ht="23.25" customHeight="1" x14ac:dyDescent="0.25">
      <c r="A30" s="200" t="s">
        <v>34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1"/>
    </row>
    <row r="31" spans="1:18" x14ac:dyDescent="0.25">
      <c r="B31" s="32"/>
      <c r="C31" s="32"/>
      <c r="D31" s="32"/>
      <c r="E31" s="32"/>
      <c r="F31" s="32"/>
      <c r="G31" s="32"/>
      <c r="J31" s="27"/>
    </row>
  </sheetData>
  <mergeCells count="15">
    <mergeCell ref="M1:M2"/>
    <mergeCell ref="A27:G27"/>
    <mergeCell ref="A30:N30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P3:Q27">
    <cfRule type="cellIs" dxfId="30" priority="11" operator="equal">
      <formula>FALSE</formula>
    </cfRule>
  </conditionalFormatting>
  <conditionalFormatting sqref="O3:O27">
    <cfRule type="cellIs" dxfId="29" priority="10" operator="equal">
      <formula>FALSE</formula>
    </cfRule>
  </conditionalFormatting>
  <conditionalFormatting sqref="O3:Q27">
    <cfRule type="containsText" dxfId="28" priority="9" operator="containsText" text="fałsz">
      <formula>NOT(ISERROR(SEARCH("fałsz",O3)))</formula>
    </cfRule>
  </conditionalFormatting>
  <conditionalFormatting sqref="R29 R3:R27">
    <cfRule type="cellIs" dxfId="27" priority="8" operator="equal">
      <formula>FALSE</formula>
    </cfRule>
  </conditionalFormatting>
  <conditionalFormatting sqref="R29 R3:R27">
    <cfRule type="cellIs" dxfId="26" priority="7" operator="equal">
      <formula>FALSE</formula>
    </cfRule>
  </conditionalFormatting>
  <conditionalFormatting sqref="B3:B25">
    <cfRule type="expression" dxfId="25" priority="1">
      <formula>#REF!="p"</formula>
    </cfRule>
    <cfRule type="expression" dxfId="24" priority="2">
      <formula>#REF!="k"</formula>
    </cfRule>
    <cfRule type="expression" dxfId="23" priority="3">
      <formula>#REF!="odrzucenie"</formula>
    </cfRule>
    <cfRule type="expression" dxfId="22" priority="4">
      <formula>#REF!="rezygnacja"</formula>
    </cfRule>
  </conditionalFormatting>
  <conditionalFormatting sqref="H6:H13 B26">
    <cfRule type="expression" dxfId="21" priority="5">
      <formula>#REF!="odrzucenie"</formula>
    </cfRule>
    <cfRule type="expression" dxfId="20" priority="6">
      <formula>#REF!="rezygnacja"</formula>
    </cfRule>
  </conditionalFormatting>
  <dataValidations disablePrompts="1" count="1">
    <dataValidation type="list" allowBlank="1" showInputMessage="1" showErrorMessage="1" sqref="G3:G26" xr:uid="{9297C0A1-C017-450E-BB21-590A03C7C516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9" scale="63" fitToHeight="0" orientation="landscape" r:id="rId1"/>
  <headerFooter>
    <oddHeader>&amp;LWojewództwo Świętokrzyskie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DEE4C-A303-4D0A-9375-3F2CE20F5C19}">
  <sheetPr>
    <pageSetUpPr fitToPage="1"/>
  </sheetPr>
  <dimension ref="A1:S49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4.85546875" style="3" customWidth="1"/>
    <col min="2" max="2" width="10" style="3" customWidth="1"/>
    <col min="3" max="3" width="15" style="3" customWidth="1"/>
    <col min="4" max="4" width="15.7109375" style="3" customWidth="1"/>
    <col min="5" max="5" width="11.5703125" style="3" customWidth="1"/>
    <col min="6" max="6" width="13.42578125" style="3" customWidth="1"/>
    <col min="7" max="7" width="45.85546875" style="3" customWidth="1"/>
    <col min="8" max="8" width="13.28515625" style="3" customWidth="1"/>
    <col min="9" max="9" width="14" style="3" customWidth="1"/>
    <col min="10" max="10" width="13.7109375" style="3" customWidth="1"/>
    <col min="11" max="11" width="15.7109375" style="4" customWidth="1"/>
    <col min="12" max="13" width="15.7109375" style="3" customWidth="1"/>
    <col min="14" max="14" width="15.7109375" style="1" customWidth="1"/>
    <col min="15" max="15" width="15.7109375" style="3" customWidth="1"/>
    <col min="16" max="16" width="15.7109375" style="35" customWidth="1"/>
    <col min="17" max="18" width="15.7109375" style="1" customWidth="1"/>
    <col min="19" max="19" width="15.7109375" style="35" customWidth="1"/>
    <col min="20" max="16384" width="9.140625" style="3"/>
  </cols>
  <sheetData>
    <row r="1" spans="1:19" ht="33.75" customHeight="1" x14ac:dyDescent="0.25">
      <c r="A1" s="199" t="s">
        <v>4</v>
      </c>
      <c r="B1" s="199" t="s">
        <v>5</v>
      </c>
      <c r="C1" s="205" t="s">
        <v>40</v>
      </c>
      <c r="D1" s="201" t="s">
        <v>6</v>
      </c>
      <c r="E1" s="201" t="s">
        <v>27</v>
      </c>
      <c r="F1" s="201" t="s">
        <v>13</v>
      </c>
      <c r="G1" s="201" t="s">
        <v>7</v>
      </c>
      <c r="H1" s="199" t="s">
        <v>22</v>
      </c>
      <c r="I1" s="199" t="s">
        <v>8</v>
      </c>
      <c r="J1" s="199" t="s">
        <v>21</v>
      </c>
      <c r="K1" s="203" t="s">
        <v>9</v>
      </c>
      <c r="L1" s="199" t="s">
        <v>14</v>
      </c>
      <c r="M1" s="201" t="s">
        <v>11</v>
      </c>
      <c r="N1" s="199" t="s">
        <v>10</v>
      </c>
      <c r="O1" s="45" t="s">
        <v>39</v>
      </c>
      <c r="P1" s="1"/>
    </row>
    <row r="2" spans="1:19" ht="33.75" customHeight="1" x14ac:dyDescent="0.25">
      <c r="A2" s="199"/>
      <c r="B2" s="199"/>
      <c r="C2" s="206"/>
      <c r="D2" s="202"/>
      <c r="E2" s="202"/>
      <c r="F2" s="202"/>
      <c r="G2" s="202"/>
      <c r="H2" s="199"/>
      <c r="I2" s="199"/>
      <c r="J2" s="199"/>
      <c r="K2" s="203"/>
      <c r="L2" s="199"/>
      <c r="M2" s="202"/>
      <c r="N2" s="199"/>
      <c r="O2" s="45">
        <v>2023</v>
      </c>
      <c r="P2" s="1" t="s">
        <v>23</v>
      </c>
      <c r="Q2" s="1" t="s">
        <v>24</v>
      </c>
      <c r="R2" s="1" t="s">
        <v>25</v>
      </c>
      <c r="S2" s="36" t="s">
        <v>26</v>
      </c>
    </row>
    <row r="3" spans="1:19" ht="22.5" x14ac:dyDescent="0.25">
      <c r="A3" s="88">
        <v>1</v>
      </c>
      <c r="B3" s="89" t="s">
        <v>345</v>
      </c>
      <c r="C3" s="90" t="s">
        <v>42</v>
      </c>
      <c r="D3" s="107" t="s">
        <v>157</v>
      </c>
      <c r="E3" s="104">
        <v>2613042</v>
      </c>
      <c r="F3" s="138" t="s">
        <v>224</v>
      </c>
      <c r="G3" s="99" t="s">
        <v>346</v>
      </c>
      <c r="H3" s="164" t="s">
        <v>46</v>
      </c>
      <c r="I3" s="100">
        <v>0.875</v>
      </c>
      <c r="J3" s="101" t="s">
        <v>101</v>
      </c>
      <c r="K3" s="102">
        <v>558400.24</v>
      </c>
      <c r="L3" s="95">
        <v>335040</v>
      </c>
      <c r="M3" s="96">
        <v>223360.24</v>
      </c>
      <c r="N3" s="97">
        <v>0.6</v>
      </c>
      <c r="O3" s="165">
        <f t="shared" ref="O3:O44" si="0">L3</f>
        <v>335040</v>
      </c>
      <c r="P3" s="1" t="b">
        <f t="shared" ref="P3:P45" si="1">L3=SUM(O3:O3)</f>
        <v>1</v>
      </c>
      <c r="Q3" s="37">
        <f t="shared" ref="Q3:Q45" si="2">ROUND(L3/K3,4)</f>
        <v>0.6</v>
      </c>
      <c r="R3" s="38" t="b">
        <f t="shared" ref="R3:R44" si="3">Q3=N3</f>
        <v>1</v>
      </c>
      <c r="S3" s="38" t="b">
        <f t="shared" ref="S3:S45" si="4">K3=L3+M3</f>
        <v>1</v>
      </c>
    </row>
    <row r="4" spans="1:19" ht="22.5" x14ac:dyDescent="0.25">
      <c r="A4" s="88">
        <v>2</v>
      </c>
      <c r="B4" s="179" t="s">
        <v>347</v>
      </c>
      <c r="C4" s="90" t="s">
        <v>42</v>
      </c>
      <c r="D4" s="107" t="s">
        <v>156</v>
      </c>
      <c r="E4" s="136">
        <v>2608043</v>
      </c>
      <c r="F4" s="139" t="s">
        <v>178</v>
      </c>
      <c r="G4" s="105" t="s">
        <v>348</v>
      </c>
      <c r="H4" s="164" t="s">
        <v>46</v>
      </c>
      <c r="I4" s="109">
        <v>0.68700000000000006</v>
      </c>
      <c r="J4" s="110" t="s">
        <v>123</v>
      </c>
      <c r="K4" s="111">
        <v>353627.99</v>
      </c>
      <c r="L4" s="180">
        <v>212176</v>
      </c>
      <c r="M4" s="181">
        <v>141451.99</v>
      </c>
      <c r="N4" s="182">
        <v>0.6</v>
      </c>
      <c r="O4" s="165">
        <f t="shared" si="0"/>
        <v>212176</v>
      </c>
      <c r="P4" s="1" t="b">
        <f t="shared" si="1"/>
        <v>1</v>
      </c>
      <c r="Q4" s="37">
        <f t="shared" si="2"/>
        <v>0.6</v>
      </c>
      <c r="R4" s="38" t="b">
        <f t="shared" si="3"/>
        <v>1</v>
      </c>
      <c r="S4" s="38" t="b">
        <f t="shared" si="4"/>
        <v>1</v>
      </c>
    </row>
    <row r="5" spans="1:19" x14ac:dyDescent="0.25">
      <c r="A5" s="88">
        <v>3</v>
      </c>
      <c r="B5" s="106" t="s">
        <v>349</v>
      </c>
      <c r="C5" s="90" t="s">
        <v>42</v>
      </c>
      <c r="D5" s="98" t="s">
        <v>165</v>
      </c>
      <c r="E5" s="104">
        <v>2604182</v>
      </c>
      <c r="F5" s="138" t="s">
        <v>170</v>
      </c>
      <c r="G5" s="99" t="s">
        <v>350</v>
      </c>
      <c r="H5" s="164" t="s">
        <v>46</v>
      </c>
      <c r="I5" s="100">
        <v>0.65300000000000002</v>
      </c>
      <c r="J5" s="101" t="s">
        <v>47</v>
      </c>
      <c r="K5" s="102">
        <v>595005.88</v>
      </c>
      <c r="L5" s="95">
        <v>416504</v>
      </c>
      <c r="M5" s="96">
        <v>178501.88</v>
      </c>
      <c r="N5" s="97">
        <v>0.7</v>
      </c>
      <c r="O5" s="165">
        <f t="shared" si="0"/>
        <v>416504</v>
      </c>
      <c r="P5" s="1" t="b">
        <f t="shared" si="1"/>
        <v>1</v>
      </c>
      <c r="Q5" s="37">
        <f t="shared" si="2"/>
        <v>0.7</v>
      </c>
      <c r="R5" s="38" t="b">
        <f t="shared" si="3"/>
        <v>1</v>
      </c>
      <c r="S5" s="38" t="b">
        <f t="shared" si="4"/>
        <v>1</v>
      </c>
    </row>
    <row r="6" spans="1:19" ht="22.5" x14ac:dyDescent="0.25">
      <c r="A6" s="88">
        <v>4</v>
      </c>
      <c r="B6" s="106" t="s">
        <v>351</v>
      </c>
      <c r="C6" s="90" t="s">
        <v>42</v>
      </c>
      <c r="D6" s="98" t="s">
        <v>165</v>
      </c>
      <c r="E6" s="88">
        <v>2604182</v>
      </c>
      <c r="F6" s="138" t="s">
        <v>170</v>
      </c>
      <c r="G6" s="99" t="s">
        <v>352</v>
      </c>
      <c r="H6" s="164" t="s">
        <v>46</v>
      </c>
      <c r="I6" s="100">
        <v>0.58299999999999996</v>
      </c>
      <c r="J6" s="101" t="s">
        <v>47</v>
      </c>
      <c r="K6" s="102">
        <v>509213.8</v>
      </c>
      <c r="L6" s="103">
        <v>356449</v>
      </c>
      <c r="M6" s="96">
        <v>152764.79999999999</v>
      </c>
      <c r="N6" s="97">
        <v>0.7</v>
      </c>
      <c r="O6" s="165">
        <f t="shared" si="0"/>
        <v>356449</v>
      </c>
      <c r="P6" s="1" t="b">
        <f t="shared" si="1"/>
        <v>1</v>
      </c>
      <c r="Q6" s="37">
        <f t="shared" si="2"/>
        <v>0.7</v>
      </c>
      <c r="R6" s="38" t="b">
        <f t="shared" si="3"/>
        <v>1</v>
      </c>
      <c r="S6" s="38" t="b">
        <f t="shared" si="4"/>
        <v>1</v>
      </c>
    </row>
    <row r="7" spans="1:19" ht="33.75" x14ac:dyDescent="0.25">
      <c r="A7" s="88">
        <v>5</v>
      </c>
      <c r="B7" s="106" t="s">
        <v>353</v>
      </c>
      <c r="C7" s="90" t="s">
        <v>42</v>
      </c>
      <c r="D7" s="98" t="s">
        <v>150</v>
      </c>
      <c r="E7" s="104">
        <v>2609062</v>
      </c>
      <c r="F7" s="138" t="s">
        <v>185</v>
      </c>
      <c r="G7" s="99" t="s">
        <v>354</v>
      </c>
      <c r="H7" s="164" t="s">
        <v>46</v>
      </c>
      <c r="I7" s="100">
        <v>0.5</v>
      </c>
      <c r="J7" s="101" t="s">
        <v>73</v>
      </c>
      <c r="K7" s="102">
        <v>375298.3</v>
      </c>
      <c r="L7" s="95">
        <v>262708</v>
      </c>
      <c r="M7" s="96">
        <v>112590.29999999999</v>
      </c>
      <c r="N7" s="97">
        <v>0.7</v>
      </c>
      <c r="O7" s="165">
        <f t="shared" si="0"/>
        <v>262708</v>
      </c>
      <c r="P7" s="1" t="b">
        <f t="shared" si="1"/>
        <v>1</v>
      </c>
      <c r="Q7" s="37">
        <f t="shared" si="2"/>
        <v>0.7</v>
      </c>
      <c r="R7" s="38" t="b">
        <f t="shared" si="3"/>
        <v>1</v>
      </c>
      <c r="S7" s="38" t="b">
        <f t="shared" si="4"/>
        <v>1</v>
      </c>
    </row>
    <row r="8" spans="1:19" x14ac:dyDescent="0.25">
      <c r="A8" s="88">
        <v>6</v>
      </c>
      <c r="B8" s="106" t="s">
        <v>355</v>
      </c>
      <c r="C8" s="90" t="s">
        <v>42</v>
      </c>
      <c r="D8" s="98" t="s">
        <v>164</v>
      </c>
      <c r="E8" s="104">
        <v>2611011</v>
      </c>
      <c r="F8" s="138" t="s">
        <v>176</v>
      </c>
      <c r="G8" s="99" t="s">
        <v>356</v>
      </c>
      <c r="H8" s="164" t="s">
        <v>46</v>
      </c>
      <c r="I8" s="109">
        <v>0.443</v>
      </c>
      <c r="J8" s="101" t="s">
        <v>287</v>
      </c>
      <c r="K8" s="102">
        <v>866660.48</v>
      </c>
      <c r="L8" s="95">
        <v>606662</v>
      </c>
      <c r="M8" s="96">
        <v>259998.47999999998</v>
      </c>
      <c r="N8" s="97">
        <v>0.7</v>
      </c>
      <c r="O8" s="165">
        <f t="shared" si="0"/>
        <v>606662</v>
      </c>
      <c r="P8" s="1" t="b">
        <f t="shared" ref="P8:P35" si="5">L8=SUM(O8:O8)</f>
        <v>1</v>
      </c>
      <c r="Q8" s="37">
        <f t="shared" ref="Q8:Q35" si="6">ROUND(L8/K8,4)</f>
        <v>0.7</v>
      </c>
      <c r="R8" s="38" t="b">
        <f t="shared" ref="R8:R35" si="7">Q8=N8</f>
        <v>1</v>
      </c>
      <c r="S8" s="38" t="b">
        <f t="shared" ref="S8:S35" si="8">K8=L8+M8</f>
        <v>1</v>
      </c>
    </row>
    <row r="9" spans="1:19" ht="22.5" x14ac:dyDescent="0.25">
      <c r="A9" s="88">
        <v>7</v>
      </c>
      <c r="B9" s="89" t="s">
        <v>357</v>
      </c>
      <c r="C9" s="90" t="s">
        <v>42</v>
      </c>
      <c r="D9" s="98" t="s">
        <v>152</v>
      </c>
      <c r="E9" s="88">
        <v>2607011</v>
      </c>
      <c r="F9" s="138" t="s">
        <v>172</v>
      </c>
      <c r="G9" s="99" t="s">
        <v>358</v>
      </c>
      <c r="H9" s="164" t="s">
        <v>46</v>
      </c>
      <c r="I9" s="109">
        <v>0.187</v>
      </c>
      <c r="J9" s="101" t="s">
        <v>51</v>
      </c>
      <c r="K9" s="102">
        <v>1153342.83</v>
      </c>
      <c r="L9" s="95">
        <v>807339</v>
      </c>
      <c r="M9" s="96">
        <v>346003.83000000007</v>
      </c>
      <c r="N9" s="97">
        <v>0.7</v>
      </c>
      <c r="O9" s="165">
        <f t="shared" si="0"/>
        <v>807339</v>
      </c>
      <c r="P9" s="1" t="b">
        <f t="shared" si="5"/>
        <v>1</v>
      </c>
      <c r="Q9" s="37">
        <f t="shared" si="6"/>
        <v>0.7</v>
      </c>
      <c r="R9" s="38" t="b">
        <f t="shared" si="7"/>
        <v>1</v>
      </c>
      <c r="S9" s="38" t="b">
        <f t="shared" si="8"/>
        <v>1</v>
      </c>
    </row>
    <row r="10" spans="1:19" ht="17.25" customHeight="1" x14ac:dyDescent="0.25">
      <c r="A10" s="88">
        <v>8</v>
      </c>
      <c r="B10" s="89" t="s">
        <v>359</v>
      </c>
      <c r="C10" s="90" t="s">
        <v>42</v>
      </c>
      <c r="D10" s="98" t="s">
        <v>156</v>
      </c>
      <c r="E10" s="104">
        <v>2608043</v>
      </c>
      <c r="F10" s="138" t="s">
        <v>178</v>
      </c>
      <c r="G10" s="99" t="s">
        <v>360</v>
      </c>
      <c r="H10" s="164" t="s">
        <v>46</v>
      </c>
      <c r="I10" s="109">
        <v>0.11799999999999999</v>
      </c>
      <c r="J10" s="101" t="s">
        <v>198</v>
      </c>
      <c r="K10" s="102">
        <v>365413.14</v>
      </c>
      <c r="L10" s="95">
        <v>219247</v>
      </c>
      <c r="M10" s="96">
        <v>146166.14000000001</v>
      </c>
      <c r="N10" s="97">
        <v>0.6</v>
      </c>
      <c r="O10" s="165">
        <f t="shared" si="0"/>
        <v>219247</v>
      </c>
      <c r="P10" s="1" t="b">
        <f t="shared" si="5"/>
        <v>1</v>
      </c>
      <c r="Q10" s="37">
        <f t="shared" si="6"/>
        <v>0.6</v>
      </c>
      <c r="R10" s="38" t="b">
        <f t="shared" si="7"/>
        <v>1</v>
      </c>
      <c r="S10" s="38" t="b">
        <f t="shared" si="8"/>
        <v>1</v>
      </c>
    </row>
    <row r="11" spans="1:19" ht="22.5" x14ac:dyDescent="0.25">
      <c r="A11" s="88">
        <v>9</v>
      </c>
      <c r="B11" s="106" t="s">
        <v>361</v>
      </c>
      <c r="C11" s="90" t="s">
        <v>42</v>
      </c>
      <c r="D11" s="98" t="s">
        <v>165</v>
      </c>
      <c r="E11" s="104">
        <v>2604182</v>
      </c>
      <c r="F11" s="138" t="s">
        <v>170</v>
      </c>
      <c r="G11" s="99" t="s">
        <v>362</v>
      </c>
      <c r="H11" s="164" t="s">
        <v>46</v>
      </c>
      <c r="I11" s="109">
        <v>1.7649999999999999</v>
      </c>
      <c r="J11" s="101" t="s">
        <v>47</v>
      </c>
      <c r="K11" s="102">
        <v>1592081.6</v>
      </c>
      <c r="L11" s="95">
        <v>1114457</v>
      </c>
      <c r="M11" s="96">
        <v>477624.60000000009</v>
      </c>
      <c r="N11" s="97">
        <v>0.7</v>
      </c>
      <c r="O11" s="165">
        <f t="shared" si="0"/>
        <v>1114457</v>
      </c>
      <c r="P11" s="1" t="b">
        <f t="shared" si="5"/>
        <v>1</v>
      </c>
      <c r="Q11" s="37">
        <f t="shared" si="6"/>
        <v>0.7</v>
      </c>
      <c r="R11" s="38" t="b">
        <f t="shared" si="7"/>
        <v>1</v>
      </c>
      <c r="S11" s="38" t="b">
        <f t="shared" si="8"/>
        <v>1</v>
      </c>
    </row>
    <row r="12" spans="1:19" ht="22.5" x14ac:dyDescent="0.25">
      <c r="A12" s="88">
        <v>10</v>
      </c>
      <c r="B12" s="89" t="s">
        <v>363</v>
      </c>
      <c r="C12" s="90" t="s">
        <v>42</v>
      </c>
      <c r="D12" s="98" t="s">
        <v>152</v>
      </c>
      <c r="E12" s="88">
        <v>2607011</v>
      </c>
      <c r="F12" s="138" t="s">
        <v>172</v>
      </c>
      <c r="G12" s="99" t="s">
        <v>364</v>
      </c>
      <c r="H12" s="164" t="s">
        <v>46</v>
      </c>
      <c r="I12" s="109">
        <v>0.35899999999999999</v>
      </c>
      <c r="J12" s="101" t="s">
        <v>51</v>
      </c>
      <c r="K12" s="102">
        <v>2229237.2400000002</v>
      </c>
      <c r="L12" s="95">
        <v>1560466</v>
      </c>
      <c r="M12" s="96">
        <v>668771.24000000022</v>
      </c>
      <c r="N12" s="97">
        <v>0.7</v>
      </c>
      <c r="O12" s="165">
        <f t="shared" si="0"/>
        <v>1560466</v>
      </c>
      <c r="P12" s="1" t="b">
        <f t="shared" si="5"/>
        <v>1</v>
      </c>
      <c r="Q12" s="37">
        <f t="shared" si="6"/>
        <v>0.7</v>
      </c>
      <c r="R12" s="38" t="b">
        <f t="shared" si="7"/>
        <v>1</v>
      </c>
      <c r="S12" s="38" t="b">
        <f t="shared" si="8"/>
        <v>1</v>
      </c>
    </row>
    <row r="13" spans="1:19" ht="33.75" x14ac:dyDescent="0.25">
      <c r="A13" s="88">
        <v>11</v>
      </c>
      <c r="B13" s="89" t="s">
        <v>365</v>
      </c>
      <c r="C13" s="90" t="s">
        <v>42</v>
      </c>
      <c r="D13" s="98" t="s">
        <v>140</v>
      </c>
      <c r="E13" s="104">
        <v>2606032</v>
      </c>
      <c r="F13" s="138" t="s">
        <v>177</v>
      </c>
      <c r="G13" s="99" t="s">
        <v>366</v>
      </c>
      <c r="H13" s="164" t="s">
        <v>46</v>
      </c>
      <c r="I13" s="109">
        <v>2.41</v>
      </c>
      <c r="J13" s="101" t="s">
        <v>217</v>
      </c>
      <c r="K13" s="102">
        <v>1900214.05</v>
      </c>
      <c r="L13" s="95">
        <v>1330149</v>
      </c>
      <c r="M13" s="96">
        <v>570065.05000000005</v>
      </c>
      <c r="N13" s="97">
        <v>0.7</v>
      </c>
      <c r="O13" s="165">
        <f t="shared" si="0"/>
        <v>1330149</v>
      </c>
      <c r="P13" s="1" t="b">
        <f t="shared" si="5"/>
        <v>1</v>
      </c>
      <c r="Q13" s="37">
        <f t="shared" si="6"/>
        <v>0.7</v>
      </c>
      <c r="R13" s="38" t="b">
        <f t="shared" si="7"/>
        <v>1</v>
      </c>
      <c r="S13" s="38" t="b">
        <f t="shared" si="8"/>
        <v>1</v>
      </c>
    </row>
    <row r="14" spans="1:19" ht="45" x14ac:dyDescent="0.25">
      <c r="A14" s="88">
        <v>12</v>
      </c>
      <c r="B14" s="89" t="s">
        <v>367</v>
      </c>
      <c r="C14" s="90" t="s">
        <v>42</v>
      </c>
      <c r="D14" s="98" t="s">
        <v>141</v>
      </c>
      <c r="E14" s="104">
        <v>2604073</v>
      </c>
      <c r="F14" s="138" t="s">
        <v>170</v>
      </c>
      <c r="G14" s="99" t="s">
        <v>368</v>
      </c>
      <c r="H14" s="164" t="s">
        <v>46</v>
      </c>
      <c r="I14" s="109">
        <v>1.8939999999999999</v>
      </c>
      <c r="J14" s="101" t="s">
        <v>123</v>
      </c>
      <c r="K14" s="102">
        <v>1514679.11</v>
      </c>
      <c r="L14" s="95">
        <v>908807</v>
      </c>
      <c r="M14" s="96">
        <v>605872.1100000001</v>
      </c>
      <c r="N14" s="97">
        <v>0.6</v>
      </c>
      <c r="O14" s="165">
        <f t="shared" si="0"/>
        <v>908807</v>
      </c>
      <c r="P14" s="1" t="b">
        <f t="shared" si="5"/>
        <v>1</v>
      </c>
      <c r="Q14" s="37">
        <f t="shared" si="6"/>
        <v>0.6</v>
      </c>
      <c r="R14" s="38" t="b">
        <f t="shared" si="7"/>
        <v>1</v>
      </c>
      <c r="S14" s="38" t="b">
        <f t="shared" si="8"/>
        <v>1</v>
      </c>
    </row>
    <row r="15" spans="1:19" ht="33.75" x14ac:dyDescent="0.25">
      <c r="A15" s="88">
        <v>13</v>
      </c>
      <c r="B15" s="89" t="s">
        <v>369</v>
      </c>
      <c r="C15" s="90" t="s">
        <v>42</v>
      </c>
      <c r="D15" s="98" t="s">
        <v>140</v>
      </c>
      <c r="E15" s="104">
        <v>2606032</v>
      </c>
      <c r="F15" s="138" t="s">
        <v>177</v>
      </c>
      <c r="G15" s="99" t="s">
        <v>370</v>
      </c>
      <c r="H15" s="164" t="s">
        <v>46</v>
      </c>
      <c r="I15" s="109">
        <v>1.2</v>
      </c>
      <c r="J15" s="101" t="s">
        <v>217</v>
      </c>
      <c r="K15" s="102">
        <v>910824.22</v>
      </c>
      <c r="L15" s="95">
        <v>637576</v>
      </c>
      <c r="M15" s="96">
        <v>273248.21999999997</v>
      </c>
      <c r="N15" s="97">
        <v>0.7</v>
      </c>
      <c r="O15" s="165">
        <f t="shared" si="0"/>
        <v>637576</v>
      </c>
      <c r="P15" s="1" t="b">
        <f t="shared" si="5"/>
        <v>1</v>
      </c>
      <c r="Q15" s="37">
        <f t="shared" si="6"/>
        <v>0.7</v>
      </c>
      <c r="R15" s="38" t="b">
        <f t="shared" si="7"/>
        <v>1</v>
      </c>
      <c r="S15" s="38" t="b">
        <f t="shared" si="8"/>
        <v>1</v>
      </c>
    </row>
    <row r="16" spans="1:19" x14ac:dyDescent="0.25">
      <c r="A16" s="88">
        <v>14</v>
      </c>
      <c r="B16" s="89" t="s">
        <v>371</v>
      </c>
      <c r="C16" s="90" t="s">
        <v>42</v>
      </c>
      <c r="D16" s="98" t="s">
        <v>148</v>
      </c>
      <c r="E16" s="104">
        <v>2604123</v>
      </c>
      <c r="F16" s="138" t="s">
        <v>170</v>
      </c>
      <c r="G16" s="99" t="s">
        <v>372</v>
      </c>
      <c r="H16" s="164" t="s">
        <v>46</v>
      </c>
      <c r="I16" s="109">
        <v>1.1459999999999999</v>
      </c>
      <c r="J16" s="101" t="s">
        <v>198</v>
      </c>
      <c r="K16" s="102">
        <v>1743613.86</v>
      </c>
      <c r="L16" s="95">
        <v>871806</v>
      </c>
      <c r="M16" s="96">
        <v>871807.8600000001</v>
      </c>
      <c r="N16" s="97">
        <v>0.5</v>
      </c>
      <c r="O16" s="165">
        <f t="shared" si="0"/>
        <v>871806</v>
      </c>
      <c r="P16" s="1" t="b">
        <f t="shared" si="5"/>
        <v>1</v>
      </c>
      <c r="Q16" s="37">
        <f t="shared" si="6"/>
        <v>0.5</v>
      </c>
      <c r="R16" s="38" t="b">
        <f t="shared" si="7"/>
        <v>1</v>
      </c>
      <c r="S16" s="38" t="b">
        <f t="shared" si="8"/>
        <v>1</v>
      </c>
    </row>
    <row r="17" spans="1:19" ht="22.5" x14ac:dyDescent="0.25">
      <c r="A17" s="88">
        <v>15</v>
      </c>
      <c r="B17" s="89" t="s">
        <v>373</v>
      </c>
      <c r="C17" s="90" t="s">
        <v>42</v>
      </c>
      <c r="D17" s="98" t="s">
        <v>167</v>
      </c>
      <c r="E17" s="88">
        <v>2607062</v>
      </c>
      <c r="F17" s="138" t="s">
        <v>172</v>
      </c>
      <c r="G17" s="99" t="s">
        <v>374</v>
      </c>
      <c r="H17" s="164" t="s">
        <v>46</v>
      </c>
      <c r="I17" s="109">
        <v>1.1299999999999999</v>
      </c>
      <c r="J17" s="101" t="s">
        <v>181</v>
      </c>
      <c r="K17" s="102">
        <v>1252496.7</v>
      </c>
      <c r="L17" s="95">
        <v>876747</v>
      </c>
      <c r="M17" s="96">
        <v>375749.69999999995</v>
      </c>
      <c r="N17" s="97">
        <v>0.7</v>
      </c>
      <c r="O17" s="165">
        <f t="shared" si="0"/>
        <v>876747</v>
      </c>
      <c r="P17" s="1" t="b">
        <f t="shared" si="5"/>
        <v>1</v>
      </c>
      <c r="Q17" s="37">
        <f t="shared" si="6"/>
        <v>0.7</v>
      </c>
      <c r="R17" s="38" t="b">
        <f t="shared" si="7"/>
        <v>1</v>
      </c>
      <c r="S17" s="38" t="b">
        <f t="shared" si="8"/>
        <v>1</v>
      </c>
    </row>
    <row r="18" spans="1:19" x14ac:dyDescent="0.25">
      <c r="A18" s="88">
        <v>16</v>
      </c>
      <c r="B18" s="89" t="s">
        <v>375</v>
      </c>
      <c r="C18" s="90" t="s">
        <v>42</v>
      </c>
      <c r="D18" s="98" t="s">
        <v>154</v>
      </c>
      <c r="E18" s="104">
        <v>2611042</v>
      </c>
      <c r="F18" s="138" t="s">
        <v>176</v>
      </c>
      <c r="G18" s="99" t="s">
        <v>376</v>
      </c>
      <c r="H18" s="164" t="s">
        <v>46</v>
      </c>
      <c r="I18" s="109">
        <v>1.1040000000000001</v>
      </c>
      <c r="J18" s="101" t="s">
        <v>101</v>
      </c>
      <c r="K18" s="102">
        <v>980431.81</v>
      </c>
      <c r="L18" s="95">
        <v>686302</v>
      </c>
      <c r="M18" s="96">
        <v>294129.81000000006</v>
      </c>
      <c r="N18" s="97">
        <v>0.7</v>
      </c>
      <c r="O18" s="165">
        <f t="shared" si="0"/>
        <v>686302</v>
      </c>
      <c r="P18" s="1" t="b">
        <f t="shared" si="5"/>
        <v>1</v>
      </c>
      <c r="Q18" s="37">
        <f t="shared" si="6"/>
        <v>0.7</v>
      </c>
      <c r="R18" s="38" t="b">
        <f t="shared" si="7"/>
        <v>1</v>
      </c>
      <c r="S18" s="38" t="b">
        <f t="shared" si="8"/>
        <v>1</v>
      </c>
    </row>
    <row r="19" spans="1:19" ht="22.5" x14ac:dyDescent="0.25">
      <c r="A19" s="88">
        <v>17</v>
      </c>
      <c r="B19" s="89" t="s">
        <v>377</v>
      </c>
      <c r="C19" s="90" t="s">
        <v>42</v>
      </c>
      <c r="D19" s="107" t="s">
        <v>140</v>
      </c>
      <c r="E19" s="104">
        <v>2606032</v>
      </c>
      <c r="F19" s="138" t="s">
        <v>177</v>
      </c>
      <c r="G19" s="99" t="s">
        <v>378</v>
      </c>
      <c r="H19" s="164" t="s">
        <v>46</v>
      </c>
      <c r="I19" s="109">
        <v>0.87</v>
      </c>
      <c r="J19" s="101" t="s">
        <v>217</v>
      </c>
      <c r="K19" s="102">
        <v>824095.53</v>
      </c>
      <c r="L19" s="95">
        <v>576866</v>
      </c>
      <c r="M19" s="96">
        <v>247229.53000000003</v>
      </c>
      <c r="N19" s="97">
        <v>0.7</v>
      </c>
      <c r="O19" s="165">
        <f t="shared" si="0"/>
        <v>576866</v>
      </c>
      <c r="P19" s="1" t="b">
        <f t="shared" si="5"/>
        <v>1</v>
      </c>
      <c r="Q19" s="37">
        <f t="shared" si="6"/>
        <v>0.7</v>
      </c>
      <c r="R19" s="38" t="b">
        <f t="shared" si="7"/>
        <v>1</v>
      </c>
      <c r="S19" s="38" t="b">
        <f t="shared" si="8"/>
        <v>1</v>
      </c>
    </row>
    <row r="20" spans="1:19" ht="22.5" x14ac:dyDescent="0.25">
      <c r="A20" s="88">
        <v>18</v>
      </c>
      <c r="B20" s="89" t="s">
        <v>379</v>
      </c>
      <c r="C20" s="90" t="s">
        <v>42</v>
      </c>
      <c r="D20" s="98" t="s">
        <v>168</v>
      </c>
      <c r="E20" s="104">
        <v>2606082</v>
      </c>
      <c r="F20" s="138" t="s">
        <v>177</v>
      </c>
      <c r="G20" s="99" t="s">
        <v>380</v>
      </c>
      <c r="H20" s="164" t="s">
        <v>46</v>
      </c>
      <c r="I20" s="109">
        <v>0.85</v>
      </c>
      <c r="J20" s="101" t="s">
        <v>123</v>
      </c>
      <c r="K20" s="102">
        <v>1239348.6000000001</v>
      </c>
      <c r="L20" s="95">
        <v>743609</v>
      </c>
      <c r="M20" s="96">
        <v>495739.60000000009</v>
      </c>
      <c r="N20" s="97">
        <v>0.6</v>
      </c>
      <c r="O20" s="165">
        <f t="shared" si="0"/>
        <v>743609</v>
      </c>
      <c r="P20" s="1" t="b">
        <f t="shared" si="5"/>
        <v>1</v>
      </c>
      <c r="Q20" s="37">
        <f t="shared" si="6"/>
        <v>0.6</v>
      </c>
      <c r="R20" s="38" t="b">
        <f t="shared" si="7"/>
        <v>1</v>
      </c>
      <c r="S20" s="38" t="b">
        <f t="shared" si="8"/>
        <v>1</v>
      </c>
    </row>
    <row r="21" spans="1:19" ht="22.5" x14ac:dyDescent="0.25">
      <c r="A21" s="88">
        <v>19</v>
      </c>
      <c r="B21" s="183" t="s">
        <v>381</v>
      </c>
      <c r="C21" s="90" t="s">
        <v>42</v>
      </c>
      <c r="D21" s="98" t="s">
        <v>129</v>
      </c>
      <c r="E21" s="101">
        <v>2604023</v>
      </c>
      <c r="F21" s="138" t="s">
        <v>170</v>
      </c>
      <c r="G21" s="99" t="s">
        <v>382</v>
      </c>
      <c r="H21" s="164" t="s">
        <v>46</v>
      </c>
      <c r="I21" s="109">
        <v>0.77</v>
      </c>
      <c r="J21" s="101" t="s">
        <v>383</v>
      </c>
      <c r="K21" s="102">
        <v>724370.45</v>
      </c>
      <c r="L21" s="184">
        <v>434622</v>
      </c>
      <c r="M21" s="185">
        <v>289748.44999999995</v>
      </c>
      <c r="N21" s="186">
        <v>0.6</v>
      </c>
      <c r="O21" s="165">
        <f t="shared" si="0"/>
        <v>434622</v>
      </c>
      <c r="P21" s="1" t="b">
        <f t="shared" si="5"/>
        <v>1</v>
      </c>
      <c r="Q21" s="37">
        <f t="shared" si="6"/>
        <v>0.6</v>
      </c>
      <c r="R21" s="38" t="b">
        <f t="shared" si="7"/>
        <v>1</v>
      </c>
      <c r="S21" s="38" t="b">
        <f t="shared" si="8"/>
        <v>1</v>
      </c>
    </row>
    <row r="22" spans="1:19" x14ac:dyDescent="0.25">
      <c r="A22" s="88">
        <v>20</v>
      </c>
      <c r="B22" s="89" t="s">
        <v>384</v>
      </c>
      <c r="C22" s="90" t="s">
        <v>42</v>
      </c>
      <c r="D22" s="107" t="s">
        <v>139</v>
      </c>
      <c r="E22" s="88">
        <v>2607053</v>
      </c>
      <c r="F22" s="138" t="s">
        <v>172</v>
      </c>
      <c r="G22" s="99" t="s">
        <v>385</v>
      </c>
      <c r="H22" s="164" t="s">
        <v>46</v>
      </c>
      <c r="I22" s="109">
        <v>0.70399999999999996</v>
      </c>
      <c r="J22" s="101" t="s">
        <v>240</v>
      </c>
      <c r="K22" s="102">
        <v>1591548.83</v>
      </c>
      <c r="L22" s="95">
        <v>1273239</v>
      </c>
      <c r="M22" s="96">
        <v>318309.83000000007</v>
      </c>
      <c r="N22" s="97">
        <v>0.8</v>
      </c>
      <c r="O22" s="165">
        <f t="shared" si="0"/>
        <v>1273239</v>
      </c>
      <c r="P22" s="1" t="b">
        <f t="shared" si="5"/>
        <v>1</v>
      </c>
      <c r="Q22" s="37">
        <f t="shared" si="6"/>
        <v>0.8</v>
      </c>
      <c r="R22" s="38" t="b">
        <f t="shared" si="7"/>
        <v>1</v>
      </c>
      <c r="S22" s="38" t="b">
        <f t="shared" si="8"/>
        <v>1</v>
      </c>
    </row>
    <row r="23" spans="1:19" ht="22.5" x14ac:dyDescent="0.25">
      <c r="A23" s="88">
        <v>21</v>
      </c>
      <c r="B23" s="187" t="s">
        <v>386</v>
      </c>
      <c r="C23" s="90" t="s">
        <v>42</v>
      </c>
      <c r="D23" s="107" t="s">
        <v>149</v>
      </c>
      <c r="E23" s="104">
        <v>2613032</v>
      </c>
      <c r="F23" s="138" t="s">
        <v>224</v>
      </c>
      <c r="G23" s="99" t="s">
        <v>387</v>
      </c>
      <c r="H23" s="164" t="s">
        <v>46</v>
      </c>
      <c r="I23" s="109">
        <v>0.56999999999999995</v>
      </c>
      <c r="J23" s="101" t="s">
        <v>226</v>
      </c>
      <c r="K23" s="102">
        <v>291678.32</v>
      </c>
      <c r="L23" s="184">
        <v>175006</v>
      </c>
      <c r="M23" s="185">
        <v>116672.32000000001</v>
      </c>
      <c r="N23" s="186">
        <v>0.6</v>
      </c>
      <c r="O23" s="165">
        <f t="shared" si="0"/>
        <v>175006</v>
      </c>
      <c r="P23" s="1" t="b">
        <f t="shared" si="5"/>
        <v>1</v>
      </c>
      <c r="Q23" s="37">
        <f t="shared" si="6"/>
        <v>0.6</v>
      </c>
      <c r="R23" s="38" t="b">
        <f t="shared" si="7"/>
        <v>1</v>
      </c>
      <c r="S23" s="38" t="b">
        <f t="shared" si="8"/>
        <v>1</v>
      </c>
    </row>
    <row r="24" spans="1:19" ht="22.5" x14ac:dyDescent="0.25">
      <c r="A24" s="88">
        <v>22</v>
      </c>
      <c r="B24" s="89" t="s">
        <v>388</v>
      </c>
      <c r="C24" s="90" t="s">
        <v>42</v>
      </c>
      <c r="D24" s="107" t="s">
        <v>158</v>
      </c>
      <c r="E24" s="104">
        <v>2606062</v>
      </c>
      <c r="F24" s="138" t="s">
        <v>177</v>
      </c>
      <c r="G24" s="99" t="s">
        <v>389</v>
      </c>
      <c r="H24" s="164" t="s">
        <v>46</v>
      </c>
      <c r="I24" s="109">
        <v>0.48</v>
      </c>
      <c r="J24" s="101" t="s">
        <v>222</v>
      </c>
      <c r="K24" s="102">
        <v>419076.58</v>
      </c>
      <c r="L24" s="95">
        <v>251445</v>
      </c>
      <c r="M24" s="96">
        <v>167631.58000000002</v>
      </c>
      <c r="N24" s="97">
        <v>0.6</v>
      </c>
      <c r="O24" s="165">
        <f t="shared" si="0"/>
        <v>251445</v>
      </c>
      <c r="P24" s="1" t="b">
        <f t="shared" si="5"/>
        <v>1</v>
      </c>
      <c r="Q24" s="37">
        <f t="shared" si="6"/>
        <v>0.6</v>
      </c>
      <c r="R24" s="38" t="b">
        <f t="shared" si="7"/>
        <v>1</v>
      </c>
      <c r="S24" s="38" t="b">
        <f t="shared" si="8"/>
        <v>1</v>
      </c>
    </row>
    <row r="25" spans="1:19" ht="22.5" x14ac:dyDescent="0.25">
      <c r="A25" s="88">
        <v>23</v>
      </c>
      <c r="B25" s="89" t="s">
        <v>390</v>
      </c>
      <c r="C25" s="90" t="s">
        <v>42</v>
      </c>
      <c r="D25" s="107" t="s">
        <v>159</v>
      </c>
      <c r="E25" s="88">
        <v>2609072</v>
      </c>
      <c r="F25" s="138" t="s">
        <v>185</v>
      </c>
      <c r="G25" s="99" t="s">
        <v>391</v>
      </c>
      <c r="H25" s="164" t="s">
        <v>46</v>
      </c>
      <c r="I25" s="109">
        <v>0.38</v>
      </c>
      <c r="J25" s="101" t="s">
        <v>287</v>
      </c>
      <c r="K25" s="102">
        <v>158538.39000000001</v>
      </c>
      <c r="L25" s="95">
        <v>110976</v>
      </c>
      <c r="M25" s="96">
        <v>47562.390000000014</v>
      </c>
      <c r="N25" s="97">
        <v>0.7</v>
      </c>
      <c r="O25" s="165">
        <f t="shared" si="0"/>
        <v>110976</v>
      </c>
      <c r="P25" s="1" t="b">
        <f t="shared" si="5"/>
        <v>1</v>
      </c>
      <c r="Q25" s="37">
        <f t="shared" si="6"/>
        <v>0.7</v>
      </c>
      <c r="R25" s="38" t="b">
        <f t="shared" si="7"/>
        <v>1</v>
      </c>
      <c r="S25" s="38" t="b">
        <f t="shared" si="8"/>
        <v>1</v>
      </c>
    </row>
    <row r="26" spans="1:19" ht="22.5" x14ac:dyDescent="0.25">
      <c r="A26" s="88">
        <v>24</v>
      </c>
      <c r="B26" s="106" t="s">
        <v>392</v>
      </c>
      <c r="C26" s="90" t="s">
        <v>42</v>
      </c>
      <c r="D26" s="107" t="s">
        <v>136</v>
      </c>
      <c r="E26" s="136">
        <v>2603033</v>
      </c>
      <c r="F26" s="139" t="s">
        <v>175</v>
      </c>
      <c r="G26" s="105" t="s">
        <v>393</v>
      </c>
      <c r="H26" s="164" t="s">
        <v>46</v>
      </c>
      <c r="I26" s="109">
        <v>0.20899999999999999</v>
      </c>
      <c r="J26" s="110" t="s">
        <v>394</v>
      </c>
      <c r="K26" s="111">
        <v>512222.57</v>
      </c>
      <c r="L26" s="103">
        <v>358555</v>
      </c>
      <c r="M26" s="112">
        <v>153667.57</v>
      </c>
      <c r="N26" s="113">
        <v>0.7</v>
      </c>
      <c r="O26" s="165">
        <f t="shared" si="0"/>
        <v>358555</v>
      </c>
      <c r="P26" s="1" t="b">
        <f t="shared" si="5"/>
        <v>1</v>
      </c>
      <c r="Q26" s="37">
        <f t="shared" si="6"/>
        <v>0.7</v>
      </c>
      <c r="R26" s="38" t="b">
        <f t="shared" si="7"/>
        <v>1</v>
      </c>
      <c r="S26" s="38" t="b">
        <f t="shared" si="8"/>
        <v>1</v>
      </c>
    </row>
    <row r="27" spans="1:19" ht="22.5" x14ac:dyDescent="0.25">
      <c r="A27" s="88">
        <v>25</v>
      </c>
      <c r="B27" s="89" t="s">
        <v>395</v>
      </c>
      <c r="C27" s="90" t="s">
        <v>42</v>
      </c>
      <c r="D27" s="107" t="s">
        <v>156</v>
      </c>
      <c r="E27" s="104">
        <v>2608043</v>
      </c>
      <c r="F27" s="138" t="s">
        <v>178</v>
      </c>
      <c r="G27" s="99" t="s">
        <v>396</v>
      </c>
      <c r="H27" s="164" t="s">
        <v>46</v>
      </c>
      <c r="I27" s="109">
        <v>0.155</v>
      </c>
      <c r="J27" s="101" t="s">
        <v>235</v>
      </c>
      <c r="K27" s="102">
        <v>863986.88</v>
      </c>
      <c r="L27" s="95">
        <v>518392</v>
      </c>
      <c r="M27" s="96">
        <v>345594.88</v>
      </c>
      <c r="N27" s="97">
        <v>0.6</v>
      </c>
      <c r="O27" s="165">
        <f t="shared" si="0"/>
        <v>518392</v>
      </c>
      <c r="P27" s="1" t="b">
        <f t="shared" si="5"/>
        <v>1</v>
      </c>
      <c r="Q27" s="37">
        <f t="shared" si="6"/>
        <v>0.6</v>
      </c>
      <c r="R27" s="38" t="b">
        <f t="shared" si="7"/>
        <v>1</v>
      </c>
      <c r="S27" s="38" t="b">
        <f t="shared" si="8"/>
        <v>1</v>
      </c>
    </row>
    <row r="28" spans="1:19" x14ac:dyDescent="0.25">
      <c r="A28" s="88">
        <v>26</v>
      </c>
      <c r="B28" s="89" t="s">
        <v>397</v>
      </c>
      <c r="C28" s="90" t="s">
        <v>42</v>
      </c>
      <c r="D28" s="107" t="s">
        <v>156</v>
      </c>
      <c r="E28" s="88">
        <v>2608043</v>
      </c>
      <c r="F28" s="138" t="s">
        <v>178</v>
      </c>
      <c r="G28" s="99" t="s">
        <v>398</v>
      </c>
      <c r="H28" s="164" t="s">
        <v>46</v>
      </c>
      <c r="I28" s="109">
        <v>0.123</v>
      </c>
      <c r="J28" s="101" t="s">
        <v>235</v>
      </c>
      <c r="K28" s="102">
        <v>709322.4</v>
      </c>
      <c r="L28" s="95">
        <v>425593</v>
      </c>
      <c r="M28" s="96">
        <v>283729.40000000002</v>
      </c>
      <c r="N28" s="97">
        <v>0.6</v>
      </c>
      <c r="O28" s="165">
        <f t="shared" si="0"/>
        <v>425593</v>
      </c>
      <c r="P28" s="1" t="b">
        <f t="shared" si="5"/>
        <v>1</v>
      </c>
      <c r="Q28" s="37">
        <f t="shared" si="6"/>
        <v>0.6</v>
      </c>
      <c r="R28" s="38" t="b">
        <f t="shared" si="7"/>
        <v>1</v>
      </c>
      <c r="S28" s="38" t="b">
        <f t="shared" si="8"/>
        <v>1</v>
      </c>
    </row>
    <row r="29" spans="1:19" ht="22.5" x14ac:dyDescent="0.25">
      <c r="A29" s="88">
        <v>27</v>
      </c>
      <c r="B29" s="89" t="s">
        <v>399</v>
      </c>
      <c r="C29" s="90" t="s">
        <v>42</v>
      </c>
      <c r="D29" s="107" t="s">
        <v>127</v>
      </c>
      <c r="E29" s="104">
        <v>2604012</v>
      </c>
      <c r="F29" s="138" t="s">
        <v>170</v>
      </c>
      <c r="G29" s="99" t="s">
        <v>400</v>
      </c>
      <c r="H29" s="164" t="s">
        <v>46</v>
      </c>
      <c r="I29" s="109">
        <v>1.23</v>
      </c>
      <c r="J29" s="101" t="s">
        <v>47</v>
      </c>
      <c r="K29" s="102">
        <v>1715097.04</v>
      </c>
      <c r="L29" s="95">
        <v>1372077</v>
      </c>
      <c r="M29" s="96">
        <v>343020.04000000004</v>
      </c>
      <c r="N29" s="97">
        <v>0.8</v>
      </c>
      <c r="O29" s="165">
        <f t="shared" si="0"/>
        <v>1372077</v>
      </c>
      <c r="P29" s="1" t="b">
        <f t="shared" si="5"/>
        <v>1</v>
      </c>
      <c r="Q29" s="37">
        <f t="shared" si="6"/>
        <v>0.8</v>
      </c>
      <c r="R29" s="38" t="b">
        <f t="shared" si="7"/>
        <v>1</v>
      </c>
      <c r="S29" s="38" t="b">
        <f t="shared" si="8"/>
        <v>1</v>
      </c>
    </row>
    <row r="30" spans="1:19" ht="22.5" x14ac:dyDescent="0.25">
      <c r="A30" s="88">
        <v>28</v>
      </c>
      <c r="B30" s="89" t="s">
        <v>401</v>
      </c>
      <c r="C30" s="90" t="s">
        <v>42</v>
      </c>
      <c r="D30" s="107" t="s">
        <v>159</v>
      </c>
      <c r="E30" s="104">
        <v>2609072</v>
      </c>
      <c r="F30" s="138" t="s">
        <v>185</v>
      </c>
      <c r="G30" s="99" t="s">
        <v>402</v>
      </c>
      <c r="H30" s="164" t="s">
        <v>46</v>
      </c>
      <c r="I30" s="109">
        <v>1.05</v>
      </c>
      <c r="J30" s="101" t="s">
        <v>287</v>
      </c>
      <c r="K30" s="102">
        <v>461868.44</v>
      </c>
      <c r="L30" s="95">
        <v>323307</v>
      </c>
      <c r="M30" s="96">
        <v>138561.44</v>
      </c>
      <c r="N30" s="97">
        <v>0.7</v>
      </c>
      <c r="O30" s="165">
        <f t="shared" si="0"/>
        <v>323307</v>
      </c>
      <c r="P30" s="1" t="b">
        <f t="shared" si="5"/>
        <v>1</v>
      </c>
      <c r="Q30" s="37">
        <f t="shared" si="6"/>
        <v>0.7</v>
      </c>
      <c r="R30" s="38" t="b">
        <f t="shared" si="7"/>
        <v>1</v>
      </c>
      <c r="S30" s="38" t="b">
        <f t="shared" si="8"/>
        <v>1</v>
      </c>
    </row>
    <row r="31" spans="1:19" ht="22.5" x14ac:dyDescent="0.25">
      <c r="A31" s="88">
        <v>29</v>
      </c>
      <c r="B31" s="89" t="s">
        <v>403</v>
      </c>
      <c r="C31" s="90" t="s">
        <v>42</v>
      </c>
      <c r="D31" s="107" t="s">
        <v>159</v>
      </c>
      <c r="E31" s="104">
        <v>2609072</v>
      </c>
      <c r="F31" s="138" t="s">
        <v>185</v>
      </c>
      <c r="G31" s="99" t="s">
        <v>404</v>
      </c>
      <c r="H31" s="164" t="s">
        <v>46</v>
      </c>
      <c r="I31" s="109">
        <v>0.94699999999999995</v>
      </c>
      <c r="J31" s="101" t="s">
        <v>287</v>
      </c>
      <c r="K31" s="102">
        <v>558049.03</v>
      </c>
      <c r="L31" s="95">
        <v>390634</v>
      </c>
      <c r="M31" s="96">
        <v>167415.03000000003</v>
      </c>
      <c r="N31" s="97">
        <v>0.7</v>
      </c>
      <c r="O31" s="165">
        <f t="shared" si="0"/>
        <v>390634</v>
      </c>
      <c r="P31" s="1" t="b">
        <f t="shared" si="5"/>
        <v>1</v>
      </c>
      <c r="Q31" s="37">
        <f t="shared" si="6"/>
        <v>0.7</v>
      </c>
      <c r="R31" s="38" t="b">
        <f t="shared" si="7"/>
        <v>1</v>
      </c>
      <c r="S31" s="38" t="b">
        <f t="shared" si="8"/>
        <v>1</v>
      </c>
    </row>
    <row r="32" spans="1:19" ht="22.5" x14ac:dyDescent="0.25">
      <c r="A32" s="88">
        <v>30</v>
      </c>
      <c r="B32" s="89" t="s">
        <v>405</v>
      </c>
      <c r="C32" s="90" t="s">
        <v>42</v>
      </c>
      <c r="D32" s="107" t="s">
        <v>157</v>
      </c>
      <c r="E32" s="104">
        <v>2613042</v>
      </c>
      <c r="F32" s="138" t="s">
        <v>224</v>
      </c>
      <c r="G32" s="99" t="s">
        <v>406</v>
      </c>
      <c r="H32" s="164" t="s">
        <v>46</v>
      </c>
      <c r="I32" s="109">
        <v>3.2549999999999999</v>
      </c>
      <c r="J32" s="101" t="s">
        <v>101</v>
      </c>
      <c r="K32" s="102">
        <v>1753923.96</v>
      </c>
      <c r="L32" s="95">
        <v>1052354</v>
      </c>
      <c r="M32" s="96">
        <v>701569.96</v>
      </c>
      <c r="N32" s="97">
        <v>0.6</v>
      </c>
      <c r="O32" s="165">
        <f t="shared" si="0"/>
        <v>1052354</v>
      </c>
      <c r="P32" s="1" t="b">
        <f t="shared" si="5"/>
        <v>1</v>
      </c>
      <c r="Q32" s="37">
        <f t="shared" si="6"/>
        <v>0.6</v>
      </c>
      <c r="R32" s="38" t="b">
        <f t="shared" si="7"/>
        <v>1</v>
      </c>
      <c r="S32" s="38" t="b">
        <f t="shared" si="8"/>
        <v>1</v>
      </c>
    </row>
    <row r="33" spans="1:19" x14ac:dyDescent="0.25">
      <c r="A33" s="88">
        <v>31</v>
      </c>
      <c r="B33" s="89" t="s">
        <v>407</v>
      </c>
      <c r="C33" s="90" t="s">
        <v>42</v>
      </c>
      <c r="D33" s="107" t="s">
        <v>157</v>
      </c>
      <c r="E33" s="104">
        <v>2613042</v>
      </c>
      <c r="F33" s="138" t="s">
        <v>224</v>
      </c>
      <c r="G33" s="99" t="s">
        <v>408</v>
      </c>
      <c r="H33" s="164" t="s">
        <v>46</v>
      </c>
      <c r="I33" s="109">
        <v>1.087</v>
      </c>
      <c r="J33" s="101" t="s">
        <v>101</v>
      </c>
      <c r="K33" s="102">
        <v>611520.25</v>
      </c>
      <c r="L33" s="95">
        <v>366912</v>
      </c>
      <c r="M33" s="96">
        <v>244608.25</v>
      </c>
      <c r="N33" s="97">
        <v>0.6</v>
      </c>
      <c r="O33" s="165">
        <f t="shared" si="0"/>
        <v>366912</v>
      </c>
      <c r="P33" s="1" t="b">
        <f t="shared" si="5"/>
        <v>1</v>
      </c>
      <c r="Q33" s="37">
        <f t="shared" si="6"/>
        <v>0.6</v>
      </c>
      <c r="R33" s="38" t="b">
        <f t="shared" si="7"/>
        <v>1</v>
      </c>
      <c r="S33" s="38" t="b">
        <f t="shared" si="8"/>
        <v>1</v>
      </c>
    </row>
    <row r="34" spans="1:19" ht="33.75" x14ac:dyDescent="0.25">
      <c r="A34" s="88">
        <v>32</v>
      </c>
      <c r="B34" s="89" t="s">
        <v>409</v>
      </c>
      <c r="C34" s="90" t="s">
        <v>42</v>
      </c>
      <c r="D34" s="107" t="s">
        <v>150</v>
      </c>
      <c r="E34" s="104">
        <v>2609062</v>
      </c>
      <c r="F34" s="138" t="s">
        <v>185</v>
      </c>
      <c r="G34" s="99" t="s">
        <v>410</v>
      </c>
      <c r="H34" s="164" t="s">
        <v>46</v>
      </c>
      <c r="I34" s="109">
        <v>1.054</v>
      </c>
      <c r="J34" s="101" t="s">
        <v>73</v>
      </c>
      <c r="K34" s="102">
        <v>730514.67</v>
      </c>
      <c r="L34" s="95">
        <v>511360</v>
      </c>
      <c r="M34" s="96">
        <v>219154.67000000004</v>
      </c>
      <c r="N34" s="97">
        <v>0.7</v>
      </c>
      <c r="O34" s="165">
        <f t="shared" si="0"/>
        <v>511360</v>
      </c>
      <c r="P34" s="1" t="b">
        <f t="shared" si="5"/>
        <v>1</v>
      </c>
      <c r="Q34" s="37">
        <f t="shared" si="6"/>
        <v>0.7</v>
      </c>
      <c r="R34" s="38" t="b">
        <f t="shared" si="7"/>
        <v>1</v>
      </c>
      <c r="S34" s="38" t="b">
        <f t="shared" si="8"/>
        <v>1</v>
      </c>
    </row>
    <row r="35" spans="1:19" ht="33.75" x14ac:dyDescent="0.25">
      <c r="A35" s="88">
        <v>33</v>
      </c>
      <c r="B35" s="89" t="s">
        <v>411</v>
      </c>
      <c r="C35" s="90" t="s">
        <v>42</v>
      </c>
      <c r="D35" s="107" t="s">
        <v>136</v>
      </c>
      <c r="E35" s="104">
        <v>2603033</v>
      </c>
      <c r="F35" s="138" t="s">
        <v>175</v>
      </c>
      <c r="G35" s="99" t="s">
        <v>412</v>
      </c>
      <c r="H35" s="164" t="s">
        <v>46</v>
      </c>
      <c r="I35" s="109">
        <v>0.81</v>
      </c>
      <c r="J35" s="101" t="s">
        <v>394</v>
      </c>
      <c r="K35" s="102">
        <v>683659.66</v>
      </c>
      <c r="L35" s="95">
        <v>478561</v>
      </c>
      <c r="M35" s="96">
        <v>205098.66000000003</v>
      </c>
      <c r="N35" s="97">
        <v>0.7</v>
      </c>
      <c r="O35" s="165">
        <f t="shared" si="0"/>
        <v>478561</v>
      </c>
      <c r="P35" s="1" t="b">
        <f t="shared" si="5"/>
        <v>1</v>
      </c>
      <c r="Q35" s="37">
        <f t="shared" si="6"/>
        <v>0.7</v>
      </c>
      <c r="R35" s="38" t="b">
        <f t="shared" si="7"/>
        <v>1</v>
      </c>
      <c r="S35" s="38" t="b">
        <f t="shared" si="8"/>
        <v>1</v>
      </c>
    </row>
    <row r="36" spans="1:19" x14ac:dyDescent="0.25">
      <c r="A36" s="88">
        <v>34</v>
      </c>
      <c r="B36" s="187" t="s">
        <v>413</v>
      </c>
      <c r="C36" s="90" t="s">
        <v>42</v>
      </c>
      <c r="D36" s="107" t="s">
        <v>139</v>
      </c>
      <c r="E36" s="101">
        <v>2607053</v>
      </c>
      <c r="F36" s="138" t="s">
        <v>172</v>
      </c>
      <c r="G36" s="99" t="s">
        <v>414</v>
      </c>
      <c r="H36" s="164" t="s">
        <v>46</v>
      </c>
      <c r="I36" s="109">
        <v>0.45200000000000001</v>
      </c>
      <c r="J36" s="101" t="s">
        <v>240</v>
      </c>
      <c r="K36" s="102">
        <v>617529.27</v>
      </c>
      <c r="L36" s="184">
        <v>494023</v>
      </c>
      <c r="M36" s="185">
        <v>123506.27000000002</v>
      </c>
      <c r="N36" s="186">
        <v>0.8</v>
      </c>
      <c r="O36" s="165">
        <f t="shared" si="0"/>
        <v>494023</v>
      </c>
      <c r="P36" s="1" t="b">
        <f t="shared" si="1"/>
        <v>1</v>
      </c>
      <c r="Q36" s="37">
        <f t="shared" si="2"/>
        <v>0.8</v>
      </c>
      <c r="R36" s="38" t="b">
        <f t="shared" si="3"/>
        <v>1</v>
      </c>
      <c r="S36" s="38" t="b">
        <f t="shared" si="4"/>
        <v>1</v>
      </c>
    </row>
    <row r="37" spans="1:19" ht="22.5" x14ac:dyDescent="0.25">
      <c r="A37" s="88">
        <v>35</v>
      </c>
      <c r="B37" s="89" t="s">
        <v>415</v>
      </c>
      <c r="C37" s="90" t="s">
        <v>42</v>
      </c>
      <c r="D37" s="107" t="s">
        <v>156</v>
      </c>
      <c r="E37" s="104">
        <v>2608043</v>
      </c>
      <c r="F37" s="138" t="s">
        <v>178</v>
      </c>
      <c r="G37" s="99" t="s">
        <v>416</v>
      </c>
      <c r="H37" s="164" t="s">
        <v>46</v>
      </c>
      <c r="I37" s="109">
        <v>0.30199999999999999</v>
      </c>
      <c r="J37" s="101" t="s">
        <v>235</v>
      </c>
      <c r="K37" s="102">
        <v>386281.74</v>
      </c>
      <c r="L37" s="95">
        <v>231769</v>
      </c>
      <c r="M37" s="96">
        <v>154512.74</v>
      </c>
      <c r="N37" s="97">
        <v>0.6</v>
      </c>
      <c r="O37" s="165">
        <f t="shared" si="0"/>
        <v>231769</v>
      </c>
      <c r="P37" s="1" t="b">
        <f t="shared" si="1"/>
        <v>1</v>
      </c>
      <c r="Q37" s="37">
        <f t="shared" si="2"/>
        <v>0.6</v>
      </c>
      <c r="R37" s="38" t="b">
        <f t="shared" si="3"/>
        <v>1</v>
      </c>
      <c r="S37" s="38" t="b">
        <f t="shared" si="4"/>
        <v>1</v>
      </c>
    </row>
    <row r="38" spans="1:19" x14ac:dyDescent="0.25">
      <c r="A38" s="88">
        <v>36</v>
      </c>
      <c r="B38" s="89" t="s">
        <v>417</v>
      </c>
      <c r="C38" s="90" t="s">
        <v>42</v>
      </c>
      <c r="D38" s="107" t="s">
        <v>137</v>
      </c>
      <c r="E38" s="104">
        <v>2609033</v>
      </c>
      <c r="F38" s="138" t="s">
        <v>185</v>
      </c>
      <c r="G38" s="99" t="s">
        <v>418</v>
      </c>
      <c r="H38" s="164" t="s">
        <v>46</v>
      </c>
      <c r="I38" s="109">
        <v>0.10299999999999999</v>
      </c>
      <c r="J38" s="101" t="s">
        <v>88</v>
      </c>
      <c r="K38" s="102">
        <v>292912.3</v>
      </c>
      <c r="L38" s="95">
        <v>205038</v>
      </c>
      <c r="M38" s="96">
        <v>87874.299999999988</v>
      </c>
      <c r="N38" s="97">
        <v>0.7</v>
      </c>
      <c r="O38" s="165">
        <f t="shared" si="0"/>
        <v>205038</v>
      </c>
      <c r="P38" s="1" t="b">
        <f t="shared" si="1"/>
        <v>1</v>
      </c>
      <c r="Q38" s="37">
        <f t="shared" si="2"/>
        <v>0.7</v>
      </c>
      <c r="R38" s="38" t="b">
        <f t="shared" si="3"/>
        <v>1</v>
      </c>
      <c r="S38" s="38" t="b">
        <f t="shared" si="4"/>
        <v>1</v>
      </c>
    </row>
    <row r="39" spans="1:19" x14ac:dyDescent="0.25">
      <c r="A39" s="88">
        <v>37</v>
      </c>
      <c r="B39" s="89" t="s">
        <v>419</v>
      </c>
      <c r="C39" s="90" t="s">
        <v>42</v>
      </c>
      <c r="D39" s="107" t="s">
        <v>137</v>
      </c>
      <c r="E39" s="104">
        <v>2609033</v>
      </c>
      <c r="F39" s="138" t="s">
        <v>185</v>
      </c>
      <c r="G39" s="99" t="s">
        <v>420</v>
      </c>
      <c r="H39" s="164" t="s">
        <v>46</v>
      </c>
      <c r="I39" s="109">
        <v>9.7000000000000003E-2</v>
      </c>
      <c r="J39" s="101" t="s">
        <v>88</v>
      </c>
      <c r="K39" s="102">
        <v>129538.92</v>
      </c>
      <c r="L39" s="95">
        <v>90677</v>
      </c>
      <c r="M39" s="96">
        <v>38861.919999999998</v>
      </c>
      <c r="N39" s="97">
        <v>0.7</v>
      </c>
      <c r="O39" s="165">
        <f t="shared" si="0"/>
        <v>90677</v>
      </c>
      <c r="P39" s="1" t="b">
        <f t="shared" si="1"/>
        <v>1</v>
      </c>
      <c r="Q39" s="37">
        <f t="shared" si="2"/>
        <v>0.7</v>
      </c>
      <c r="R39" s="38" t="b">
        <f t="shared" si="3"/>
        <v>1</v>
      </c>
      <c r="S39" s="38" t="b">
        <f t="shared" si="4"/>
        <v>1</v>
      </c>
    </row>
    <row r="40" spans="1:19" x14ac:dyDescent="0.25">
      <c r="A40" s="88">
        <v>38</v>
      </c>
      <c r="B40" s="89" t="s">
        <v>421</v>
      </c>
      <c r="C40" s="90" t="s">
        <v>42</v>
      </c>
      <c r="D40" s="107" t="s">
        <v>137</v>
      </c>
      <c r="E40" s="104">
        <v>2609033</v>
      </c>
      <c r="F40" s="138" t="s">
        <v>185</v>
      </c>
      <c r="G40" s="99" t="s">
        <v>422</v>
      </c>
      <c r="H40" s="164" t="s">
        <v>46</v>
      </c>
      <c r="I40" s="109">
        <v>7.1999999999999995E-2</v>
      </c>
      <c r="J40" s="101" t="s">
        <v>88</v>
      </c>
      <c r="K40" s="102">
        <v>93994.85</v>
      </c>
      <c r="L40" s="95">
        <v>65796</v>
      </c>
      <c r="M40" s="96">
        <v>28198.850000000006</v>
      </c>
      <c r="N40" s="97">
        <v>0.7</v>
      </c>
      <c r="O40" s="165">
        <f t="shared" si="0"/>
        <v>65796</v>
      </c>
      <c r="P40" s="1" t="b">
        <f t="shared" si="1"/>
        <v>1</v>
      </c>
      <c r="Q40" s="37">
        <f t="shared" si="2"/>
        <v>0.7</v>
      </c>
      <c r="R40" s="38" t="b">
        <f t="shared" si="3"/>
        <v>1</v>
      </c>
      <c r="S40" s="38" t="b">
        <f t="shared" si="4"/>
        <v>1</v>
      </c>
    </row>
    <row r="41" spans="1:19" x14ac:dyDescent="0.25">
      <c r="A41" s="88">
        <v>39</v>
      </c>
      <c r="B41" s="89" t="s">
        <v>423</v>
      </c>
      <c r="C41" s="90" t="s">
        <v>42</v>
      </c>
      <c r="D41" s="107" t="s">
        <v>148</v>
      </c>
      <c r="E41" s="104">
        <v>2604123</v>
      </c>
      <c r="F41" s="138" t="s">
        <v>170</v>
      </c>
      <c r="G41" s="99" t="s">
        <v>424</v>
      </c>
      <c r="H41" s="164" t="s">
        <v>46</v>
      </c>
      <c r="I41" s="109">
        <v>1.1459999999999999</v>
      </c>
      <c r="J41" s="101" t="s">
        <v>198</v>
      </c>
      <c r="K41" s="102">
        <v>1928557.45</v>
      </c>
      <c r="L41" s="95">
        <v>964278</v>
      </c>
      <c r="M41" s="96">
        <v>964279.45</v>
      </c>
      <c r="N41" s="97">
        <v>0.5</v>
      </c>
      <c r="O41" s="165">
        <f t="shared" si="0"/>
        <v>964278</v>
      </c>
      <c r="P41" s="1" t="b">
        <f t="shared" si="1"/>
        <v>1</v>
      </c>
      <c r="Q41" s="37">
        <f t="shared" si="2"/>
        <v>0.5</v>
      </c>
      <c r="R41" s="38" t="b">
        <f t="shared" si="3"/>
        <v>1</v>
      </c>
      <c r="S41" s="38" t="b">
        <f t="shared" si="4"/>
        <v>1</v>
      </c>
    </row>
    <row r="42" spans="1:19" ht="22.5" x14ac:dyDescent="0.25">
      <c r="A42" s="88">
        <v>40</v>
      </c>
      <c r="B42" s="89" t="s">
        <v>425</v>
      </c>
      <c r="C42" s="90" t="s">
        <v>42</v>
      </c>
      <c r="D42" s="107" t="s">
        <v>167</v>
      </c>
      <c r="E42" s="104">
        <v>2607062</v>
      </c>
      <c r="F42" s="138" t="s">
        <v>172</v>
      </c>
      <c r="G42" s="99" t="s">
        <v>426</v>
      </c>
      <c r="H42" s="164" t="s">
        <v>46</v>
      </c>
      <c r="I42" s="109">
        <v>1.125</v>
      </c>
      <c r="J42" s="101" t="s">
        <v>181</v>
      </c>
      <c r="K42" s="102">
        <v>957936.89</v>
      </c>
      <c r="L42" s="95">
        <v>670555</v>
      </c>
      <c r="M42" s="96">
        <v>287381.89</v>
      </c>
      <c r="N42" s="97">
        <v>0.7</v>
      </c>
      <c r="O42" s="165">
        <f t="shared" si="0"/>
        <v>670555</v>
      </c>
      <c r="P42" s="1" t="b">
        <f t="shared" si="1"/>
        <v>1</v>
      </c>
      <c r="Q42" s="37">
        <f t="shared" si="2"/>
        <v>0.7</v>
      </c>
      <c r="R42" s="38" t="b">
        <f t="shared" si="3"/>
        <v>1</v>
      </c>
      <c r="S42" s="38" t="b">
        <f t="shared" si="4"/>
        <v>1</v>
      </c>
    </row>
    <row r="43" spans="1:19" ht="22.5" x14ac:dyDescent="0.25">
      <c r="A43" s="88">
        <v>41</v>
      </c>
      <c r="B43" s="89" t="s">
        <v>427</v>
      </c>
      <c r="C43" s="90" t="s">
        <v>42</v>
      </c>
      <c r="D43" s="107" t="s">
        <v>125</v>
      </c>
      <c r="E43" s="104">
        <v>2606012</v>
      </c>
      <c r="F43" s="138" t="s">
        <v>177</v>
      </c>
      <c r="G43" s="99" t="s">
        <v>428</v>
      </c>
      <c r="H43" s="164" t="s">
        <v>46</v>
      </c>
      <c r="I43" s="109">
        <v>1</v>
      </c>
      <c r="J43" s="101" t="s">
        <v>235</v>
      </c>
      <c r="K43" s="102">
        <v>474494.06</v>
      </c>
      <c r="L43" s="95">
        <v>284696</v>
      </c>
      <c r="M43" s="96">
        <v>189798.06</v>
      </c>
      <c r="N43" s="97">
        <v>0.6</v>
      </c>
      <c r="O43" s="165">
        <f t="shared" si="0"/>
        <v>284696</v>
      </c>
      <c r="P43" s="1" t="b">
        <f t="shared" si="1"/>
        <v>1</v>
      </c>
      <c r="Q43" s="37">
        <f t="shared" si="2"/>
        <v>0.6</v>
      </c>
      <c r="R43" s="38" t="b">
        <f t="shared" si="3"/>
        <v>1</v>
      </c>
      <c r="S43" s="38" t="b">
        <f t="shared" si="4"/>
        <v>1</v>
      </c>
    </row>
    <row r="44" spans="1:19" x14ac:dyDescent="0.25">
      <c r="A44" s="120" t="s">
        <v>429</v>
      </c>
      <c r="B44" s="141" t="s">
        <v>430</v>
      </c>
      <c r="C44" s="142" t="s">
        <v>42</v>
      </c>
      <c r="D44" s="117" t="s">
        <v>142</v>
      </c>
      <c r="E44" s="143">
        <v>2609052</v>
      </c>
      <c r="F44" s="144" t="s">
        <v>185</v>
      </c>
      <c r="G44" s="145" t="s">
        <v>431</v>
      </c>
      <c r="H44" s="177" t="s">
        <v>46</v>
      </c>
      <c r="I44" s="121">
        <v>0.89</v>
      </c>
      <c r="J44" s="147" t="s">
        <v>59</v>
      </c>
      <c r="K44" s="148">
        <v>751172.13</v>
      </c>
      <c r="L44" s="188">
        <f>525820-356266</f>
        <v>169554</v>
      </c>
      <c r="M44" s="149">
        <f>K44-L44</f>
        <v>581618.13</v>
      </c>
      <c r="N44" s="150">
        <v>0.7</v>
      </c>
      <c r="O44" s="178">
        <f t="shared" si="0"/>
        <v>169554</v>
      </c>
      <c r="P44" s="1" t="b">
        <f t="shared" si="1"/>
        <v>1</v>
      </c>
      <c r="Q44" s="37">
        <f t="shared" si="2"/>
        <v>0.22570000000000001</v>
      </c>
      <c r="R44" s="38" t="b">
        <f t="shared" si="3"/>
        <v>0</v>
      </c>
      <c r="S44" s="38" t="b">
        <f t="shared" si="4"/>
        <v>1</v>
      </c>
    </row>
    <row r="45" spans="1:19" ht="20.100000000000001" customHeight="1" x14ac:dyDescent="0.25">
      <c r="A45" s="204" t="s">
        <v>37</v>
      </c>
      <c r="B45" s="204"/>
      <c r="C45" s="204"/>
      <c r="D45" s="204"/>
      <c r="E45" s="204"/>
      <c r="F45" s="204"/>
      <c r="G45" s="204"/>
      <c r="H45" s="204"/>
      <c r="I45" s="39">
        <f>SUM(I3:I44)</f>
        <v>34.784999999999997</v>
      </c>
      <c r="J45" s="40" t="s">
        <v>12</v>
      </c>
      <c r="K45" s="41">
        <f>SUM(K3:K44)</f>
        <v>36381780.460000016</v>
      </c>
      <c r="L45" s="41">
        <f>SUM(L3:L44)</f>
        <v>23742329</v>
      </c>
      <c r="M45" s="41">
        <f>SUM(M3:M44)</f>
        <v>12639451.460000005</v>
      </c>
      <c r="N45" s="43" t="s">
        <v>12</v>
      </c>
      <c r="O45" s="42">
        <f>SUM(O3:O44)</f>
        <v>23742329</v>
      </c>
      <c r="P45" s="1" t="b">
        <f t="shared" si="1"/>
        <v>1</v>
      </c>
      <c r="Q45" s="37">
        <f t="shared" si="2"/>
        <v>0.65259999999999996</v>
      </c>
      <c r="R45" s="38" t="s">
        <v>12</v>
      </c>
      <c r="S45" s="38" t="b">
        <f t="shared" si="4"/>
        <v>1</v>
      </c>
    </row>
    <row r="46" spans="1:19" x14ac:dyDescent="0.25">
      <c r="A46" s="31"/>
      <c r="B46" s="31"/>
      <c r="C46" s="31"/>
      <c r="D46" s="31"/>
      <c r="E46" s="31"/>
      <c r="F46" s="31"/>
      <c r="G46" s="31"/>
      <c r="H46" s="31"/>
    </row>
    <row r="47" spans="1:19" x14ac:dyDescent="0.25">
      <c r="A47" s="135" t="s">
        <v>38</v>
      </c>
      <c r="B47" s="30"/>
      <c r="C47" s="30"/>
      <c r="D47" s="30"/>
      <c r="E47" s="30"/>
      <c r="F47" s="30"/>
      <c r="G47" s="30"/>
      <c r="H47" s="30"/>
      <c r="I47" s="13"/>
      <c r="J47" s="13"/>
      <c r="K47" s="5"/>
      <c r="L47" s="13"/>
      <c r="M47" s="13"/>
      <c r="O47" s="13"/>
      <c r="P47" s="1"/>
      <c r="S47" s="38"/>
    </row>
    <row r="48" spans="1:19" ht="21.75" customHeight="1" x14ac:dyDescent="0.25">
      <c r="A48" s="200" t="s">
        <v>34</v>
      </c>
      <c r="B48" s="200"/>
      <c r="C48" s="200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1"/>
    </row>
    <row r="49" spans="2:11" x14ac:dyDescent="0.25">
      <c r="B49" s="32"/>
      <c r="C49" s="32"/>
      <c r="D49" s="32"/>
      <c r="E49" s="32"/>
      <c r="F49" s="32"/>
      <c r="G49" s="32"/>
      <c r="H49" s="32"/>
      <c r="K49" s="27"/>
    </row>
  </sheetData>
  <mergeCells count="16">
    <mergeCell ref="M1:M2"/>
    <mergeCell ref="N1:N2"/>
    <mergeCell ref="A45:H45"/>
    <mergeCell ref="A48:O48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P3:S45">
    <cfRule type="cellIs" dxfId="19" priority="21" operator="equal">
      <formula>FALSE</formula>
    </cfRule>
  </conditionalFormatting>
  <conditionalFormatting sqref="P3:R45">
    <cfRule type="containsText" dxfId="18" priority="19" operator="containsText" text="fałsz">
      <formula>NOT(ISERROR(SEARCH("fałsz",P3)))</formula>
    </cfRule>
  </conditionalFormatting>
  <conditionalFormatting sqref="S47">
    <cfRule type="cellIs" dxfId="17" priority="18" operator="equal">
      <formula>FALSE</formula>
    </cfRule>
  </conditionalFormatting>
  <conditionalFormatting sqref="S47">
    <cfRule type="cellIs" dxfId="16" priority="17" operator="equal">
      <formula>FALSE</formula>
    </cfRule>
  </conditionalFormatting>
  <conditionalFormatting sqref="B6">
    <cfRule type="expression" dxfId="15" priority="1">
      <formula>#REF!="p"</formula>
    </cfRule>
    <cfRule type="expression" dxfId="14" priority="2">
      <formula>#REF!="k"</formula>
    </cfRule>
    <cfRule type="expression" dxfId="13" priority="3">
      <formula>$N6="odrzucenie"</formula>
    </cfRule>
    <cfRule type="expression" dxfId="12" priority="4">
      <formula>$N6="rezygnacja"</formula>
    </cfRule>
  </conditionalFormatting>
  <conditionalFormatting sqref="B18:B20 B26:B27 B29:B35 B7:B8 B10:B11 B23:B24 B3 B13:B16 B5 B37:B44">
    <cfRule type="expression" dxfId="11" priority="5">
      <formula>#REF!="p"</formula>
    </cfRule>
    <cfRule type="expression" dxfId="10" priority="6">
      <formula>#REF!="k"</formula>
    </cfRule>
    <cfRule type="expression" dxfId="9" priority="7">
      <formula>$N3="odrzucenie"</formula>
    </cfRule>
    <cfRule type="expression" dxfId="8" priority="8">
      <formula>$N3="rezygnacja"</formula>
    </cfRule>
  </conditionalFormatting>
  <conditionalFormatting sqref="B12 B28 B9 B17 B21:B22 B25 B36">
    <cfRule type="expression" dxfId="7" priority="9">
      <formula>#REF!="p"</formula>
    </cfRule>
    <cfRule type="expression" dxfId="6" priority="10">
      <formula>#REF!="k"</formula>
    </cfRule>
    <cfRule type="expression" dxfId="5" priority="11">
      <formula>$N9="odrzucenie"</formula>
    </cfRule>
    <cfRule type="expression" dxfId="4" priority="12">
      <formula>$N9="rezygnacja"</formula>
    </cfRule>
  </conditionalFormatting>
  <conditionalFormatting sqref="B4">
    <cfRule type="expression" dxfId="3" priority="13">
      <formula>#REF!="p"</formula>
    </cfRule>
    <cfRule type="expression" dxfId="2" priority="14">
      <formula>#REF!="k"</formula>
    </cfRule>
    <cfRule type="expression" dxfId="1" priority="15">
      <formula>$N4="odrzucenie"</formula>
    </cfRule>
    <cfRule type="expression" dxfId="0" priority="16">
      <formula>$N4="rezygnacja"</formula>
    </cfRule>
  </conditionalFormatting>
  <dataValidations disablePrompts="1" count="1">
    <dataValidation type="list" allowBlank="1" showInputMessage="1" showErrorMessage="1" sqref="H3:H44" xr:uid="{83B86077-89DC-476D-93CE-8F9927985078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headerFooter>
    <oddHeader>&amp;LWojewództwo Świętokrzyskie - zadania gminne lista rezerwowa</oddHeader>
    <oddFooter>Strona &amp;P z &amp;N</oddFooter>
  </headerFooter>
  <ignoredErrors>
    <ignoredError sqref="O4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Bielicka Marzena</cp:lastModifiedBy>
  <cp:lastPrinted>2023-05-09T08:17:21Z</cp:lastPrinted>
  <dcterms:created xsi:type="dcterms:W3CDTF">2019-02-25T10:53:14Z</dcterms:created>
  <dcterms:modified xsi:type="dcterms:W3CDTF">2023-07-18T11:25:30Z</dcterms:modified>
</cp:coreProperties>
</file>