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Objects="placeholders" codeName="Ten_skoroszyt"/>
  <mc:AlternateContent xmlns:mc="http://schemas.openxmlformats.org/markup-compatibility/2006">
    <mc:Choice Requires="x15">
      <x15ac:absPath xmlns:x15ac="http://schemas.microsoft.com/office/spreadsheetml/2010/11/ac" url="C:\Users\Natalia\Desktop\arkusze2022\"/>
    </mc:Choice>
  </mc:AlternateContent>
  <bookViews>
    <workbookView xWindow="-120" yWindow="-120" windowWidth="29040" windowHeight="16440" tabRatio="846" activeTab="3"/>
  </bookViews>
  <sheets>
    <sheet name="Legenda" sheetId="195" r:id="rId1"/>
    <sheet name="słownik" sheetId="147" r:id="rId2"/>
    <sheet name="wizyt" sheetId="196" r:id="rId3"/>
    <sheet name="zestaw" sheetId="133" r:id="rId4"/>
    <sheet name="zał.fin." sheetId="224" r:id="rId5"/>
    <sheet name="Kalendarz" sheetId="262" r:id="rId6"/>
    <sheet name="kal.harm.szc." sheetId="269" r:id="rId7"/>
    <sheet name="pedag" sheetId="132" r:id="rId8"/>
    <sheet name="adm.i obs." sheetId="148" r:id="rId9"/>
    <sheet name="liczbaucz" sheetId="151" r:id="rId10"/>
    <sheet name="absolwenci" sheetId="187" r:id="rId11"/>
    <sheet name="Grupy om" sheetId="192" r:id="rId12"/>
    <sheet name="Grupy op" sheetId="268" r:id="rId13"/>
    <sheet name="Grupy ob" sheetId="265" r:id="rId14"/>
    <sheet name="SPN ob" sheetId="263" r:id="rId15"/>
    <sheet name="SPN om" sheetId="231" r:id="rId16"/>
    <sheet name="SPN op" sheetId="266" r:id="rId17"/>
    <sheet name="Zestawienia" sheetId="149" r:id="rId18"/>
  </sheets>
  <externalReferences>
    <externalReference r:id="rId19"/>
  </externalReferences>
  <definedNames>
    <definedName name="_xlnm._FilterDatabase" localSheetId="13" hidden="1">'Grupy ob'!$D$24:$L$25</definedName>
    <definedName name="_xlnm._FilterDatabase" localSheetId="11" hidden="1">'Grupy om'!$D$24:$L$25</definedName>
    <definedName name="_xlnm._FilterDatabase" localSheetId="12" hidden="1">'Grupy op'!$D$24:$D$25</definedName>
    <definedName name="_xlnm.Print_Area" localSheetId="10">absolwenci!$B$1:$R$9</definedName>
    <definedName name="_xlnm.Print_Area" localSheetId="8">'adm.i obs.'!$A$1:$N$25</definedName>
    <definedName name="_xlnm.Print_Area" localSheetId="13">'Grupy ob'!$B$1:$AK$21</definedName>
    <definedName name="_xlnm.Print_Area" localSheetId="11">'Grupy om'!$B$1:$AL$21</definedName>
    <definedName name="_xlnm.Print_Area" localSheetId="12">'Grupy op'!$B$1:$R$21</definedName>
    <definedName name="_xlnm.Print_Area" localSheetId="6">kal.harm.szc.!$A$1:$H$12</definedName>
    <definedName name="_xlnm.Print_Area" localSheetId="5">Kalendarz!$A$1:$G$54</definedName>
    <definedName name="_xlnm.Print_Area" localSheetId="0">Legenda!$A$1:$D$45</definedName>
    <definedName name="_xlnm.Print_Area" localSheetId="9">liczbaucz!$B$1:$M$30</definedName>
    <definedName name="_xlnm.Print_Area" localSheetId="7">pedag!$A$1:$Z$546</definedName>
    <definedName name="_xlnm.Print_Area" localSheetId="1">słownik!$A$1:$L$49</definedName>
    <definedName name="_xlnm.Print_Area" localSheetId="14">'SPN ob'!$B$1:$P$18</definedName>
    <definedName name="_xlnm.Print_Area" localSheetId="15">'SPN om'!$B$1:$P$16</definedName>
    <definedName name="_xlnm.Print_Area" localSheetId="16">'SPN op'!$B$1:$L$17</definedName>
    <definedName name="_xlnm.Print_Area" localSheetId="2">wizyt!$A$1:$J$42</definedName>
    <definedName name="_xlnm.Print_Area" localSheetId="4">zał.fin.!$B$1:$K$50</definedName>
    <definedName name="_xlnm.Print_Area" localSheetId="3">zestaw!$A$1:$J$40</definedName>
    <definedName name="_xlnm.Print_Area" localSheetId="17">Zestawienia!$A$1:$W$53</definedName>
    <definedName name="SSLink0" localSheetId="13">[1]Kalendarz!#REF!</definedName>
    <definedName name="SSLink0" localSheetId="12">[1]Kalendarz!#REF!</definedName>
    <definedName name="SSLink0" localSheetId="6">#REF!</definedName>
    <definedName name="SSLink0" localSheetId="5">Kalendarz!#REF!</definedName>
    <definedName name="SSLink0" localSheetId="14">[1]Kalendarz!#REF!</definedName>
    <definedName name="SSLink0" localSheetId="16">[1]Kalendarz!#REF!</definedName>
    <definedName name="SSLink0">[1]Kalendarz!#REF!</definedName>
  </definedNames>
  <calcPr calcId="152511"/>
  <customWorkbookViews>
    <customWorkbookView name="pełny widok" guid="{39E4F101-455C-11D4-B2AB-AB6FCDBCDE25}" includePrintSettings="0" includeHiddenRowCol="0" maximized="1" windowWidth="796" windowHeight="438" tabRatio="602" activeSheetId="94" showObjects="placeholders"/>
    <customWorkbookView name="ukryte kolumny I - VI" guid="{39E4F100-455C-11D4-B2AB-AB6FCDBCDE25}" includePrintSettings="0" maximized="1" windowWidth="796" windowHeight="438" tabRatio="602" activeSheetId="94" showObjects="placeholders"/>
  </customWorkbookViews>
</workbook>
</file>

<file path=xl/calcChain.xml><?xml version="1.0" encoding="utf-8"?>
<calcChain xmlns="http://schemas.openxmlformats.org/spreadsheetml/2006/main">
  <c r="V517" i="132" l="1"/>
  <c r="W530" i="132"/>
  <c r="AF6" i="265"/>
  <c r="AB6" i="265"/>
  <c r="X6" i="265"/>
  <c r="T6" i="265"/>
  <c r="P6" i="265"/>
  <c r="L6" i="265"/>
  <c r="H6" i="265"/>
  <c r="D6" i="265"/>
  <c r="AK21" i="265"/>
  <c r="AK11" i="265"/>
  <c r="AK12" i="265"/>
  <c r="AK13" i="265"/>
  <c r="AK14" i="265"/>
  <c r="AK15" i="265"/>
  <c r="AK16" i="265"/>
  <c r="AK17" i="265"/>
  <c r="AK18" i="265"/>
  <c r="AK19" i="265"/>
  <c r="AK20" i="265"/>
  <c r="AK10" i="265"/>
  <c r="AJ8" i="265"/>
  <c r="AF8" i="265"/>
  <c r="H8" i="265"/>
  <c r="L8" i="265"/>
  <c r="P8" i="265"/>
  <c r="T8" i="265"/>
  <c r="X8" i="265"/>
  <c r="AB8" i="265"/>
  <c r="D8" i="265"/>
  <c r="R1" i="265"/>
  <c r="M6" i="268" l="1"/>
  <c r="N1" i="268"/>
  <c r="P8" i="268"/>
  <c r="M8" i="268"/>
  <c r="R21" i="268"/>
  <c r="R11" i="268"/>
  <c r="R12" i="268"/>
  <c r="R13" i="268"/>
  <c r="R14" i="268"/>
  <c r="R15" i="268"/>
  <c r="R16" i="268"/>
  <c r="R17" i="268"/>
  <c r="R18" i="268"/>
  <c r="R19" i="268"/>
  <c r="R20" i="268"/>
  <c r="R10" i="268"/>
  <c r="J8" i="268"/>
  <c r="G8" i="268"/>
  <c r="D8" i="268"/>
  <c r="J6" i="268"/>
  <c r="G6" i="268"/>
  <c r="D6" i="268"/>
  <c r="AL21" i="192"/>
  <c r="AL11" i="192"/>
  <c r="AL12" i="192"/>
  <c r="AL13" i="192"/>
  <c r="AL14" i="192"/>
  <c r="AL15" i="192"/>
  <c r="AL16" i="192"/>
  <c r="AL17" i="192"/>
  <c r="AL18" i="192"/>
  <c r="AL19" i="192"/>
  <c r="AL20" i="192"/>
  <c r="AL10" i="192"/>
  <c r="AJ8" i="192"/>
  <c r="T8" i="192"/>
  <c r="H8" i="192"/>
  <c r="L8" i="192"/>
  <c r="P8" i="192"/>
  <c r="X8" i="192"/>
  <c r="AB8" i="192"/>
  <c r="AF8" i="192"/>
  <c r="D8" i="192"/>
  <c r="AF6" i="192"/>
  <c r="AB6" i="192"/>
  <c r="X6" i="192"/>
  <c r="T6" i="192"/>
  <c r="P6" i="192"/>
  <c r="L6" i="192"/>
  <c r="H6" i="192"/>
  <c r="D6" i="192"/>
  <c r="T5" i="192"/>
  <c r="G25" i="151"/>
  <c r="K15" i="151"/>
  <c r="K16" i="151"/>
  <c r="K5" i="151"/>
  <c r="M5" i="151" s="1"/>
  <c r="AL8" i="192" l="1"/>
  <c r="R8" i="268"/>
  <c r="J19" i="133"/>
  <c r="H3" i="269"/>
  <c r="H1" i="269"/>
  <c r="G1" i="269"/>
  <c r="B2" i="269"/>
  <c r="F23" i="262" l="1"/>
  <c r="F19" i="262" l="1"/>
  <c r="B36" i="133"/>
  <c r="X1" i="132" l="1"/>
  <c r="W1" i="132"/>
  <c r="P8" i="187"/>
  <c r="Q8" i="187"/>
  <c r="P9" i="187"/>
  <c r="Q9" i="187"/>
  <c r="P7" i="187"/>
  <c r="Q7" i="187"/>
  <c r="M6" i="187"/>
  <c r="L1" i="187"/>
  <c r="O6" i="187"/>
  <c r="N6" i="187"/>
  <c r="L6" i="187"/>
  <c r="K6" i="187"/>
  <c r="J6" i="187"/>
  <c r="I6" i="187"/>
  <c r="H6" i="187"/>
  <c r="H2" i="266" l="1"/>
  <c r="M14" i="263"/>
  <c r="M15" i="263"/>
  <c r="H14" i="263"/>
  <c r="H15" i="263"/>
  <c r="C1" i="268"/>
  <c r="I15" i="266"/>
  <c r="F15" i="266"/>
  <c r="I14" i="266"/>
  <c r="F14" i="266"/>
  <c r="J14" i="266" s="1"/>
  <c r="I13" i="266"/>
  <c r="F13" i="266"/>
  <c r="I12" i="266"/>
  <c r="F12" i="266"/>
  <c r="J12" i="266" s="1"/>
  <c r="I11" i="266"/>
  <c r="F11" i="266"/>
  <c r="H10" i="266"/>
  <c r="G10" i="266"/>
  <c r="I10" i="266" s="1"/>
  <c r="E10" i="266"/>
  <c r="D10" i="266"/>
  <c r="C1" i="266"/>
  <c r="C1" i="265"/>
  <c r="M17" i="263"/>
  <c r="H17" i="263"/>
  <c r="M16" i="263"/>
  <c r="H16" i="263"/>
  <c r="M13" i="263"/>
  <c r="H13" i="263"/>
  <c r="M12" i="263"/>
  <c r="H12" i="263"/>
  <c r="N12" i="263" s="1"/>
  <c r="M11" i="263"/>
  <c r="H11" i="263"/>
  <c r="L10" i="263"/>
  <c r="K10" i="263"/>
  <c r="J10" i="263"/>
  <c r="I10" i="263"/>
  <c r="G10" i="263"/>
  <c r="F10" i="263"/>
  <c r="E10" i="263"/>
  <c r="D10" i="263"/>
  <c r="J2" i="263"/>
  <c r="C1" i="263"/>
  <c r="N16" i="263" l="1"/>
  <c r="N11" i="263"/>
  <c r="N13" i="263"/>
  <c r="N17" i="263"/>
  <c r="F10" i="266"/>
  <c r="J10" i="266" s="1"/>
  <c r="J11" i="266"/>
  <c r="J13" i="266"/>
  <c r="J15" i="266"/>
  <c r="N14" i="263"/>
  <c r="N15" i="263"/>
  <c r="AK8" i="265"/>
  <c r="M10" i="263"/>
  <c r="H10" i="263"/>
  <c r="G1" i="151"/>
  <c r="F28" i="151"/>
  <c r="E28" i="151"/>
  <c r="D28" i="151"/>
  <c r="C28" i="151"/>
  <c r="G27" i="151"/>
  <c r="G26" i="151"/>
  <c r="K17" i="151"/>
  <c r="N10" i="263" l="1"/>
  <c r="C30" i="151"/>
  <c r="D5" i="268"/>
  <c r="D30" i="151"/>
  <c r="G5" i="268"/>
  <c r="E30" i="151"/>
  <c r="J5" i="268"/>
  <c r="F30" i="151"/>
  <c r="M5" i="268"/>
  <c r="G28" i="151"/>
  <c r="D23" i="151"/>
  <c r="D29" i="151"/>
  <c r="F29" i="151"/>
  <c r="F23" i="151"/>
  <c r="C29" i="151"/>
  <c r="E29" i="151"/>
  <c r="C7" i="149"/>
  <c r="D7" i="149"/>
  <c r="E7" i="149" s="1"/>
  <c r="C8" i="149"/>
  <c r="D8" i="149"/>
  <c r="E8" i="149" s="1"/>
  <c r="C9" i="149"/>
  <c r="D9" i="149"/>
  <c r="E9" i="149" s="1"/>
  <c r="C10" i="149"/>
  <c r="D10" i="149"/>
  <c r="E10" i="149" s="1"/>
  <c r="C11" i="149"/>
  <c r="D11" i="149"/>
  <c r="E11" i="149" s="1"/>
  <c r="C12" i="149"/>
  <c r="D12" i="149"/>
  <c r="E12" i="149" s="1"/>
  <c r="C13" i="149"/>
  <c r="D13" i="149"/>
  <c r="E13" i="149" s="1"/>
  <c r="C14" i="149"/>
  <c r="D14" i="149"/>
  <c r="E14" i="149" s="1"/>
  <c r="C15" i="149"/>
  <c r="D15" i="149"/>
  <c r="E15" i="149" s="1"/>
  <c r="C16" i="149"/>
  <c r="D16" i="149"/>
  <c r="E16" i="149" s="1"/>
  <c r="C17" i="149"/>
  <c r="D17" i="149"/>
  <c r="E17" i="149" s="1"/>
  <c r="C18" i="149"/>
  <c r="D18" i="149"/>
  <c r="E18" i="149" s="1"/>
  <c r="C19" i="149"/>
  <c r="D19" i="149"/>
  <c r="E19" i="149" s="1"/>
  <c r="C20" i="149"/>
  <c r="D20" i="149"/>
  <c r="E20" i="149" s="1"/>
  <c r="C21" i="149"/>
  <c r="D21" i="149"/>
  <c r="E21" i="149" s="1"/>
  <c r="C22" i="149"/>
  <c r="D22" i="149"/>
  <c r="E22" i="149" s="1"/>
  <c r="C23" i="149"/>
  <c r="D23" i="149"/>
  <c r="E23" i="149" s="1"/>
  <c r="C24" i="149"/>
  <c r="D24" i="149"/>
  <c r="E24" i="149" s="1"/>
  <c r="C25" i="149"/>
  <c r="D25" i="149"/>
  <c r="E25" i="149" s="1"/>
  <c r="C26" i="149"/>
  <c r="D26" i="149"/>
  <c r="E26" i="149" s="1"/>
  <c r="C27" i="149"/>
  <c r="D27" i="149"/>
  <c r="E27" i="149" s="1"/>
  <c r="C28" i="149"/>
  <c r="D28" i="149"/>
  <c r="E28" i="149" s="1"/>
  <c r="C29" i="149"/>
  <c r="D29" i="149"/>
  <c r="E29" i="149" s="1"/>
  <c r="C30" i="149"/>
  <c r="D30" i="149"/>
  <c r="E30" i="149" s="1"/>
  <c r="C31" i="149"/>
  <c r="D31" i="149"/>
  <c r="E31" i="149" s="1"/>
  <c r="C32" i="149"/>
  <c r="D32" i="149"/>
  <c r="E32" i="149" s="1"/>
  <c r="C33" i="149"/>
  <c r="D33" i="149"/>
  <c r="E33" i="149" s="1"/>
  <c r="C34" i="149"/>
  <c r="D34" i="149"/>
  <c r="E34" i="149" s="1"/>
  <c r="C35" i="149"/>
  <c r="D35" i="149"/>
  <c r="E35" i="149" s="1"/>
  <c r="C36" i="149"/>
  <c r="D36" i="149"/>
  <c r="E36" i="149" s="1"/>
  <c r="C37" i="149"/>
  <c r="D37" i="149"/>
  <c r="E37" i="149" s="1"/>
  <c r="C38" i="149"/>
  <c r="D38" i="149"/>
  <c r="E38" i="149" s="1"/>
  <c r="C39" i="149"/>
  <c r="D39" i="149"/>
  <c r="E39" i="149" s="1"/>
  <c r="P7" i="149"/>
  <c r="P8" i="149"/>
  <c r="P9" i="149"/>
  <c r="P10" i="149"/>
  <c r="P11" i="149"/>
  <c r="P12" i="149"/>
  <c r="P13" i="149"/>
  <c r="P14" i="149"/>
  <c r="P15" i="149"/>
  <c r="P16" i="149"/>
  <c r="P17" i="149"/>
  <c r="P18" i="149"/>
  <c r="P19" i="149"/>
  <c r="P20" i="149"/>
  <c r="P21" i="149"/>
  <c r="P22" i="149"/>
  <c r="P23" i="149"/>
  <c r="P24" i="149"/>
  <c r="P25" i="149"/>
  <c r="P26" i="149"/>
  <c r="P27" i="149"/>
  <c r="P28" i="149"/>
  <c r="P29" i="149"/>
  <c r="P30" i="149"/>
  <c r="P31" i="149"/>
  <c r="P32" i="149"/>
  <c r="P33" i="149"/>
  <c r="P34" i="149"/>
  <c r="P35" i="149"/>
  <c r="P36" i="149"/>
  <c r="P37" i="149"/>
  <c r="P38" i="149"/>
  <c r="P39" i="149"/>
  <c r="P40" i="149"/>
  <c r="P41" i="149"/>
  <c r="P42" i="149"/>
  <c r="P43" i="149"/>
  <c r="P44" i="149"/>
  <c r="P45" i="149"/>
  <c r="P46" i="149"/>
  <c r="P47" i="149"/>
  <c r="P48" i="149"/>
  <c r="P49" i="149"/>
  <c r="P50" i="149"/>
  <c r="P51" i="149"/>
  <c r="P52" i="149"/>
  <c r="P6" i="149"/>
  <c r="K25" i="149"/>
  <c r="L25" i="149" s="1"/>
  <c r="K24" i="149"/>
  <c r="L24" i="149" s="1"/>
  <c r="L22" i="149"/>
  <c r="L23" i="149"/>
  <c r="L21" i="149"/>
  <c r="L29" i="149"/>
  <c r="L30" i="149"/>
  <c r="L31" i="149"/>
  <c r="L32" i="149"/>
  <c r="L33" i="149"/>
  <c r="L28" i="149"/>
  <c r="F36" i="149" l="1"/>
  <c r="F26" i="149"/>
  <c r="F31" i="149"/>
  <c r="F20" i="149"/>
  <c r="F15" i="149"/>
  <c r="F28" i="149"/>
  <c r="F23" i="149"/>
  <c r="F18" i="149"/>
  <c r="F11" i="149"/>
  <c r="F39" i="149"/>
  <c r="F34" i="149"/>
  <c r="F30" i="149"/>
  <c r="F27" i="149"/>
  <c r="F24" i="149"/>
  <c r="F14" i="149"/>
  <c r="F7" i="149"/>
  <c r="F38" i="149"/>
  <c r="F35" i="149"/>
  <c r="F32" i="149"/>
  <c r="F22" i="149"/>
  <c r="F19" i="149"/>
  <c r="F16" i="149"/>
  <c r="F10" i="149"/>
  <c r="L34" i="149"/>
  <c r="G29" i="151"/>
  <c r="J23" i="133"/>
  <c r="G30" i="151"/>
  <c r="F37" i="149"/>
  <c r="F33" i="149"/>
  <c r="F29" i="149"/>
  <c r="F25" i="149"/>
  <c r="F21" i="149"/>
  <c r="F13" i="149"/>
  <c r="F9" i="149"/>
  <c r="L10" i="231"/>
  <c r="J2" i="231"/>
  <c r="I25" i="224" l="1"/>
  <c r="I12" i="224" l="1"/>
  <c r="K11" i="224"/>
  <c r="K38" i="224"/>
  <c r="J25" i="224"/>
  <c r="K25" i="224" s="1"/>
  <c r="K24" i="224"/>
  <c r="J12" i="224"/>
  <c r="K22" i="224"/>
  <c r="K12" i="224" l="1"/>
  <c r="D1" i="149"/>
  <c r="C1" i="149"/>
  <c r="M1" i="148"/>
  <c r="L1" i="148"/>
  <c r="D3" i="262"/>
  <c r="C3" i="262"/>
  <c r="K2" i="224"/>
  <c r="J2" i="224"/>
  <c r="I1" i="133" l="1"/>
  <c r="H1" i="133"/>
  <c r="G3" i="133"/>
  <c r="F54" i="262" l="1"/>
  <c r="F32" i="262" l="1"/>
  <c r="B1" i="262" l="1"/>
  <c r="G2" i="262"/>
  <c r="F31" i="262"/>
  <c r="E8" i="266" l="1"/>
  <c r="K8" i="263"/>
  <c r="F8" i="263"/>
  <c r="H8" i="266"/>
  <c r="D8" i="263"/>
  <c r="G8" i="263"/>
  <c r="D8" i="266"/>
  <c r="J8" i="263"/>
  <c r="E8" i="263"/>
  <c r="I8" i="263"/>
  <c r="G8" i="266"/>
  <c r="L8" i="263"/>
  <c r="L8" i="231"/>
  <c r="K8" i="231"/>
  <c r="J8" i="231"/>
  <c r="I8" i="231"/>
  <c r="D8" i="231"/>
  <c r="F8" i="231"/>
  <c r="G8" i="231"/>
  <c r="E8" i="231"/>
  <c r="E42" i="262"/>
  <c r="E38" i="262"/>
  <c r="E40" i="262"/>
  <c r="E36" i="262"/>
  <c r="E41" i="262"/>
  <c r="E37" i="262"/>
  <c r="E39" i="262"/>
  <c r="O15" i="263" l="1"/>
  <c r="O14" i="263"/>
  <c r="O17" i="263"/>
  <c r="O13" i="263"/>
  <c r="O11" i="263"/>
  <c r="O10" i="263"/>
  <c r="O16" i="263"/>
  <c r="O12" i="263"/>
  <c r="K15" i="266"/>
  <c r="K10" i="266"/>
  <c r="K12" i="266"/>
  <c r="K11" i="266"/>
  <c r="K13" i="266"/>
  <c r="K14" i="266"/>
  <c r="O12" i="231"/>
  <c r="O11" i="231"/>
  <c r="O13" i="231"/>
  <c r="O15" i="231"/>
  <c r="O14" i="231"/>
  <c r="F10" i="231" l="1"/>
  <c r="K10" i="231" l="1"/>
  <c r="J10" i="231"/>
  <c r="I10" i="231"/>
  <c r="G10" i="231"/>
  <c r="E10" i="231"/>
  <c r="D10" i="231"/>
  <c r="H15" i="231"/>
  <c r="M15" i="231"/>
  <c r="M14" i="231"/>
  <c r="H14" i="231"/>
  <c r="M13" i="231"/>
  <c r="H13" i="231"/>
  <c r="M12" i="231"/>
  <c r="H12" i="231"/>
  <c r="M11" i="231"/>
  <c r="H11" i="231"/>
  <c r="C1" i="231"/>
  <c r="O10" i="231" l="1"/>
  <c r="H10" i="231"/>
  <c r="N15" i="231"/>
  <c r="M10" i="231"/>
  <c r="N14" i="231"/>
  <c r="N13" i="231"/>
  <c r="N12" i="231"/>
  <c r="N11" i="231"/>
  <c r="N10" i="231" l="1"/>
  <c r="K32" i="224"/>
  <c r="K35" i="224"/>
  <c r="K34" i="224"/>
  <c r="K33" i="224"/>
  <c r="K36" i="224"/>
  <c r="K30" i="224"/>
  <c r="K28" i="224"/>
  <c r="K19" i="224"/>
  <c r="K20" i="224"/>
  <c r="K21" i="224"/>
  <c r="K18" i="224"/>
  <c r="K16" i="224"/>
  <c r="K14" i="224"/>
  <c r="H11" i="224" l="1"/>
  <c r="AD524" i="132" l="1"/>
  <c r="AA524" i="132"/>
  <c r="AD523" i="132"/>
  <c r="AA523" i="132"/>
  <c r="AD522" i="132"/>
  <c r="AA522" i="132"/>
  <c r="AD521" i="132"/>
  <c r="AA521" i="132"/>
  <c r="AD520" i="132"/>
  <c r="AA520" i="132"/>
  <c r="AD519" i="132"/>
  <c r="AA519" i="132"/>
  <c r="AD518" i="132"/>
  <c r="AA518" i="132"/>
  <c r="AE517" i="132"/>
  <c r="AE518" i="132" s="1"/>
  <c r="AE519" i="132" s="1"/>
  <c r="AE520" i="132" s="1"/>
  <c r="AE521" i="132" s="1"/>
  <c r="AE522" i="132" s="1"/>
  <c r="AE523" i="132" s="1"/>
  <c r="AE524" i="132" s="1"/>
  <c r="U517" i="132"/>
  <c r="AD500" i="132"/>
  <c r="AA500" i="132"/>
  <c r="AD499" i="132"/>
  <c r="AA499" i="132"/>
  <c r="AD498" i="132"/>
  <c r="AA498" i="132"/>
  <c r="AD497" i="132"/>
  <c r="AA497" i="132"/>
  <c r="AD496" i="132"/>
  <c r="AA496" i="132"/>
  <c r="AD495" i="132"/>
  <c r="AA495" i="132"/>
  <c r="AD494" i="132"/>
  <c r="AA494" i="132"/>
  <c r="AD493" i="132"/>
  <c r="AA493" i="132"/>
  <c r="AD492" i="132"/>
  <c r="AA492" i="132"/>
  <c r="AE491" i="132"/>
  <c r="AE492" i="132" s="1"/>
  <c r="AE493" i="132" s="1"/>
  <c r="AE494" i="132" s="1"/>
  <c r="AE495" i="132" s="1"/>
  <c r="AE496" i="132" s="1"/>
  <c r="AE497" i="132" s="1"/>
  <c r="AE498" i="132" s="1"/>
  <c r="AE499" i="132" s="1"/>
  <c r="AE500" i="132" s="1"/>
  <c r="U491" i="132"/>
  <c r="AD490" i="132"/>
  <c r="AA490" i="132"/>
  <c r="AD489" i="132"/>
  <c r="AA489" i="132"/>
  <c r="AD488" i="132"/>
  <c r="AA488" i="132"/>
  <c r="AD487" i="132"/>
  <c r="AA487" i="132"/>
  <c r="AD486" i="132"/>
  <c r="AA486" i="132"/>
  <c r="AD485" i="132"/>
  <c r="AA485" i="132"/>
  <c r="AD484" i="132"/>
  <c r="AA484" i="132"/>
  <c r="AD483" i="132"/>
  <c r="AA483" i="132"/>
  <c r="AD482" i="132"/>
  <c r="AA482" i="132"/>
  <c r="AE481" i="132"/>
  <c r="AE482" i="132" s="1"/>
  <c r="AE483" i="132" s="1"/>
  <c r="AE484" i="132" s="1"/>
  <c r="AE485" i="132" s="1"/>
  <c r="AE486" i="132" s="1"/>
  <c r="AE487" i="132" s="1"/>
  <c r="AE488" i="132" s="1"/>
  <c r="AE489" i="132" s="1"/>
  <c r="AE490" i="132" s="1"/>
  <c r="U481" i="132"/>
  <c r="AD480" i="132"/>
  <c r="AA480" i="132"/>
  <c r="AD479" i="132"/>
  <c r="AA479" i="132"/>
  <c r="AD478" i="132"/>
  <c r="AA478" i="132"/>
  <c r="AD477" i="132"/>
  <c r="AA477" i="132"/>
  <c r="AD476" i="132"/>
  <c r="AA476" i="132"/>
  <c r="AD475" i="132"/>
  <c r="AA475" i="132"/>
  <c r="AD474" i="132"/>
  <c r="AA474" i="132"/>
  <c r="AD473" i="132"/>
  <c r="AA473" i="132"/>
  <c r="AD472" i="132"/>
  <c r="AA472" i="132"/>
  <c r="AE471" i="132"/>
  <c r="AE472" i="132" s="1"/>
  <c r="AE473" i="132" s="1"/>
  <c r="AE474" i="132" s="1"/>
  <c r="AE475" i="132" s="1"/>
  <c r="AE476" i="132" s="1"/>
  <c r="AE477" i="132" s="1"/>
  <c r="AE478" i="132" s="1"/>
  <c r="AE479" i="132" s="1"/>
  <c r="AE480" i="132" s="1"/>
  <c r="U471" i="132"/>
  <c r="AD470" i="132"/>
  <c r="AA470" i="132"/>
  <c r="AD469" i="132"/>
  <c r="AA469" i="132"/>
  <c r="AD468" i="132"/>
  <c r="AA468" i="132"/>
  <c r="AD467" i="132"/>
  <c r="AA467" i="132"/>
  <c r="AD466" i="132"/>
  <c r="AA466" i="132"/>
  <c r="AD465" i="132"/>
  <c r="AA465" i="132"/>
  <c r="AD464" i="132"/>
  <c r="AA464" i="132"/>
  <c r="AD463" i="132"/>
  <c r="AA463" i="132"/>
  <c r="AD462" i="132"/>
  <c r="AA462" i="132"/>
  <c r="AE461" i="132"/>
  <c r="AE462" i="132" s="1"/>
  <c r="AE463" i="132" s="1"/>
  <c r="AE464" i="132" s="1"/>
  <c r="AE465" i="132" s="1"/>
  <c r="AE466" i="132" s="1"/>
  <c r="AE467" i="132" s="1"/>
  <c r="AE468" i="132" s="1"/>
  <c r="AE469" i="132" s="1"/>
  <c r="AE470" i="132" s="1"/>
  <c r="U461" i="132"/>
  <c r="AD460" i="132"/>
  <c r="AA460" i="132"/>
  <c r="AD459" i="132"/>
  <c r="AA459" i="132"/>
  <c r="AD458" i="132"/>
  <c r="AA458" i="132"/>
  <c r="AD457" i="132"/>
  <c r="AA457" i="132"/>
  <c r="AD456" i="132"/>
  <c r="AA456" i="132"/>
  <c r="AD455" i="132"/>
  <c r="AA455" i="132"/>
  <c r="AD454" i="132"/>
  <c r="AA454" i="132"/>
  <c r="AD453" i="132"/>
  <c r="AA453" i="132"/>
  <c r="AD452" i="132"/>
  <c r="AA452" i="132"/>
  <c r="AE451" i="132"/>
  <c r="AE452" i="132" s="1"/>
  <c r="AE453" i="132" s="1"/>
  <c r="AE454" i="132" s="1"/>
  <c r="AE455" i="132" s="1"/>
  <c r="AE456" i="132" s="1"/>
  <c r="AE457" i="132" s="1"/>
  <c r="AE458" i="132" s="1"/>
  <c r="AE459" i="132" s="1"/>
  <c r="AE460" i="132" s="1"/>
  <c r="U451" i="132"/>
  <c r="AD450" i="132"/>
  <c r="AA450" i="132"/>
  <c r="AD449" i="132"/>
  <c r="AA449" i="132"/>
  <c r="AD448" i="132"/>
  <c r="AA448" i="132"/>
  <c r="AD447" i="132"/>
  <c r="AA447" i="132"/>
  <c r="AD446" i="132"/>
  <c r="AA446" i="132"/>
  <c r="AD445" i="132"/>
  <c r="AA445" i="132"/>
  <c r="AD444" i="132"/>
  <c r="AA444" i="132"/>
  <c r="AD443" i="132"/>
  <c r="AA443" i="132"/>
  <c r="AD442" i="132"/>
  <c r="AA442" i="132"/>
  <c r="AE441" i="132"/>
  <c r="AE442" i="132" s="1"/>
  <c r="AE443" i="132" s="1"/>
  <c r="AE444" i="132" s="1"/>
  <c r="AE445" i="132" s="1"/>
  <c r="AE446" i="132" s="1"/>
  <c r="AE447" i="132" s="1"/>
  <c r="AE448" i="132" s="1"/>
  <c r="AE449" i="132" s="1"/>
  <c r="AE450" i="132" s="1"/>
  <c r="U441" i="132"/>
  <c r="AD440" i="132"/>
  <c r="AA440" i="132"/>
  <c r="AD439" i="132"/>
  <c r="AA439" i="132"/>
  <c r="AD438" i="132"/>
  <c r="AA438" i="132"/>
  <c r="AD437" i="132"/>
  <c r="AA437" i="132"/>
  <c r="AD436" i="132"/>
  <c r="AA436" i="132"/>
  <c r="AD435" i="132"/>
  <c r="AA435" i="132"/>
  <c r="AD434" i="132"/>
  <c r="AA434" i="132"/>
  <c r="AD433" i="132"/>
  <c r="AA433" i="132"/>
  <c r="AD432" i="132"/>
  <c r="AA432" i="132"/>
  <c r="AE431" i="132"/>
  <c r="AE432" i="132" s="1"/>
  <c r="AE433" i="132" s="1"/>
  <c r="AE434" i="132" s="1"/>
  <c r="AE435" i="132" s="1"/>
  <c r="AE436" i="132" s="1"/>
  <c r="AE437" i="132" s="1"/>
  <c r="AE438" i="132" s="1"/>
  <c r="AE439" i="132" s="1"/>
  <c r="AE440" i="132" s="1"/>
  <c r="U431" i="132"/>
  <c r="AD430" i="132"/>
  <c r="AA430" i="132"/>
  <c r="AD429" i="132"/>
  <c r="AA429" i="132"/>
  <c r="AD428" i="132"/>
  <c r="AA428" i="132"/>
  <c r="AD427" i="132"/>
  <c r="AA427" i="132"/>
  <c r="AD426" i="132"/>
  <c r="AA426" i="132"/>
  <c r="AD425" i="132"/>
  <c r="AA425" i="132"/>
  <c r="AD424" i="132"/>
  <c r="AA424" i="132"/>
  <c r="AD423" i="132"/>
  <c r="AA423" i="132"/>
  <c r="AD422" i="132"/>
  <c r="AA422" i="132"/>
  <c r="AE421" i="132"/>
  <c r="AE422" i="132" s="1"/>
  <c r="AE423" i="132" s="1"/>
  <c r="AE424" i="132" s="1"/>
  <c r="AE425" i="132" s="1"/>
  <c r="AE426" i="132" s="1"/>
  <c r="AE427" i="132" s="1"/>
  <c r="AE428" i="132" s="1"/>
  <c r="AE429" i="132" s="1"/>
  <c r="AE430" i="132" s="1"/>
  <c r="U421" i="132"/>
  <c r="AD420" i="132"/>
  <c r="AA420" i="132"/>
  <c r="AD419" i="132"/>
  <c r="AA419" i="132"/>
  <c r="AD418" i="132"/>
  <c r="AA418" i="132"/>
  <c r="AD417" i="132"/>
  <c r="AA417" i="132"/>
  <c r="AD416" i="132"/>
  <c r="AA416" i="132"/>
  <c r="AD415" i="132"/>
  <c r="AA415" i="132"/>
  <c r="AD414" i="132"/>
  <c r="AA414" i="132"/>
  <c r="AD413" i="132"/>
  <c r="AA413" i="132"/>
  <c r="AD412" i="132"/>
  <c r="AA412" i="132"/>
  <c r="AE411" i="132"/>
  <c r="AE412" i="132" s="1"/>
  <c r="AE413" i="132" s="1"/>
  <c r="AE414" i="132" s="1"/>
  <c r="AE415" i="132" s="1"/>
  <c r="AE416" i="132" s="1"/>
  <c r="AE417" i="132" s="1"/>
  <c r="AE418" i="132" s="1"/>
  <c r="AE419" i="132" s="1"/>
  <c r="AE420" i="132" s="1"/>
  <c r="U411" i="132"/>
  <c r="AD410" i="132"/>
  <c r="AA410" i="132"/>
  <c r="AD409" i="132"/>
  <c r="AA409" i="132"/>
  <c r="AD408" i="132"/>
  <c r="AA408" i="132"/>
  <c r="AD407" i="132"/>
  <c r="AA407" i="132"/>
  <c r="AD406" i="132"/>
  <c r="AA406" i="132"/>
  <c r="AD405" i="132"/>
  <c r="AA405" i="132"/>
  <c r="AD404" i="132"/>
  <c r="AA404" i="132"/>
  <c r="AD403" i="132"/>
  <c r="AA403" i="132"/>
  <c r="AD402" i="132"/>
  <c r="AA402" i="132"/>
  <c r="AE401" i="132"/>
  <c r="AE402" i="132" s="1"/>
  <c r="AE403" i="132" s="1"/>
  <c r="AE404" i="132" s="1"/>
  <c r="AE405" i="132" s="1"/>
  <c r="AE406" i="132" s="1"/>
  <c r="AE407" i="132" s="1"/>
  <c r="AE408" i="132" s="1"/>
  <c r="AE409" i="132" s="1"/>
  <c r="AE410" i="132" s="1"/>
  <c r="U401" i="132"/>
  <c r="AD400" i="132"/>
  <c r="AA400" i="132"/>
  <c r="AD399" i="132"/>
  <c r="AA399" i="132"/>
  <c r="AD398" i="132"/>
  <c r="AA398" i="132"/>
  <c r="AD397" i="132"/>
  <c r="AA397" i="132"/>
  <c r="AD396" i="132"/>
  <c r="AA396" i="132"/>
  <c r="AD395" i="132"/>
  <c r="AA395" i="132"/>
  <c r="AD394" i="132"/>
  <c r="AA394" i="132"/>
  <c r="AD393" i="132"/>
  <c r="AA393" i="132"/>
  <c r="AD392" i="132"/>
  <c r="AA392" i="132"/>
  <c r="AE391" i="132"/>
  <c r="AE392" i="132" s="1"/>
  <c r="AE393" i="132" s="1"/>
  <c r="AE394" i="132" s="1"/>
  <c r="AE395" i="132" s="1"/>
  <c r="AE396" i="132" s="1"/>
  <c r="AE397" i="132" s="1"/>
  <c r="AE398" i="132" s="1"/>
  <c r="AE399" i="132" s="1"/>
  <c r="AE400" i="132" s="1"/>
  <c r="U391" i="132"/>
  <c r="AD390" i="132"/>
  <c r="AA390" i="132"/>
  <c r="AD389" i="132"/>
  <c r="AA389" i="132"/>
  <c r="AD388" i="132"/>
  <c r="AA388" i="132"/>
  <c r="AD387" i="132"/>
  <c r="AA387" i="132"/>
  <c r="AD386" i="132"/>
  <c r="AA386" i="132"/>
  <c r="AD385" i="132"/>
  <c r="AA385" i="132"/>
  <c r="AD384" i="132"/>
  <c r="AA384" i="132"/>
  <c r="AD383" i="132"/>
  <c r="AA383" i="132"/>
  <c r="AD382" i="132"/>
  <c r="AA382" i="132"/>
  <c r="AE381" i="132"/>
  <c r="AE382" i="132" s="1"/>
  <c r="AE383" i="132" s="1"/>
  <c r="AE384" i="132" s="1"/>
  <c r="AE385" i="132" s="1"/>
  <c r="AE386" i="132" s="1"/>
  <c r="AE387" i="132" s="1"/>
  <c r="AE388" i="132" s="1"/>
  <c r="AE389" i="132" s="1"/>
  <c r="AE390" i="132" s="1"/>
  <c r="U381" i="132"/>
  <c r="AD380" i="132"/>
  <c r="AA380" i="132"/>
  <c r="AD379" i="132"/>
  <c r="AA379" i="132"/>
  <c r="AD378" i="132"/>
  <c r="AA378" i="132"/>
  <c r="AD377" i="132"/>
  <c r="AA377" i="132"/>
  <c r="AD376" i="132"/>
  <c r="AA376" i="132"/>
  <c r="AD375" i="132"/>
  <c r="AA375" i="132"/>
  <c r="AD374" i="132"/>
  <c r="AA374" i="132"/>
  <c r="AD373" i="132"/>
  <c r="AA373" i="132"/>
  <c r="AD372" i="132"/>
  <c r="AA372" i="132"/>
  <c r="AE371" i="132"/>
  <c r="AE372" i="132" s="1"/>
  <c r="AE373" i="132" s="1"/>
  <c r="AE374" i="132" s="1"/>
  <c r="AE375" i="132" s="1"/>
  <c r="AE376" i="132" s="1"/>
  <c r="AE377" i="132" s="1"/>
  <c r="AE378" i="132" s="1"/>
  <c r="AE379" i="132" s="1"/>
  <c r="AE380" i="132" s="1"/>
  <c r="U371" i="132"/>
  <c r="AD370" i="132"/>
  <c r="AA370" i="132"/>
  <c r="AD369" i="132"/>
  <c r="AA369" i="132"/>
  <c r="AD368" i="132"/>
  <c r="AA368" i="132"/>
  <c r="AD367" i="132"/>
  <c r="AA367" i="132"/>
  <c r="AD366" i="132"/>
  <c r="AA366" i="132"/>
  <c r="AD365" i="132"/>
  <c r="AA365" i="132"/>
  <c r="AD364" i="132"/>
  <c r="AA364" i="132"/>
  <c r="AD363" i="132"/>
  <c r="AA363" i="132"/>
  <c r="AD362" i="132"/>
  <c r="AA362" i="132"/>
  <c r="AE361" i="132"/>
  <c r="AE362" i="132" s="1"/>
  <c r="AE363" i="132" s="1"/>
  <c r="AE364" i="132" s="1"/>
  <c r="AE365" i="132" s="1"/>
  <c r="AE366" i="132" s="1"/>
  <c r="AE367" i="132" s="1"/>
  <c r="AE368" i="132" s="1"/>
  <c r="AE369" i="132" s="1"/>
  <c r="AE370" i="132" s="1"/>
  <c r="U361" i="132"/>
  <c r="AD360" i="132"/>
  <c r="AA360" i="132"/>
  <c r="AD359" i="132"/>
  <c r="AA359" i="132"/>
  <c r="AD358" i="132"/>
  <c r="AA358" i="132"/>
  <c r="AD357" i="132"/>
  <c r="AA357" i="132"/>
  <c r="AD356" i="132"/>
  <c r="AA356" i="132"/>
  <c r="AD355" i="132"/>
  <c r="AA355" i="132"/>
  <c r="AD354" i="132"/>
  <c r="AA354" i="132"/>
  <c r="AD353" i="132"/>
  <c r="AA353" i="132"/>
  <c r="AD352" i="132"/>
  <c r="AA352" i="132"/>
  <c r="AE351" i="132"/>
  <c r="AE352" i="132" s="1"/>
  <c r="AE353" i="132" s="1"/>
  <c r="AE354" i="132" s="1"/>
  <c r="AE355" i="132" s="1"/>
  <c r="AE356" i="132" s="1"/>
  <c r="AE357" i="132" s="1"/>
  <c r="AE358" i="132" s="1"/>
  <c r="AE359" i="132" s="1"/>
  <c r="AE360" i="132" s="1"/>
  <c r="U351" i="132"/>
  <c r="AD350" i="132"/>
  <c r="AA350" i="132"/>
  <c r="AD349" i="132"/>
  <c r="AA349" i="132"/>
  <c r="AD348" i="132"/>
  <c r="AA348" i="132"/>
  <c r="AD347" i="132"/>
  <c r="AA347" i="132"/>
  <c r="AD346" i="132"/>
  <c r="AA346" i="132"/>
  <c r="AD345" i="132"/>
  <c r="AA345" i="132"/>
  <c r="AD344" i="132"/>
  <c r="AA344" i="132"/>
  <c r="AD343" i="132"/>
  <c r="AA343" i="132"/>
  <c r="AD342" i="132"/>
  <c r="AA342" i="132"/>
  <c r="AE341" i="132"/>
  <c r="AE342" i="132" s="1"/>
  <c r="AE343" i="132" s="1"/>
  <c r="AE344" i="132" s="1"/>
  <c r="AE345" i="132" s="1"/>
  <c r="AE346" i="132" s="1"/>
  <c r="AE347" i="132" s="1"/>
  <c r="AE348" i="132" s="1"/>
  <c r="AE349" i="132" s="1"/>
  <c r="AE350" i="132" s="1"/>
  <c r="U341" i="132"/>
  <c r="AD340" i="132"/>
  <c r="AA340" i="132"/>
  <c r="AD339" i="132"/>
  <c r="AA339" i="132"/>
  <c r="AD338" i="132"/>
  <c r="AA338" i="132"/>
  <c r="AD337" i="132"/>
  <c r="AA337" i="132"/>
  <c r="AD336" i="132"/>
  <c r="AA336" i="132"/>
  <c r="AD335" i="132"/>
  <c r="AA335" i="132"/>
  <c r="AD334" i="132"/>
  <c r="AA334" i="132"/>
  <c r="AD333" i="132"/>
  <c r="AA333" i="132"/>
  <c r="AD332" i="132"/>
  <c r="AA332" i="132"/>
  <c r="AE331" i="132"/>
  <c r="AE332" i="132" s="1"/>
  <c r="AE333" i="132" s="1"/>
  <c r="AE334" i="132" s="1"/>
  <c r="AE335" i="132" s="1"/>
  <c r="AE336" i="132" s="1"/>
  <c r="AE337" i="132" s="1"/>
  <c r="AE338" i="132" s="1"/>
  <c r="AE339" i="132" s="1"/>
  <c r="AE340" i="132" s="1"/>
  <c r="U331" i="132"/>
  <c r="AD330" i="132"/>
  <c r="AA330" i="132"/>
  <c r="AD329" i="132"/>
  <c r="AA329" i="132"/>
  <c r="AD328" i="132"/>
  <c r="AA328" i="132"/>
  <c r="AD327" i="132"/>
  <c r="AA327" i="132"/>
  <c r="AD326" i="132"/>
  <c r="AA326" i="132"/>
  <c r="AD325" i="132"/>
  <c r="AA325" i="132"/>
  <c r="AD324" i="132"/>
  <c r="AA324" i="132"/>
  <c r="AD323" i="132"/>
  <c r="AA323" i="132"/>
  <c r="AD322" i="132"/>
  <c r="AA322" i="132"/>
  <c r="AE321" i="132"/>
  <c r="AE322" i="132" s="1"/>
  <c r="AE323" i="132" s="1"/>
  <c r="AE324" i="132" s="1"/>
  <c r="AE325" i="132" s="1"/>
  <c r="AE326" i="132" s="1"/>
  <c r="AE327" i="132" s="1"/>
  <c r="AE328" i="132" s="1"/>
  <c r="AE329" i="132" s="1"/>
  <c r="AE330" i="132" s="1"/>
  <c r="U321" i="132"/>
  <c r="AD320" i="132"/>
  <c r="AA320" i="132"/>
  <c r="AD319" i="132"/>
  <c r="AA319" i="132"/>
  <c r="AD318" i="132"/>
  <c r="AA318" i="132"/>
  <c r="AD317" i="132"/>
  <c r="AA317" i="132"/>
  <c r="AD316" i="132"/>
  <c r="AA316" i="132"/>
  <c r="AD315" i="132"/>
  <c r="AA315" i="132"/>
  <c r="AD314" i="132"/>
  <c r="AA314" i="132"/>
  <c r="AD313" i="132"/>
  <c r="AA313" i="132"/>
  <c r="AD312" i="132"/>
  <c r="AA312" i="132"/>
  <c r="AE311" i="132"/>
  <c r="AE312" i="132" s="1"/>
  <c r="AE313" i="132" s="1"/>
  <c r="AE314" i="132" s="1"/>
  <c r="AE315" i="132" s="1"/>
  <c r="AE316" i="132" s="1"/>
  <c r="AE317" i="132" s="1"/>
  <c r="AE318" i="132" s="1"/>
  <c r="AE319" i="132" s="1"/>
  <c r="AE320" i="132" s="1"/>
  <c r="U311" i="132"/>
  <c r="AD310" i="132"/>
  <c r="AA310" i="132"/>
  <c r="AD309" i="132"/>
  <c r="AA309" i="132"/>
  <c r="AD308" i="132"/>
  <c r="AA308" i="132"/>
  <c r="AD307" i="132"/>
  <c r="AA307" i="132"/>
  <c r="AD306" i="132"/>
  <c r="AA306" i="132"/>
  <c r="AD305" i="132"/>
  <c r="AA305" i="132"/>
  <c r="AD304" i="132"/>
  <c r="AA304" i="132"/>
  <c r="AD303" i="132"/>
  <c r="AA303" i="132"/>
  <c r="AD302" i="132"/>
  <c r="AA302" i="132"/>
  <c r="AE301" i="132"/>
  <c r="AE302" i="132" s="1"/>
  <c r="AE303" i="132" s="1"/>
  <c r="AE304" i="132" s="1"/>
  <c r="AE305" i="132" s="1"/>
  <c r="AE306" i="132" s="1"/>
  <c r="AE307" i="132" s="1"/>
  <c r="AE308" i="132" s="1"/>
  <c r="AE309" i="132" s="1"/>
  <c r="AE310" i="132" s="1"/>
  <c r="U301" i="132"/>
  <c r="V301" i="132" s="1"/>
  <c r="X301" i="132" s="1"/>
  <c r="Y301" i="132" s="1"/>
  <c r="AD300" i="132"/>
  <c r="AA300" i="132"/>
  <c r="AD299" i="132"/>
  <c r="AA299" i="132"/>
  <c r="AD298" i="132"/>
  <c r="AA298" i="132"/>
  <c r="AD297" i="132"/>
  <c r="AA297" i="132"/>
  <c r="AD296" i="132"/>
  <c r="AA296" i="132"/>
  <c r="AD295" i="132"/>
  <c r="AA295" i="132"/>
  <c r="AD294" i="132"/>
  <c r="AA294" i="132"/>
  <c r="AD293" i="132"/>
  <c r="AA293" i="132"/>
  <c r="AD292" i="132"/>
  <c r="AA292" i="132"/>
  <c r="AE291" i="132"/>
  <c r="AE292" i="132" s="1"/>
  <c r="AE293" i="132" s="1"/>
  <c r="AE294" i="132" s="1"/>
  <c r="AE295" i="132" s="1"/>
  <c r="AE296" i="132" s="1"/>
  <c r="AE297" i="132" s="1"/>
  <c r="AE298" i="132" s="1"/>
  <c r="AE299" i="132" s="1"/>
  <c r="AE300" i="132" s="1"/>
  <c r="U291" i="132"/>
  <c r="AD290" i="132"/>
  <c r="AA290" i="132"/>
  <c r="AD289" i="132"/>
  <c r="AA289" i="132"/>
  <c r="AD288" i="132"/>
  <c r="AA288" i="132"/>
  <c r="AD287" i="132"/>
  <c r="AA287" i="132"/>
  <c r="AD286" i="132"/>
  <c r="AA286" i="132"/>
  <c r="AD285" i="132"/>
  <c r="AA285" i="132"/>
  <c r="AD284" i="132"/>
  <c r="AA284" i="132"/>
  <c r="AD283" i="132"/>
  <c r="AA283" i="132"/>
  <c r="AD282" i="132"/>
  <c r="AA282" i="132"/>
  <c r="AE281" i="132"/>
  <c r="AE282" i="132" s="1"/>
  <c r="AE283" i="132" s="1"/>
  <c r="AE284" i="132" s="1"/>
  <c r="AE285" i="132" s="1"/>
  <c r="AE286" i="132" s="1"/>
  <c r="AE287" i="132" s="1"/>
  <c r="AE288" i="132" s="1"/>
  <c r="AE289" i="132" s="1"/>
  <c r="AE290" i="132" s="1"/>
  <c r="U281" i="132"/>
  <c r="AD280" i="132"/>
  <c r="AA280" i="132"/>
  <c r="AD279" i="132"/>
  <c r="AA279" i="132"/>
  <c r="AD278" i="132"/>
  <c r="AA278" i="132"/>
  <c r="AD277" i="132"/>
  <c r="AA277" i="132"/>
  <c r="AD276" i="132"/>
  <c r="AA276" i="132"/>
  <c r="AD275" i="132"/>
  <c r="AA275" i="132"/>
  <c r="AD274" i="132"/>
  <c r="AA274" i="132"/>
  <c r="AD273" i="132"/>
  <c r="AA273" i="132"/>
  <c r="AD272" i="132"/>
  <c r="AA272" i="132"/>
  <c r="AE271" i="132"/>
  <c r="AE272" i="132" s="1"/>
  <c r="AE273" i="132" s="1"/>
  <c r="AE274" i="132" s="1"/>
  <c r="AE275" i="132" s="1"/>
  <c r="AE276" i="132" s="1"/>
  <c r="AE277" i="132" s="1"/>
  <c r="AE278" i="132" s="1"/>
  <c r="AE279" i="132" s="1"/>
  <c r="AE280" i="132" s="1"/>
  <c r="U271" i="132"/>
  <c r="AD270" i="132"/>
  <c r="AA270" i="132"/>
  <c r="AD269" i="132"/>
  <c r="AA269" i="132"/>
  <c r="AD268" i="132"/>
  <c r="AA268" i="132"/>
  <c r="AD267" i="132"/>
  <c r="AA267" i="132"/>
  <c r="AD266" i="132"/>
  <c r="AA266" i="132"/>
  <c r="AD265" i="132"/>
  <c r="AA265" i="132"/>
  <c r="AD264" i="132"/>
  <c r="AA264" i="132"/>
  <c r="AD263" i="132"/>
  <c r="AA263" i="132"/>
  <c r="AD262" i="132"/>
  <c r="AA262" i="132"/>
  <c r="AE261" i="132"/>
  <c r="AE262" i="132" s="1"/>
  <c r="AE263" i="132" s="1"/>
  <c r="AE264" i="132" s="1"/>
  <c r="AE265" i="132" s="1"/>
  <c r="AE266" i="132" s="1"/>
  <c r="AE267" i="132" s="1"/>
  <c r="AE268" i="132" s="1"/>
  <c r="AE269" i="132" s="1"/>
  <c r="AE270" i="132" s="1"/>
  <c r="U261" i="132"/>
  <c r="AD260" i="132"/>
  <c r="AA260" i="132"/>
  <c r="AD259" i="132"/>
  <c r="AA259" i="132"/>
  <c r="AD258" i="132"/>
  <c r="AA258" i="132"/>
  <c r="AD257" i="132"/>
  <c r="AA257" i="132"/>
  <c r="AD256" i="132"/>
  <c r="AA256" i="132"/>
  <c r="AD255" i="132"/>
  <c r="AA255" i="132"/>
  <c r="AD254" i="132"/>
  <c r="AA254" i="132"/>
  <c r="AD253" i="132"/>
  <c r="AA253" i="132"/>
  <c r="AD252" i="132"/>
  <c r="AA252" i="132"/>
  <c r="AE251" i="132"/>
  <c r="AE252" i="132" s="1"/>
  <c r="AE253" i="132" s="1"/>
  <c r="AE254" i="132" s="1"/>
  <c r="AE255" i="132" s="1"/>
  <c r="AE256" i="132" s="1"/>
  <c r="AE257" i="132" s="1"/>
  <c r="AE258" i="132" s="1"/>
  <c r="AE259" i="132" s="1"/>
  <c r="AE260" i="132" s="1"/>
  <c r="U251" i="132"/>
  <c r="AD250" i="132"/>
  <c r="AA250" i="132"/>
  <c r="AD249" i="132"/>
  <c r="AA249" i="132"/>
  <c r="AD248" i="132"/>
  <c r="AA248" i="132"/>
  <c r="AD247" i="132"/>
  <c r="AA247" i="132"/>
  <c r="AD246" i="132"/>
  <c r="AA246" i="132"/>
  <c r="AD245" i="132"/>
  <c r="AA245" i="132"/>
  <c r="AD244" i="132"/>
  <c r="AA244" i="132"/>
  <c r="AD243" i="132"/>
  <c r="AA243" i="132"/>
  <c r="AD242" i="132"/>
  <c r="AA242" i="132"/>
  <c r="AE241" i="132"/>
  <c r="AE242" i="132" s="1"/>
  <c r="AE243" i="132" s="1"/>
  <c r="AE244" i="132" s="1"/>
  <c r="AE245" i="132" s="1"/>
  <c r="AE246" i="132" s="1"/>
  <c r="AE247" i="132" s="1"/>
  <c r="AE248" i="132" s="1"/>
  <c r="AE249" i="132" s="1"/>
  <c r="AE250" i="132" s="1"/>
  <c r="U241" i="132"/>
  <c r="V241" i="132" s="1"/>
  <c r="X241" i="132" s="1"/>
  <c r="Y241" i="132" s="1"/>
  <c r="AD240" i="132"/>
  <c r="AA240" i="132"/>
  <c r="AD239" i="132"/>
  <c r="AA239" i="132"/>
  <c r="AD238" i="132"/>
  <c r="AA238" i="132"/>
  <c r="AD237" i="132"/>
  <c r="AA237" i="132"/>
  <c r="AD236" i="132"/>
  <c r="AA236" i="132"/>
  <c r="AD235" i="132"/>
  <c r="AA235" i="132"/>
  <c r="AD234" i="132"/>
  <c r="AA234" i="132"/>
  <c r="AD233" i="132"/>
  <c r="AA233" i="132"/>
  <c r="AD232" i="132"/>
  <c r="AA232" i="132"/>
  <c r="AE231" i="132"/>
  <c r="AE232" i="132" s="1"/>
  <c r="AE233" i="132" s="1"/>
  <c r="AE234" i="132" s="1"/>
  <c r="AE235" i="132" s="1"/>
  <c r="AE236" i="132" s="1"/>
  <c r="AE237" i="132" s="1"/>
  <c r="AE238" i="132" s="1"/>
  <c r="AE239" i="132" s="1"/>
  <c r="AE240" i="132" s="1"/>
  <c r="U231" i="132"/>
  <c r="V231" i="132" s="1"/>
  <c r="AD230" i="132"/>
  <c r="AA230" i="132"/>
  <c r="AD229" i="132"/>
  <c r="AA229" i="132"/>
  <c r="AD228" i="132"/>
  <c r="AA228" i="132"/>
  <c r="AD227" i="132"/>
  <c r="AA227" i="132"/>
  <c r="AD226" i="132"/>
  <c r="AA226" i="132"/>
  <c r="AD225" i="132"/>
  <c r="AA225" i="132"/>
  <c r="AD224" i="132"/>
  <c r="AA224" i="132"/>
  <c r="AD223" i="132"/>
  <c r="AA223" i="132"/>
  <c r="AD222" i="132"/>
  <c r="AA222" i="132"/>
  <c r="AE221" i="132"/>
  <c r="AE222" i="132" s="1"/>
  <c r="AE223" i="132" s="1"/>
  <c r="AE224" i="132" s="1"/>
  <c r="AE225" i="132" s="1"/>
  <c r="AE226" i="132" s="1"/>
  <c r="AE227" i="132" s="1"/>
  <c r="AE228" i="132" s="1"/>
  <c r="AE229" i="132" s="1"/>
  <c r="AE230" i="132" s="1"/>
  <c r="U221" i="132"/>
  <c r="V221" i="132" s="1"/>
  <c r="X221" i="132" s="1"/>
  <c r="Y221" i="132" s="1"/>
  <c r="AD220" i="132"/>
  <c r="AA220" i="132"/>
  <c r="AD219" i="132"/>
  <c r="AA219" i="132"/>
  <c r="AD218" i="132"/>
  <c r="AA218" i="132"/>
  <c r="AD217" i="132"/>
  <c r="AA217" i="132"/>
  <c r="AD216" i="132"/>
  <c r="AA216" i="132"/>
  <c r="AD215" i="132"/>
  <c r="AA215" i="132"/>
  <c r="AD214" i="132"/>
  <c r="AA214" i="132"/>
  <c r="AD213" i="132"/>
  <c r="AA213" i="132"/>
  <c r="AD212" i="132"/>
  <c r="AA212" i="132"/>
  <c r="AE211" i="132"/>
  <c r="AE212" i="132" s="1"/>
  <c r="AE213" i="132" s="1"/>
  <c r="AE214" i="132" s="1"/>
  <c r="AE215" i="132" s="1"/>
  <c r="AE216" i="132" s="1"/>
  <c r="AE217" i="132" s="1"/>
  <c r="AE218" i="132" s="1"/>
  <c r="AE219" i="132" s="1"/>
  <c r="AE220" i="132" s="1"/>
  <c r="U211" i="132"/>
  <c r="AD210" i="132"/>
  <c r="AA210" i="132"/>
  <c r="AD209" i="132"/>
  <c r="AA209" i="132"/>
  <c r="AD208" i="132"/>
  <c r="AA208" i="132"/>
  <c r="AD207" i="132"/>
  <c r="AA207" i="132"/>
  <c r="AD206" i="132"/>
  <c r="AA206" i="132"/>
  <c r="AD205" i="132"/>
  <c r="AA205" i="132"/>
  <c r="AD204" i="132"/>
  <c r="AA204" i="132"/>
  <c r="AD203" i="132"/>
  <c r="AA203" i="132"/>
  <c r="AD202" i="132"/>
  <c r="AA202" i="132"/>
  <c r="AE201" i="132"/>
  <c r="AE202" i="132" s="1"/>
  <c r="AE203" i="132" s="1"/>
  <c r="AE204" i="132" s="1"/>
  <c r="AE205" i="132" s="1"/>
  <c r="AE206" i="132" s="1"/>
  <c r="AE207" i="132" s="1"/>
  <c r="AE208" i="132" s="1"/>
  <c r="AE209" i="132" s="1"/>
  <c r="AE210" i="132" s="1"/>
  <c r="U201" i="132"/>
  <c r="V201" i="132" s="1"/>
  <c r="X201" i="132" s="1"/>
  <c r="Y201" i="132" s="1"/>
  <c r="AD200" i="132"/>
  <c r="AA200" i="132"/>
  <c r="AD199" i="132"/>
  <c r="AA199" i="132"/>
  <c r="AD198" i="132"/>
  <c r="AA198" i="132"/>
  <c r="AD197" i="132"/>
  <c r="AA197" i="132"/>
  <c r="AD196" i="132"/>
  <c r="AA196" i="132"/>
  <c r="AD195" i="132"/>
  <c r="AA195" i="132"/>
  <c r="AD194" i="132"/>
  <c r="AA194" i="132"/>
  <c r="AD193" i="132"/>
  <c r="AA193" i="132"/>
  <c r="AD192" i="132"/>
  <c r="AA192" i="132"/>
  <c r="AE191" i="132"/>
  <c r="AE192" i="132" s="1"/>
  <c r="AE193" i="132" s="1"/>
  <c r="AE194" i="132" s="1"/>
  <c r="AE195" i="132" s="1"/>
  <c r="AE196" i="132" s="1"/>
  <c r="AE197" i="132" s="1"/>
  <c r="AE198" i="132" s="1"/>
  <c r="AE199" i="132" s="1"/>
  <c r="AE200" i="132" s="1"/>
  <c r="U191" i="132"/>
  <c r="AD190" i="132"/>
  <c r="AA190" i="132"/>
  <c r="AD189" i="132"/>
  <c r="AA189" i="132"/>
  <c r="AD188" i="132"/>
  <c r="AA188" i="132"/>
  <c r="AD187" i="132"/>
  <c r="AA187" i="132"/>
  <c r="AD186" i="132"/>
  <c r="AA186" i="132"/>
  <c r="AD185" i="132"/>
  <c r="AA185" i="132"/>
  <c r="AD184" i="132"/>
  <c r="AA184" i="132"/>
  <c r="AD183" i="132"/>
  <c r="AA183" i="132"/>
  <c r="AD182" i="132"/>
  <c r="AA182" i="132"/>
  <c r="AE181" i="132"/>
  <c r="AE182" i="132" s="1"/>
  <c r="AE183" i="132" s="1"/>
  <c r="AE184" i="132" s="1"/>
  <c r="AE185" i="132" s="1"/>
  <c r="AE186" i="132" s="1"/>
  <c r="AE187" i="132" s="1"/>
  <c r="AE188" i="132" s="1"/>
  <c r="AE189" i="132" s="1"/>
  <c r="AE190" i="132" s="1"/>
  <c r="U181" i="132"/>
  <c r="V181" i="132" s="1"/>
  <c r="X181" i="132" s="1"/>
  <c r="Y181" i="132" s="1"/>
  <c r="AD180" i="132"/>
  <c r="AA180" i="132"/>
  <c r="AD179" i="132"/>
  <c r="AA179" i="132"/>
  <c r="AD178" i="132"/>
  <c r="AA178" i="132"/>
  <c r="AD177" i="132"/>
  <c r="AA177" i="132"/>
  <c r="AD176" i="132"/>
  <c r="AA176" i="132"/>
  <c r="AD175" i="132"/>
  <c r="AA175" i="132"/>
  <c r="AD174" i="132"/>
  <c r="AA174" i="132"/>
  <c r="AD173" i="132"/>
  <c r="AA173" i="132"/>
  <c r="AD172" i="132"/>
  <c r="AA172" i="132"/>
  <c r="AE171" i="132"/>
  <c r="AE172" i="132" s="1"/>
  <c r="AE173" i="132" s="1"/>
  <c r="AE174" i="132" s="1"/>
  <c r="AE175" i="132" s="1"/>
  <c r="AE176" i="132" s="1"/>
  <c r="AE177" i="132" s="1"/>
  <c r="AE178" i="132" s="1"/>
  <c r="AE179" i="132" s="1"/>
  <c r="AE180" i="132" s="1"/>
  <c r="U171" i="132"/>
  <c r="AD170" i="132"/>
  <c r="AA170" i="132"/>
  <c r="AD169" i="132"/>
  <c r="AA169" i="132"/>
  <c r="AD168" i="132"/>
  <c r="AA168" i="132"/>
  <c r="AD167" i="132"/>
  <c r="AA167" i="132"/>
  <c r="AD166" i="132"/>
  <c r="AA166" i="132"/>
  <c r="AD165" i="132"/>
  <c r="AA165" i="132"/>
  <c r="AD164" i="132"/>
  <c r="AA164" i="132"/>
  <c r="AD163" i="132"/>
  <c r="AA163" i="132"/>
  <c r="AD162" i="132"/>
  <c r="AA162" i="132"/>
  <c r="AE161" i="132"/>
  <c r="AE162" i="132" s="1"/>
  <c r="AE163" i="132" s="1"/>
  <c r="AE164" i="132" s="1"/>
  <c r="AE165" i="132" s="1"/>
  <c r="AE166" i="132" s="1"/>
  <c r="AE167" i="132" s="1"/>
  <c r="AE168" i="132" s="1"/>
  <c r="AE169" i="132" s="1"/>
  <c r="AE170" i="132" s="1"/>
  <c r="U161" i="132"/>
  <c r="AD160" i="132"/>
  <c r="AA160" i="132"/>
  <c r="AD159" i="132"/>
  <c r="AA159" i="132"/>
  <c r="AD158" i="132"/>
  <c r="AA158" i="132"/>
  <c r="AD157" i="132"/>
  <c r="AA157" i="132"/>
  <c r="AD156" i="132"/>
  <c r="AA156" i="132"/>
  <c r="AD155" i="132"/>
  <c r="AA155" i="132"/>
  <c r="AD154" i="132"/>
  <c r="AA154" i="132"/>
  <c r="AD153" i="132"/>
  <c r="AA153" i="132"/>
  <c r="AD152" i="132"/>
  <c r="AA152" i="132"/>
  <c r="AE151" i="132"/>
  <c r="AE152" i="132" s="1"/>
  <c r="AE153" i="132" s="1"/>
  <c r="AE154" i="132" s="1"/>
  <c r="AE155" i="132" s="1"/>
  <c r="AE156" i="132" s="1"/>
  <c r="AE157" i="132" s="1"/>
  <c r="AE158" i="132" s="1"/>
  <c r="AE159" i="132" s="1"/>
  <c r="AE160" i="132" s="1"/>
  <c r="U151" i="132"/>
  <c r="AD150" i="132"/>
  <c r="AA150" i="132"/>
  <c r="AD149" i="132"/>
  <c r="AA149" i="132"/>
  <c r="AD148" i="132"/>
  <c r="AA148" i="132"/>
  <c r="AD147" i="132"/>
  <c r="AA147" i="132"/>
  <c r="AD146" i="132"/>
  <c r="AA146" i="132"/>
  <c r="AD145" i="132"/>
  <c r="AA145" i="132"/>
  <c r="AD144" i="132"/>
  <c r="AA144" i="132"/>
  <c r="AD143" i="132"/>
  <c r="AA143" i="132"/>
  <c r="AD142" i="132"/>
  <c r="AA142" i="132"/>
  <c r="AE141" i="132"/>
  <c r="AE142" i="132" s="1"/>
  <c r="AE143" i="132" s="1"/>
  <c r="AE144" i="132" s="1"/>
  <c r="AE145" i="132" s="1"/>
  <c r="AE146" i="132" s="1"/>
  <c r="AE147" i="132" s="1"/>
  <c r="AE148" i="132" s="1"/>
  <c r="AE149" i="132" s="1"/>
  <c r="AE150" i="132" s="1"/>
  <c r="U141" i="132"/>
  <c r="V141" i="132" s="1"/>
  <c r="AD140" i="132"/>
  <c r="AA140" i="132"/>
  <c r="AD139" i="132"/>
  <c r="AA139" i="132"/>
  <c r="AD138" i="132"/>
  <c r="AA138" i="132"/>
  <c r="AD137" i="132"/>
  <c r="AA137" i="132"/>
  <c r="AD136" i="132"/>
  <c r="AA136" i="132"/>
  <c r="AD135" i="132"/>
  <c r="AA135" i="132"/>
  <c r="AD134" i="132"/>
  <c r="AA134" i="132"/>
  <c r="AD133" i="132"/>
  <c r="AA133" i="132"/>
  <c r="AD132" i="132"/>
  <c r="AA132" i="132"/>
  <c r="AE131" i="132"/>
  <c r="AE132" i="132" s="1"/>
  <c r="AE133" i="132" s="1"/>
  <c r="AE134" i="132" s="1"/>
  <c r="AE135" i="132" s="1"/>
  <c r="AE136" i="132" s="1"/>
  <c r="AE137" i="132" s="1"/>
  <c r="AE138" i="132" s="1"/>
  <c r="AE139" i="132" s="1"/>
  <c r="AE140" i="132" s="1"/>
  <c r="U131" i="132"/>
  <c r="V131" i="132" s="1"/>
  <c r="AD130" i="132"/>
  <c r="AA130" i="132"/>
  <c r="AD129" i="132"/>
  <c r="AA129" i="132"/>
  <c r="AD128" i="132"/>
  <c r="AA128" i="132"/>
  <c r="AD127" i="132"/>
  <c r="AA127" i="132"/>
  <c r="AD126" i="132"/>
  <c r="AA126" i="132"/>
  <c r="AD125" i="132"/>
  <c r="AA125" i="132"/>
  <c r="AD124" i="132"/>
  <c r="AA124" i="132"/>
  <c r="AD123" i="132"/>
  <c r="AA123" i="132"/>
  <c r="AD122" i="132"/>
  <c r="AA122" i="132"/>
  <c r="AE121" i="132"/>
  <c r="AE122" i="132" s="1"/>
  <c r="AE123" i="132" s="1"/>
  <c r="AE124" i="132" s="1"/>
  <c r="AE125" i="132" s="1"/>
  <c r="AE126" i="132" s="1"/>
  <c r="AE127" i="132" s="1"/>
  <c r="AE128" i="132" s="1"/>
  <c r="AE129" i="132" s="1"/>
  <c r="AE130" i="132" s="1"/>
  <c r="U121" i="132"/>
  <c r="V121" i="132" s="1"/>
  <c r="AD120" i="132"/>
  <c r="AA120" i="132"/>
  <c r="AD119" i="132"/>
  <c r="AA119" i="132"/>
  <c r="AD118" i="132"/>
  <c r="AA118" i="132"/>
  <c r="AD117" i="132"/>
  <c r="AA117" i="132"/>
  <c r="AD116" i="132"/>
  <c r="AA116" i="132"/>
  <c r="AD115" i="132"/>
  <c r="AA115" i="132"/>
  <c r="AD114" i="132"/>
  <c r="AA114" i="132"/>
  <c r="AD113" i="132"/>
  <c r="AA113" i="132"/>
  <c r="AD112" i="132"/>
  <c r="AA112" i="132"/>
  <c r="AE111" i="132"/>
  <c r="AE112" i="132" s="1"/>
  <c r="AE113" i="132" s="1"/>
  <c r="AE114" i="132" s="1"/>
  <c r="AE115" i="132" s="1"/>
  <c r="AE116" i="132" s="1"/>
  <c r="AE117" i="132" s="1"/>
  <c r="AE118" i="132" s="1"/>
  <c r="AE119" i="132" s="1"/>
  <c r="AE120" i="132" s="1"/>
  <c r="U111" i="132"/>
  <c r="V111" i="132" s="1"/>
  <c r="AD110" i="132"/>
  <c r="AA110" i="132"/>
  <c r="AD109" i="132"/>
  <c r="AA109" i="132"/>
  <c r="AD108" i="132"/>
  <c r="AA108" i="132"/>
  <c r="AD107" i="132"/>
  <c r="AA107" i="132"/>
  <c r="AD106" i="132"/>
  <c r="AA106" i="132"/>
  <c r="AD105" i="132"/>
  <c r="AA105" i="132"/>
  <c r="AD104" i="132"/>
  <c r="AA104" i="132"/>
  <c r="AD103" i="132"/>
  <c r="AA103" i="132"/>
  <c r="AD102" i="132"/>
  <c r="AA102" i="132"/>
  <c r="AE101" i="132"/>
  <c r="AE102" i="132" s="1"/>
  <c r="AE103" i="132" s="1"/>
  <c r="AE104" i="132" s="1"/>
  <c r="AE105" i="132" s="1"/>
  <c r="AE106" i="132" s="1"/>
  <c r="AE107" i="132" s="1"/>
  <c r="AE108" i="132" s="1"/>
  <c r="AE109" i="132" s="1"/>
  <c r="AE110" i="132" s="1"/>
  <c r="U101" i="132"/>
  <c r="V101" i="132" s="1"/>
  <c r="AD100" i="132"/>
  <c r="AA100" i="132"/>
  <c r="AD99" i="132"/>
  <c r="AA99" i="132"/>
  <c r="AD98" i="132"/>
  <c r="AA98" i="132"/>
  <c r="AD97" i="132"/>
  <c r="AA97" i="132"/>
  <c r="AD96" i="132"/>
  <c r="AA96" i="132"/>
  <c r="AD95" i="132"/>
  <c r="AA95" i="132"/>
  <c r="AD94" i="132"/>
  <c r="AA94" i="132"/>
  <c r="AD93" i="132"/>
  <c r="AA93" i="132"/>
  <c r="AD92" i="132"/>
  <c r="AA92" i="132"/>
  <c r="AE91" i="132"/>
  <c r="AE92" i="132" s="1"/>
  <c r="AE93" i="132" s="1"/>
  <c r="AE94" i="132" s="1"/>
  <c r="AE95" i="132" s="1"/>
  <c r="AE96" i="132" s="1"/>
  <c r="AE97" i="132" s="1"/>
  <c r="AE98" i="132" s="1"/>
  <c r="AE99" i="132" s="1"/>
  <c r="AE100" i="132" s="1"/>
  <c r="U91" i="132"/>
  <c r="V91" i="132" s="1"/>
  <c r="AD90" i="132"/>
  <c r="AA90" i="132"/>
  <c r="AD89" i="132"/>
  <c r="AA89" i="132"/>
  <c r="AD88" i="132"/>
  <c r="AA88" i="132"/>
  <c r="AD87" i="132"/>
  <c r="AA87" i="132"/>
  <c r="AD86" i="132"/>
  <c r="AA86" i="132"/>
  <c r="AD85" i="132"/>
  <c r="AA85" i="132"/>
  <c r="AD84" i="132"/>
  <c r="AA84" i="132"/>
  <c r="AD83" i="132"/>
  <c r="AA83" i="132"/>
  <c r="AD82" i="132"/>
  <c r="AA82" i="132"/>
  <c r="AE81" i="132"/>
  <c r="AE82" i="132" s="1"/>
  <c r="AE83" i="132" s="1"/>
  <c r="AE84" i="132" s="1"/>
  <c r="AE85" i="132" s="1"/>
  <c r="AE86" i="132" s="1"/>
  <c r="AE87" i="132" s="1"/>
  <c r="AE88" i="132" s="1"/>
  <c r="AE89" i="132" s="1"/>
  <c r="AE90" i="132" s="1"/>
  <c r="U81" i="132"/>
  <c r="V81" i="132" s="1"/>
  <c r="AD80" i="132"/>
  <c r="AA80" i="132"/>
  <c r="AD79" i="132"/>
  <c r="AA79" i="132"/>
  <c r="AD78" i="132"/>
  <c r="AA78" i="132"/>
  <c r="AD77" i="132"/>
  <c r="AA77" i="132"/>
  <c r="AD76" i="132"/>
  <c r="AA76" i="132"/>
  <c r="AD75" i="132"/>
  <c r="AA75" i="132"/>
  <c r="AD74" i="132"/>
  <c r="AA74" i="132"/>
  <c r="AD73" i="132"/>
  <c r="AA73" i="132"/>
  <c r="AD72" i="132"/>
  <c r="AA72" i="132"/>
  <c r="AE71" i="132"/>
  <c r="AE72" i="132" s="1"/>
  <c r="AE73" i="132" s="1"/>
  <c r="AE74" i="132" s="1"/>
  <c r="AE75" i="132" s="1"/>
  <c r="AE76" i="132" s="1"/>
  <c r="AE77" i="132" s="1"/>
  <c r="AE78" i="132" s="1"/>
  <c r="AE79" i="132" s="1"/>
  <c r="AE80" i="132" s="1"/>
  <c r="U71" i="132"/>
  <c r="V71" i="132" s="1"/>
  <c r="AD70" i="132"/>
  <c r="AA70" i="132"/>
  <c r="AD69" i="132"/>
  <c r="AA69" i="132"/>
  <c r="AD68" i="132"/>
  <c r="AA68" i="132"/>
  <c r="AD67" i="132"/>
  <c r="AA67" i="132"/>
  <c r="AD66" i="132"/>
  <c r="AA66" i="132"/>
  <c r="AD65" i="132"/>
  <c r="AA65" i="132"/>
  <c r="AD64" i="132"/>
  <c r="AA64" i="132"/>
  <c r="AD63" i="132"/>
  <c r="AA63" i="132"/>
  <c r="AD62" i="132"/>
  <c r="AA62" i="132"/>
  <c r="F17" i="149" s="1"/>
  <c r="AE61" i="132"/>
  <c r="AE62" i="132" s="1"/>
  <c r="AE63" i="132" s="1"/>
  <c r="AE64" i="132" s="1"/>
  <c r="AE65" i="132" s="1"/>
  <c r="AE66" i="132" s="1"/>
  <c r="AE67" i="132" s="1"/>
  <c r="AE68" i="132" s="1"/>
  <c r="AE69" i="132" s="1"/>
  <c r="AE70" i="132" s="1"/>
  <c r="U61" i="132"/>
  <c r="V61" i="132" s="1"/>
  <c r="AA59" i="132"/>
  <c r="X517" i="132" l="1"/>
  <c r="X131" i="132"/>
  <c r="Y131" i="132" s="1"/>
  <c r="W131" i="132"/>
  <c r="W137" i="132" s="1"/>
  <c r="V211" i="132"/>
  <c r="X211" i="132" s="1"/>
  <c r="Y211" i="132" s="1"/>
  <c r="X81" i="132"/>
  <c r="Y81" i="132" s="1"/>
  <c r="W81" i="132"/>
  <c r="W87" i="132" s="1"/>
  <c r="X121" i="132"/>
  <c r="Y121" i="132" s="1"/>
  <c r="W121" i="132"/>
  <c r="W127" i="132" s="1"/>
  <c r="V151" i="132"/>
  <c r="W151" i="132" s="1"/>
  <c r="W157" i="132" s="1"/>
  <c r="V271" i="132"/>
  <c r="X271" i="132" s="1"/>
  <c r="Y271" i="132" s="1"/>
  <c r="X71" i="132"/>
  <c r="Y71" i="132" s="1"/>
  <c r="W71" i="132"/>
  <c r="W77" i="132" s="1"/>
  <c r="W111" i="132"/>
  <c r="W117" i="132" s="1"/>
  <c r="X111" i="132"/>
  <c r="Y111" i="132" s="1"/>
  <c r="V171" i="132"/>
  <c r="X171" i="132" s="1"/>
  <c r="Y171" i="132" s="1"/>
  <c r="X91" i="132"/>
  <c r="Y91" i="132" s="1"/>
  <c r="W91" i="132"/>
  <c r="W97" i="132" s="1"/>
  <c r="X61" i="132"/>
  <c r="Y61" i="132" s="1"/>
  <c r="W61" i="132"/>
  <c r="W67" i="132" s="1"/>
  <c r="X101" i="132"/>
  <c r="Y101" i="132" s="1"/>
  <c r="W101" i="132"/>
  <c r="W107" i="132" s="1"/>
  <c r="X141" i="132"/>
  <c r="Y141" i="132" s="1"/>
  <c r="W141" i="132"/>
  <c r="W147" i="132" s="1"/>
  <c r="V191" i="132"/>
  <c r="X191" i="132" s="1"/>
  <c r="Y191" i="132" s="1"/>
  <c r="V261" i="132"/>
  <c r="X261" i="132" s="1"/>
  <c r="Y261" i="132" s="1"/>
  <c r="V381" i="132"/>
  <c r="W381" i="132" s="1"/>
  <c r="W387" i="132" s="1"/>
  <c r="V411" i="132"/>
  <c r="W411" i="132" s="1"/>
  <c r="W417" i="132" s="1"/>
  <c r="V461" i="132"/>
  <c r="W461" i="132" s="1"/>
  <c r="W467" i="132" s="1"/>
  <c r="V161" i="132"/>
  <c r="X161" i="132" s="1"/>
  <c r="Y161" i="132" s="1"/>
  <c r="W231" i="132"/>
  <c r="W237" i="132" s="1"/>
  <c r="X231" i="132"/>
  <c r="Y231" i="132" s="1"/>
  <c r="V341" i="132"/>
  <c r="X341" i="132" s="1"/>
  <c r="Y341" i="132" s="1"/>
  <c r="V391" i="132"/>
  <c r="X391" i="132" s="1"/>
  <c r="Y391" i="132" s="1"/>
  <c r="V371" i="132"/>
  <c r="W371" i="132" s="1"/>
  <c r="W377" i="132" s="1"/>
  <c r="V251" i="132"/>
  <c r="W251" i="132" s="1"/>
  <c r="W257" i="132" s="1"/>
  <c r="W181" i="132"/>
  <c r="W187" i="132" s="1"/>
  <c r="W201" i="132"/>
  <c r="W207" i="132" s="1"/>
  <c r="V281" i="132"/>
  <c r="X281" i="132" s="1"/>
  <c r="Y281" i="132" s="1"/>
  <c r="V351" i="132"/>
  <c r="X351" i="132" s="1"/>
  <c r="Y351" i="132" s="1"/>
  <c r="V451" i="132"/>
  <c r="W451" i="132" s="1"/>
  <c r="W457" i="132" s="1"/>
  <c r="W221" i="132"/>
  <c r="W227" i="132" s="1"/>
  <c r="V291" i="132"/>
  <c r="X291" i="132" s="1"/>
  <c r="Y291" i="132" s="1"/>
  <c r="W301" i="132"/>
  <c r="W307" i="132" s="1"/>
  <c r="V421" i="132"/>
  <c r="X421" i="132" s="1"/>
  <c r="Y421" i="132" s="1"/>
  <c r="W241" i="132"/>
  <c r="W247" i="132" s="1"/>
  <c r="V311" i="132"/>
  <c r="W311" i="132" s="1"/>
  <c r="W317" i="132" s="1"/>
  <c r="V331" i="132"/>
  <c r="X331" i="132" s="1"/>
  <c r="Y331" i="132" s="1"/>
  <c r="V491" i="132"/>
  <c r="X491" i="132" s="1"/>
  <c r="Y491" i="132" s="1"/>
  <c r="V321" i="132"/>
  <c r="X321" i="132" s="1"/>
  <c r="Y321" i="132" s="1"/>
  <c r="V361" i="132"/>
  <c r="X361" i="132" s="1"/>
  <c r="Y361" i="132" s="1"/>
  <c r="V401" i="132"/>
  <c r="X401" i="132" s="1"/>
  <c r="Y401" i="132" s="1"/>
  <c r="V441" i="132"/>
  <c r="X441" i="132" s="1"/>
  <c r="Y441" i="132" s="1"/>
  <c r="V481" i="132"/>
  <c r="X481" i="132" s="1"/>
  <c r="Y481" i="132" s="1"/>
  <c r="V431" i="132"/>
  <c r="X431" i="132" s="1"/>
  <c r="Y431" i="132" s="1"/>
  <c r="V471" i="132"/>
  <c r="X471" i="132" s="1"/>
  <c r="Y471" i="132" s="1"/>
  <c r="X381" i="132" l="1"/>
  <c r="Y381" i="132" s="1"/>
  <c r="W261" i="132"/>
  <c r="W267" i="132" s="1"/>
  <c r="W211" i="132"/>
  <c r="W217" i="132" s="1"/>
  <c r="W401" i="132"/>
  <c r="W407" i="132" s="1"/>
  <c r="W271" i="132"/>
  <c r="W277" i="132" s="1"/>
  <c r="W331" i="132"/>
  <c r="W337" i="132" s="1"/>
  <c r="W281" i="132"/>
  <c r="W287" i="132" s="1"/>
  <c r="X311" i="132"/>
  <c r="Y311" i="132" s="1"/>
  <c r="X461" i="132"/>
  <c r="Y461" i="132" s="1"/>
  <c r="X411" i="132"/>
  <c r="Y411" i="132" s="1"/>
  <c r="Y517" i="132"/>
  <c r="W517" i="132"/>
  <c r="W522" i="132" s="1"/>
  <c r="W171" i="132"/>
  <c r="W177" i="132" s="1"/>
  <c r="W431" i="132"/>
  <c r="W437" i="132" s="1"/>
  <c r="W321" i="132"/>
  <c r="W327" i="132" s="1"/>
  <c r="W421" i="132"/>
  <c r="W427" i="132" s="1"/>
  <c r="X451" i="132"/>
  <c r="Y451" i="132" s="1"/>
  <c r="W191" i="132"/>
  <c r="W197" i="132" s="1"/>
  <c r="W481" i="132"/>
  <c r="W487" i="132" s="1"/>
  <c r="W291" i="132"/>
  <c r="W297" i="132" s="1"/>
  <c r="W341" i="132"/>
  <c r="W347" i="132" s="1"/>
  <c r="W161" i="132"/>
  <c r="W167" i="132" s="1"/>
  <c r="W471" i="132"/>
  <c r="W477" i="132" s="1"/>
  <c r="W351" i="132"/>
  <c r="W357" i="132" s="1"/>
  <c r="X251" i="132"/>
  <c r="Y251" i="132" s="1"/>
  <c r="W391" i="132"/>
  <c r="W397" i="132" s="1"/>
  <c r="X371" i="132"/>
  <c r="Y371" i="132" s="1"/>
  <c r="X151" i="132"/>
  <c r="Y151" i="132" s="1"/>
  <c r="W441" i="132"/>
  <c r="W447" i="132" s="1"/>
  <c r="W361" i="132"/>
  <c r="W367" i="132" s="1"/>
  <c r="W491" i="132"/>
  <c r="W497" i="132" s="1"/>
  <c r="AA510" i="132" l="1"/>
  <c r="AA502" i="132"/>
  <c r="AD502" i="132"/>
  <c r="AA503" i="132"/>
  <c r="AD503" i="132"/>
  <c r="AA504" i="132"/>
  <c r="AD504" i="132"/>
  <c r="AA505" i="132"/>
  <c r="AD505" i="132"/>
  <c r="AA506" i="132"/>
  <c r="AD506" i="132"/>
  <c r="AA507" i="132"/>
  <c r="AD507" i="132"/>
  <c r="AA508" i="132"/>
  <c r="AD508" i="132"/>
  <c r="AA509" i="132"/>
  <c r="AD509" i="132"/>
  <c r="AD510" i="132"/>
  <c r="AA526" i="132"/>
  <c r="AD526" i="132"/>
  <c r="AA527" i="132"/>
  <c r="AD527" i="132"/>
  <c r="AA528" i="132"/>
  <c r="AD528" i="132"/>
  <c r="AA529" i="132"/>
  <c r="AD529" i="132"/>
  <c r="AA530" i="132"/>
  <c r="AD530" i="132"/>
  <c r="AA531" i="132"/>
  <c r="AD531" i="132"/>
  <c r="AA532" i="132"/>
  <c r="AD532" i="132"/>
  <c r="AD60" i="132"/>
  <c r="AA60" i="132"/>
  <c r="AD59" i="132"/>
  <c r="AD58" i="132"/>
  <c r="AA58" i="132"/>
  <c r="AD57" i="132"/>
  <c r="AA57" i="132"/>
  <c r="AD56" i="132"/>
  <c r="AA56" i="132"/>
  <c r="AD55" i="132"/>
  <c r="AA55" i="132"/>
  <c r="AD54" i="132"/>
  <c r="AA54" i="132"/>
  <c r="F12" i="149" s="1"/>
  <c r="AD53" i="132"/>
  <c r="AA53" i="132"/>
  <c r="AD52" i="132"/>
  <c r="AA52" i="132"/>
  <c r="AD41" i="132"/>
  <c r="AD40" i="132"/>
  <c r="AA41" i="132"/>
  <c r="AA40" i="132"/>
  <c r="J5" i="224" l="1"/>
  <c r="B3" i="224"/>
  <c r="K1" i="224"/>
  <c r="K16" i="149" l="1"/>
  <c r="J16" i="149"/>
  <c r="L16" i="149" l="1"/>
  <c r="AE501" i="132" l="1"/>
  <c r="AE502" i="132" s="1"/>
  <c r="AE503" i="132" s="1"/>
  <c r="AE504" i="132" s="1"/>
  <c r="AE505" i="132" s="1"/>
  <c r="AE506" i="132" s="1"/>
  <c r="AE507" i="132" s="1"/>
  <c r="AE508" i="132" s="1"/>
  <c r="AE509" i="132" s="1"/>
  <c r="AE510" i="132" s="1"/>
  <c r="U501" i="132"/>
  <c r="Q7" i="149"/>
  <c r="Q8" i="149"/>
  <c r="Q11" i="149"/>
  <c r="Q12" i="149"/>
  <c r="Q13" i="149"/>
  <c r="Q15" i="149"/>
  <c r="Q16" i="149"/>
  <c r="Q17" i="149"/>
  <c r="Q18" i="149"/>
  <c r="Q19" i="149"/>
  <c r="Q20" i="149"/>
  <c r="Q21" i="149"/>
  <c r="Q22" i="149"/>
  <c r="Q23" i="149"/>
  <c r="Q24" i="149"/>
  <c r="Q25" i="149"/>
  <c r="Q26" i="149"/>
  <c r="Q27" i="149"/>
  <c r="Q28" i="149"/>
  <c r="Q29" i="149"/>
  <c r="Q30" i="149"/>
  <c r="Q31" i="149"/>
  <c r="Q32" i="149"/>
  <c r="Q33" i="149"/>
  <c r="Q34" i="149"/>
  <c r="Q35" i="149"/>
  <c r="Q37" i="149"/>
  <c r="Q38" i="149"/>
  <c r="Q39" i="149"/>
  <c r="Q40" i="149"/>
  <c r="Q41" i="149"/>
  <c r="Q42" i="149"/>
  <c r="Q44" i="149"/>
  <c r="Q45" i="149"/>
  <c r="Q46" i="149"/>
  <c r="Q47" i="149"/>
  <c r="Q48" i="149"/>
  <c r="Q49" i="149"/>
  <c r="Q50" i="149"/>
  <c r="Q51" i="149"/>
  <c r="Q52" i="149"/>
  <c r="V501" i="132" l="1"/>
  <c r="X501" i="132" s="1"/>
  <c r="Y501" i="132" s="1"/>
  <c r="W501" i="132" l="1"/>
  <c r="W507" i="132" s="1"/>
  <c r="E3" i="149" l="1"/>
  <c r="E2" i="149"/>
  <c r="AE51" i="132" l="1"/>
  <c r="AE52" i="132" s="1"/>
  <c r="AE53" i="132" s="1"/>
  <c r="AE54" i="132" s="1"/>
  <c r="AE55" i="132" s="1"/>
  <c r="AE56" i="132" s="1"/>
  <c r="AE57" i="132" s="1"/>
  <c r="AE58" i="132" s="1"/>
  <c r="AE59" i="132" s="1"/>
  <c r="AE60" i="132" s="1"/>
  <c r="AD39" i="132"/>
  <c r="AA39" i="132"/>
  <c r="AD38" i="132"/>
  <c r="AA38" i="132"/>
  <c r="AD37" i="132"/>
  <c r="AA37" i="132"/>
  <c r="AD36" i="132"/>
  <c r="AA36" i="132"/>
  <c r="AD35" i="132"/>
  <c r="AA35" i="132"/>
  <c r="AD34" i="132"/>
  <c r="AA34" i="132"/>
  <c r="AD33" i="132"/>
  <c r="AA33" i="132"/>
  <c r="AE32" i="132"/>
  <c r="AE33" i="132" s="1"/>
  <c r="AE34" i="132" s="1"/>
  <c r="AE35" i="132" s="1"/>
  <c r="AE36" i="132" s="1"/>
  <c r="AE37" i="132" s="1"/>
  <c r="AE38" i="132" s="1"/>
  <c r="AE39" i="132" s="1"/>
  <c r="AE40" i="132" s="1"/>
  <c r="AE41" i="132" s="1"/>
  <c r="AB1" i="192"/>
  <c r="C1" i="192"/>
  <c r="B1" i="187"/>
  <c r="B1" i="151"/>
  <c r="K2" i="148"/>
  <c r="C1" i="148"/>
  <c r="W2" i="132"/>
  <c r="C2" i="132"/>
  <c r="D3" i="149"/>
  <c r="D6" i="149"/>
  <c r="C6" i="149"/>
  <c r="C1" i="133"/>
  <c r="E6" i="149" l="1"/>
  <c r="E40" i="149" s="1"/>
  <c r="F6" i="149"/>
  <c r="AC524" i="132"/>
  <c r="AC520" i="132"/>
  <c r="AC521" i="132"/>
  <c r="AC517" i="132"/>
  <c r="AC522" i="132"/>
  <c r="AC518" i="132"/>
  <c r="AC523" i="132"/>
  <c r="AC519" i="132"/>
  <c r="AC500" i="132"/>
  <c r="AC496" i="132"/>
  <c r="AC492" i="132"/>
  <c r="AC488" i="132"/>
  <c r="AC484" i="132"/>
  <c r="AC480" i="132"/>
  <c r="AC476" i="132"/>
  <c r="AC472" i="132"/>
  <c r="AC468" i="132"/>
  <c r="AC464" i="132"/>
  <c r="AC460" i="132"/>
  <c r="AC456" i="132"/>
  <c r="AC452" i="132"/>
  <c r="AC448" i="132"/>
  <c r="AC444" i="132"/>
  <c r="AC440" i="132"/>
  <c r="AC436" i="132"/>
  <c r="AC432" i="132"/>
  <c r="AC428" i="132"/>
  <c r="AC424" i="132"/>
  <c r="AC420" i="132"/>
  <c r="AC416" i="132"/>
  <c r="AC412" i="132"/>
  <c r="AC408" i="132"/>
  <c r="AC404" i="132"/>
  <c r="AC498" i="132"/>
  <c r="AC495" i="132"/>
  <c r="AC485" i="132"/>
  <c r="AC482" i="132"/>
  <c r="AC479" i="132"/>
  <c r="AC469" i="132"/>
  <c r="AC466" i="132"/>
  <c r="AC463" i="132"/>
  <c r="AC453" i="132"/>
  <c r="AC450" i="132"/>
  <c r="AC447" i="132"/>
  <c r="AC437" i="132"/>
  <c r="AC434" i="132"/>
  <c r="AC431" i="132"/>
  <c r="AC421" i="132"/>
  <c r="AC418" i="132"/>
  <c r="AC415" i="132"/>
  <c r="AC405" i="132"/>
  <c r="AC402" i="132"/>
  <c r="AC398" i="132"/>
  <c r="AC394" i="132"/>
  <c r="AC390" i="132"/>
  <c r="AC386" i="132"/>
  <c r="AC382" i="132"/>
  <c r="AC378" i="132"/>
  <c r="AC374" i="132"/>
  <c r="AC370" i="132"/>
  <c r="AC366" i="132"/>
  <c r="AC362" i="132"/>
  <c r="AC358" i="132"/>
  <c r="AC354" i="132"/>
  <c r="AC350" i="132"/>
  <c r="AC346" i="132"/>
  <c r="AC342" i="132"/>
  <c r="AC338" i="132"/>
  <c r="AC334" i="132"/>
  <c r="AC330" i="132"/>
  <c r="AC326" i="132"/>
  <c r="AC322" i="132"/>
  <c r="AC318" i="132"/>
  <c r="AC314" i="132"/>
  <c r="AC310" i="132"/>
  <c r="AC306" i="132"/>
  <c r="AC302" i="132"/>
  <c r="AC300" i="132"/>
  <c r="AC296" i="132"/>
  <c r="AC292" i="132"/>
  <c r="AC288" i="132"/>
  <c r="AC284" i="132"/>
  <c r="AC280" i="132"/>
  <c r="AC276" i="132"/>
  <c r="AC272" i="132"/>
  <c r="AC268" i="132"/>
  <c r="AC264" i="132"/>
  <c r="AC260" i="132"/>
  <c r="AC256" i="132"/>
  <c r="AC252" i="132"/>
  <c r="AC248" i="132"/>
  <c r="AC244" i="132"/>
  <c r="AC239" i="132"/>
  <c r="AC235" i="132"/>
  <c r="AC231" i="132"/>
  <c r="AC230" i="132"/>
  <c r="AC226" i="132"/>
  <c r="AC222" i="132"/>
  <c r="AC217" i="132"/>
  <c r="AC213" i="132"/>
  <c r="AC209" i="132"/>
  <c r="AC205" i="132"/>
  <c r="AC201" i="132"/>
  <c r="AC197" i="132"/>
  <c r="AC193" i="132"/>
  <c r="AC189" i="132"/>
  <c r="AC185" i="132"/>
  <c r="AC181" i="132"/>
  <c r="AC177" i="132"/>
  <c r="AC173" i="132"/>
  <c r="AC169" i="132"/>
  <c r="AC165" i="132"/>
  <c r="AC161" i="132"/>
  <c r="AC157" i="132"/>
  <c r="AC153" i="132"/>
  <c r="AC149" i="132"/>
  <c r="AC145" i="132"/>
  <c r="AC141" i="132"/>
  <c r="AC140" i="132"/>
  <c r="AC136" i="132"/>
  <c r="AC132" i="132"/>
  <c r="AC127" i="132"/>
  <c r="AC123" i="132"/>
  <c r="AC118" i="132"/>
  <c r="AC114" i="132"/>
  <c r="AC109" i="132"/>
  <c r="AC105" i="132"/>
  <c r="AC101" i="132"/>
  <c r="AC100" i="132"/>
  <c r="AC96" i="132"/>
  <c r="AC499" i="132"/>
  <c r="AC489" i="132"/>
  <c r="AC486" i="132"/>
  <c r="AC483" i="132"/>
  <c r="AC473" i="132"/>
  <c r="AC470" i="132"/>
  <c r="AC467" i="132"/>
  <c r="AC457" i="132"/>
  <c r="AC454" i="132"/>
  <c r="AC451" i="132"/>
  <c r="AC441" i="132"/>
  <c r="AC438" i="132"/>
  <c r="AC435" i="132"/>
  <c r="AC425" i="132"/>
  <c r="AC422" i="132"/>
  <c r="AC419" i="132"/>
  <c r="AC409" i="132"/>
  <c r="AC406" i="132"/>
  <c r="AC403" i="132"/>
  <c r="AC399" i="132"/>
  <c r="AC395" i="132"/>
  <c r="AC391" i="132"/>
  <c r="AC387" i="132"/>
  <c r="AC383" i="132"/>
  <c r="AC379" i="132"/>
  <c r="AC375" i="132"/>
  <c r="AC371" i="132"/>
  <c r="AC367" i="132"/>
  <c r="AC363" i="132"/>
  <c r="AC359" i="132"/>
  <c r="AC355" i="132"/>
  <c r="AC351" i="132"/>
  <c r="AC347" i="132"/>
  <c r="AC343" i="132"/>
  <c r="AC339" i="132"/>
  <c r="AC335" i="132"/>
  <c r="AC331" i="132"/>
  <c r="AC327" i="132"/>
  <c r="AC323" i="132"/>
  <c r="AC319" i="132"/>
  <c r="AC315" i="132"/>
  <c r="AC311" i="132"/>
  <c r="AC307" i="132"/>
  <c r="AC303" i="132"/>
  <c r="AC297" i="132"/>
  <c r="AC293" i="132"/>
  <c r="AC289" i="132"/>
  <c r="AC285" i="132"/>
  <c r="AC281" i="132"/>
  <c r="AC277" i="132"/>
  <c r="AC273" i="132"/>
  <c r="AC269" i="132"/>
  <c r="AC265" i="132"/>
  <c r="AC261" i="132"/>
  <c r="AC257" i="132"/>
  <c r="AC253" i="132"/>
  <c r="AC249" i="132"/>
  <c r="AC245" i="132"/>
  <c r="AC241" i="132"/>
  <c r="AC240" i="132"/>
  <c r="AC236" i="132"/>
  <c r="AC232" i="132"/>
  <c r="AC227" i="132"/>
  <c r="AC223" i="132"/>
  <c r="AC218" i="132"/>
  <c r="AC214" i="132"/>
  <c r="AC210" i="132"/>
  <c r="AC206" i="132"/>
  <c r="AC202" i="132"/>
  <c r="AC198" i="132"/>
  <c r="AC194" i="132"/>
  <c r="AC190" i="132"/>
  <c r="AC186" i="132"/>
  <c r="AC182" i="132"/>
  <c r="AC178" i="132"/>
  <c r="AC174" i="132"/>
  <c r="AC170" i="132"/>
  <c r="AC166" i="132"/>
  <c r="AC162" i="132"/>
  <c r="AC158" i="132"/>
  <c r="AC154" i="132"/>
  <c r="AC150" i="132"/>
  <c r="AC146" i="132"/>
  <c r="AC142" i="132"/>
  <c r="AC137" i="132"/>
  <c r="AC133" i="132"/>
  <c r="AC128" i="132"/>
  <c r="AC124" i="132"/>
  <c r="AC119" i="132"/>
  <c r="AC115" i="132"/>
  <c r="AC111" i="132"/>
  <c r="AC110" i="132"/>
  <c r="AC106" i="132"/>
  <c r="AC102" i="132"/>
  <c r="AC97" i="132"/>
  <c r="AC93" i="132"/>
  <c r="AC88" i="132"/>
  <c r="AC84" i="132"/>
  <c r="AC79" i="132"/>
  <c r="AC75" i="132"/>
  <c r="AC71" i="132"/>
  <c r="AC70" i="132"/>
  <c r="AC66" i="132"/>
  <c r="AC62" i="132"/>
  <c r="AC497" i="132"/>
  <c r="AC477" i="132"/>
  <c r="AC474" i="132"/>
  <c r="AC465" i="132"/>
  <c r="AC445" i="132"/>
  <c r="AC442" i="132"/>
  <c r="AC433" i="132"/>
  <c r="AC413" i="132"/>
  <c r="AC410" i="132"/>
  <c r="AC401" i="132"/>
  <c r="AC393" i="132"/>
  <c r="AC385" i="132"/>
  <c r="AC377" i="132"/>
  <c r="AC369" i="132"/>
  <c r="AC361" i="132"/>
  <c r="AC353" i="132"/>
  <c r="AC345" i="132"/>
  <c r="AC337" i="132"/>
  <c r="AC329" i="132"/>
  <c r="AC321" i="132"/>
  <c r="AC313" i="132"/>
  <c r="AC305" i="132"/>
  <c r="AC298" i="132"/>
  <c r="AC250" i="132"/>
  <c r="AC234" i="132"/>
  <c r="AC228" i="132"/>
  <c r="AC219" i="132"/>
  <c r="AC211" i="132"/>
  <c r="AC203" i="132"/>
  <c r="AC494" i="132"/>
  <c r="AC491" i="132"/>
  <c r="AC471" i="132"/>
  <c r="AC462" i="132"/>
  <c r="AC459" i="132"/>
  <c r="AC439" i="132"/>
  <c r="AC430" i="132"/>
  <c r="AC427" i="132"/>
  <c r="AC407" i="132"/>
  <c r="AC400" i="132"/>
  <c r="AC392" i="132"/>
  <c r="AC384" i="132"/>
  <c r="AC376" i="132"/>
  <c r="AC368" i="132"/>
  <c r="AC360" i="132"/>
  <c r="AC352" i="132"/>
  <c r="AC344" i="132"/>
  <c r="AC336" i="132"/>
  <c r="AC328" i="132"/>
  <c r="AC320" i="132"/>
  <c r="AC312" i="132"/>
  <c r="AC304" i="132"/>
  <c r="AC295" i="132"/>
  <c r="AC287" i="132"/>
  <c r="AC279" i="132"/>
  <c r="AC271" i="132"/>
  <c r="AC263" i="132"/>
  <c r="AC255" i="132"/>
  <c r="AC247" i="132"/>
  <c r="AC233" i="132"/>
  <c r="AC225" i="132"/>
  <c r="AC216" i="132"/>
  <c r="AC208" i="132"/>
  <c r="AC200" i="132"/>
  <c r="AC192" i="132"/>
  <c r="AC184" i="132"/>
  <c r="AC176" i="132"/>
  <c r="AC168" i="132"/>
  <c r="AC160" i="132"/>
  <c r="AC152" i="132"/>
  <c r="AC144" i="132"/>
  <c r="AC138" i="132"/>
  <c r="AC129" i="132"/>
  <c r="AC121" i="132"/>
  <c r="AC120" i="132"/>
  <c r="AC112" i="132"/>
  <c r="AC104" i="132"/>
  <c r="AC98" i="132"/>
  <c r="AC85" i="132"/>
  <c r="AC82" i="132"/>
  <c r="AC78" i="132"/>
  <c r="AC68" i="132"/>
  <c r="AC65" i="132"/>
  <c r="AC290" i="132"/>
  <c r="AC282" i="132"/>
  <c r="AC274" i="132"/>
  <c r="AC266" i="132"/>
  <c r="AC258" i="132"/>
  <c r="AC242" i="132"/>
  <c r="AC195" i="132"/>
  <c r="AC187" i="132"/>
  <c r="AC179" i="132"/>
  <c r="AC487" i="132"/>
  <c r="AC478" i="132"/>
  <c r="AC461" i="132"/>
  <c r="AC423" i="132"/>
  <c r="AC414" i="132"/>
  <c r="AC397" i="132"/>
  <c r="AC381" i="132"/>
  <c r="AC365" i="132"/>
  <c r="AC349" i="132"/>
  <c r="AC333" i="132"/>
  <c r="AC317" i="132"/>
  <c r="AC301" i="132"/>
  <c r="AC286" i="132"/>
  <c r="AC270" i="132"/>
  <c r="AC254" i="132"/>
  <c r="AC221" i="132"/>
  <c r="AC220" i="132"/>
  <c r="AC204" i="132"/>
  <c r="AC188" i="132"/>
  <c r="AC172" i="132"/>
  <c r="AC167" i="132"/>
  <c r="AC147" i="132"/>
  <c r="AC135" i="132"/>
  <c r="AC116" i="132"/>
  <c r="AC89" i="132"/>
  <c r="AC86" i="132"/>
  <c r="AC81" i="132"/>
  <c r="AC80" i="132"/>
  <c r="AC63" i="132"/>
  <c r="AC443" i="132"/>
  <c r="AC99" i="132"/>
  <c r="AC90" i="132"/>
  <c r="AC87" i="132"/>
  <c r="AC61" i="132"/>
  <c r="AC294" i="132"/>
  <c r="AC76" i="132"/>
  <c r="AC475" i="132"/>
  <c r="AC458" i="132"/>
  <c r="AC449" i="132"/>
  <c r="AC411" i="132"/>
  <c r="AC396" i="132"/>
  <c r="AC380" i="132"/>
  <c r="AC364" i="132"/>
  <c r="AC348" i="132"/>
  <c r="AC332" i="132"/>
  <c r="AC316" i="132"/>
  <c r="AC299" i="132"/>
  <c r="AC283" i="132"/>
  <c r="AC267" i="132"/>
  <c r="AC251" i="132"/>
  <c r="AC215" i="132"/>
  <c r="AC199" i="132"/>
  <c r="AC183" i="132"/>
  <c r="AC171" i="132"/>
  <c r="AC164" i="132"/>
  <c r="AC159" i="132"/>
  <c r="AC139" i="132"/>
  <c r="AC134" i="132"/>
  <c r="AC126" i="132"/>
  <c r="AC113" i="132"/>
  <c r="AC108" i="132"/>
  <c r="AC103" i="132"/>
  <c r="AC83" i="132"/>
  <c r="AC77" i="132"/>
  <c r="AC74" i="132"/>
  <c r="AC237" i="132"/>
  <c r="AC490" i="132"/>
  <c r="AC481" i="132"/>
  <c r="AC426" i="132"/>
  <c r="AC417" i="132"/>
  <c r="AC388" i="132"/>
  <c r="AC372" i="132"/>
  <c r="AC356" i="132"/>
  <c r="AC340" i="132"/>
  <c r="AC324" i="132"/>
  <c r="AC308" i="132"/>
  <c r="AC291" i="132"/>
  <c r="AC275" i="132"/>
  <c r="AC259" i="132"/>
  <c r="AC243" i="132"/>
  <c r="AC238" i="132"/>
  <c r="AC224" i="132"/>
  <c r="AC207" i="132"/>
  <c r="AC191" i="132"/>
  <c r="AC175" i="132"/>
  <c r="AC155" i="132"/>
  <c r="AC148" i="132"/>
  <c r="AC143" i="132"/>
  <c r="AC122" i="132"/>
  <c r="AC117" i="132"/>
  <c r="AC94" i="132"/>
  <c r="AC91" i="132"/>
  <c r="AC72" i="132"/>
  <c r="AC69" i="132"/>
  <c r="AC64" i="132"/>
  <c r="AC493" i="132"/>
  <c r="AC455" i="132"/>
  <c r="AC446" i="132"/>
  <c r="AC429" i="132"/>
  <c r="AC389" i="132"/>
  <c r="AC373" i="132"/>
  <c r="AC357" i="132"/>
  <c r="AC341" i="132"/>
  <c r="AC325" i="132"/>
  <c r="AC309" i="132"/>
  <c r="AC278" i="132"/>
  <c r="AC262" i="132"/>
  <c r="AC246" i="132"/>
  <c r="AC229" i="132"/>
  <c r="AC212" i="132"/>
  <c r="AC196" i="132"/>
  <c r="AC180" i="132"/>
  <c r="AC163" i="132"/>
  <c r="AC156" i="132"/>
  <c r="AC151" i="132"/>
  <c r="AC131" i="132"/>
  <c r="AC130" i="132"/>
  <c r="AC125" i="132"/>
  <c r="AC107" i="132"/>
  <c r="AC95" i="132"/>
  <c r="AC92" i="132"/>
  <c r="AC73" i="132"/>
  <c r="AC67" i="132"/>
  <c r="AC501" i="132"/>
  <c r="AC504" i="132"/>
  <c r="AC508" i="132"/>
  <c r="AC512" i="132"/>
  <c r="AC514" i="132"/>
  <c r="AC527" i="132"/>
  <c r="AC531" i="132"/>
  <c r="AC536" i="132"/>
  <c r="AC510" i="132"/>
  <c r="AC525" i="132"/>
  <c r="AC533" i="132"/>
  <c r="AC535" i="132"/>
  <c r="AC507" i="132"/>
  <c r="AC530" i="132"/>
  <c r="AC534" i="132"/>
  <c r="AC537" i="132"/>
  <c r="AC502" i="132"/>
  <c r="AC505" i="132"/>
  <c r="AC516" i="132"/>
  <c r="AC511" i="132"/>
  <c r="AC532" i="132"/>
  <c r="AC513" i="132"/>
  <c r="AC528" i="132"/>
  <c r="AC503" i="132"/>
  <c r="AC59" i="132"/>
  <c r="AC56" i="132"/>
  <c r="AC52" i="132"/>
  <c r="AC54" i="132"/>
  <c r="AC515" i="132"/>
  <c r="AC60" i="132"/>
  <c r="AC57" i="132"/>
  <c r="AC53" i="132"/>
  <c r="AC509" i="132"/>
  <c r="AC529" i="132"/>
  <c r="AC58" i="132"/>
  <c r="AC51" i="132"/>
  <c r="AC506" i="132"/>
  <c r="AC526" i="132"/>
  <c r="AC55" i="132"/>
  <c r="AC33" i="132"/>
  <c r="AC35" i="132"/>
  <c r="AC37" i="132"/>
  <c r="AC39" i="132"/>
  <c r="AC41" i="132"/>
  <c r="AC32" i="132"/>
  <c r="AC34" i="132"/>
  <c r="AC36" i="132"/>
  <c r="AC38" i="132"/>
  <c r="AC40" i="132"/>
  <c r="AE513" i="132" l="1"/>
  <c r="U513" i="132"/>
  <c r="W513" i="132" s="1"/>
  <c r="U8" i="149"/>
  <c r="V8" i="149"/>
  <c r="U12" i="149"/>
  <c r="V12" i="149"/>
  <c r="U11" i="149"/>
  <c r="V11" i="149"/>
  <c r="V10" i="149"/>
  <c r="V6" i="149"/>
  <c r="V7" i="149"/>
  <c r="V9" i="149"/>
  <c r="U10" i="149"/>
  <c r="U6" i="149"/>
  <c r="U7" i="149"/>
  <c r="U9" i="149"/>
  <c r="K16" i="148"/>
  <c r="L16" i="148"/>
  <c r="M16" i="148" s="1"/>
  <c r="K17" i="148"/>
  <c r="L17" i="148"/>
  <c r="M17" i="148" s="1"/>
  <c r="K18" i="148"/>
  <c r="L18" i="148"/>
  <c r="M18" i="148" s="1"/>
  <c r="K19" i="148"/>
  <c r="L19" i="148"/>
  <c r="M19" i="148" s="1"/>
  <c r="K20" i="148"/>
  <c r="L20" i="148"/>
  <c r="M20" i="148" s="1"/>
  <c r="K9" i="148"/>
  <c r="L9" i="148"/>
  <c r="M9" i="148" s="1"/>
  <c r="A6" i="149"/>
  <c r="A7" i="149" s="1"/>
  <c r="A8" i="149" s="1"/>
  <c r="A9" i="149" s="1"/>
  <c r="A10" i="149" s="1"/>
  <c r="A11" i="149" s="1"/>
  <c r="A12" i="149" s="1"/>
  <c r="A13" i="149" s="1"/>
  <c r="A14" i="149" s="1"/>
  <c r="A15" i="149" s="1"/>
  <c r="A16" i="149" s="1"/>
  <c r="A17" i="149" s="1"/>
  <c r="A18" i="149" s="1"/>
  <c r="A19" i="149" s="1"/>
  <c r="A20" i="149" s="1"/>
  <c r="A21" i="149" s="1"/>
  <c r="A22" i="149" s="1"/>
  <c r="A23" i="149" s="1"/>
  <c r="A24" i="149" s="1"/>
  <c r="A25" i="149" s="1"/>
  <c r="A26" i="149" s="1"/>
  <c r="A27" i="149" s="1"/>
  <c r="A28" i="149" s="1"/>
  <c r="A29" i="149" s="1"/>
  <c r="A30" i="149" s="1"/>
  <c r="A31" i="149" s="1"/>
  <c r="A32" i="149" s="1"/>
  <c r="A33" i="149" s="1"/>
  <c r="A34" i="149" s="1"/>
  <c r="A35" i="149" s="1"/>
  <c r="A36" i="149" s="1"/>
  <c r="A37" i="149" s="1"/>
  <c r="A38" i="149" s="1"/>
  <c r="A39" i="149" s="1"/>
  <c r="A40" i="149" s="1"/>
  <c r="A41" i="149" s="1"/>
  <c r="A42" i="149" s="1"/>
  <c r="A43" i="149" s="1"/>
  <c r="A44" i="149" s="1"/>
  <c r="A45" i="149" s="1"/>
  <c r="A46" i="149" s="1"/>
  <c r="A47" i="149" s="1"/>
  <c r="A48" i="149" s="1"/>
  <c r="A49" i="149" s="1"/>
  <c r="A50" i="149" s="1"/>
  <c r="A51" i="149" s="1"/>
  <c r="A52" i="149" s="1"/>
  <c r="A53" i="149" s="1"/>
  <c r="A54" i="149" s="1"/>
  <c r="A55" i="149" s="1"/>
  <c r="A56" i="149" s="1"/>
  <c r="A57" i="149" s="1"/>
  <c r="A58" i="149" s="1"/>
  <c r="A59" i="149" s="1"/>
  <c r="A60" i="149" s="1"/>
  <c r="A61" i="149" s="1"/>
  <c r="A62" i="149" s="1"/>
  <c r="A63" i="149" s="1"/>
  <c r="A66" i="149" s="1"/>
  <c r="A67" i="149" s="1"/>
  <c r="A68" i="149" s="1"/>
  <c r="A69" i="149" s="1"/>
  <c r="A70" i="149" s="1"/>
  <c r="A71" i="149" s="1"/>
  <c r="A72" i="149" s="1"/>
  <c r="G6" i="187"/>
  <c r="F6" i="187"/>
  <c r="AE546" i="132"/>
  <c r="AE545" i="132"/>
  <c r="AE544" i="132"/>
  <c r="AE542" i="132"/>
  <c r="AE541" i="132"/>
  <c r="AE540" i="132"/>
  <c r="AE538" i="132"/>
  <c r="AE537" i="132"/>
  <c r="AE535" i="132"/>
  <c r="AE534" i="132"/>
  <c r="AE514" i="132"/>
  <c r="AE515" i="132"/>
  <c r="AE512" i="132"/>
  <c r="AE525" i="132"/>
  <c r="AE526" i="132" s="1"/>
  <c r="AE527" i="132" s="1"/>
  <c r="AE528" i="132" s="1"/>
  <c r="AE529" i="132" s="1"/>
  <c r="AE530" i="132" s="1"/>
  <c r="AE531" i="132" s="1"/>
  <c r="AE532" i="132" s="1"/>
  <c r="AE42" i="132"/>
  <c r="AE43" i="132" s="1"/>
  <c r="AE44" i="132" s="1"/>
  <c r="AE45" i="132" s="1"/>
  <c r="AE46" i="132" s="1"/>
  <c r="AE47" i="132" s="1"/>
  <c r="AE48" i="132" s="1"/>
  <c r="AE49" i="132" s="1"/>
  <c r="AE23" i="132"/>
  <c r="AE24" i="132" s="1"/>
  <c r="AE25" i="132" s="1"/>
  <c r="AE26" i="132" s="1"/>
  <c r="AE27" i="132" s="1"/>
  <c r="AE28" i="132" s="1"/>
  <c r="AE29" i="132" s="1"/>
  <c r="AE30" i="132" s="1"/>
  <c r="AE15" i="132"/>
  <c r="AE16" i="132" s="1"/>
  <c r="AE17" i="132" s="1"/>
  <c r="AE18" i="132" s="1"/>
  <c r="AE19" i="132" s="1"/>
  <c r="AE20" i="132" s="1"/>
  <c r="AE21" i="132" s="1"/>
  <c r="AE22" i="132" s="1"/>
  <c r="AE6" i="132"/>
  <c r="AE7" i="132" s="1"/>
  <c r="AE8" i="132" s="1"/>
  <c r="AE9" i="132" s="1"/>
  <c r="AE10" i="132" s="1"/>
  <c r="AE11" i="132" s="1"/>
  <c r="AE12" i="132" s="1"/>
  <c r="AE13" i="132" s="1"/>
  <c r="Q6" i="149"/>
  <c r="AD49" i="132"/>
  <c r="AD48" i="132"/>
  <c r="AD47" i="132"/>
  <c r="AD46" i="132"/>
  <c r="AD45" i="132"/>
  <c r="AD44" i="132"/>
  <c r="AD43" i="132"/>
  <c r="AD24" i="132"/>
  <c r="AD25" i="132"/>
  <c r="AD26" i="132"/>
  <c r="AD27" i="132"/>
  <c r="AD28" i="132"/>
  <c r="AD29" i="132"/>
  <c r="AD30" i="132"/>
  <c r="AD22" i="132"/>
  <c r="AD21" i="132"/>
  <c r="AD20" i="132"/>
  <c r="AD19" i="132"/>
  <c r="AD18" i="132"/>
  <c r="AD17" i="132"/>
  <c r="AD16" i="132"/>
  <c r="AD13" i="132"/>
  <c r="AD12" i="132"/>
  <c r="AD11" i="132"/>
  <c r="AD10" i="132"/>
  <c r="AD9" i="132"/>
  <c r="Q9" i="149" s="1"/>
  <c r="AD8" i="132"/>
  <c r="Q36" i="149" s="1"/>
  <c r="AD7" i="132"/>
  <c r="Q43" i="149" s="1"/>
  <c r="Q6" i="187"/>
  <c r="P6" i="187"/>
  <c r="E6" i="187"/>
  <c r="D6" i="187"/>
  <c r="J18" i="151"/>
  <c r="I18" i="151"/>
  <c r="H18" i="151"/>
  <c r="X5" i="192" s="1"/>
  <c r="G18" i="151"/>
  <c r="F18" i="151"/>
  <c r="E18" i="151"/>
  <c r="L5" i="192" s="1"/>
  <c r="D18" i="151"/>
  <c r="H5" i="192" s="1"/>
  <c r="C18" i="151"/>
  <c r="K7" i="151"/>
  <c r="M7" i="151" s="1"/>
  <c r="K6" i="151"/>
  <c r="M6" i="151" s="1"/>
  <c r="AA49" i="132"/>
  <c r="AA48" i="132"/>
  <c r="AA47" i="132"/>
  <c r="AA46" i="132"/>
  <c r="AA45" i="132"/>
  <c r="AA44" i="132"/>
  <c r="AA43" i="132"/>
  <c r="AA30" i="132"/>
  <c r="AA29" i="132"/>
  <c r="AA28" i="132"/>
  <c r="AA27" i="132"/>
  <c r="AA26" i="132"/>
  <c r="AA25" i="132"/>
  <c r="AA24" i="132"/>
  <c r="AA22" i="132"/>
  <c r="AA21" i="132"/>
  <c r="AA20" i="132"/>
  <c r="AA19" i="132"/>
  <c r="AA18" i="132"/>
  <c r="AA17" i="132"/>
  <c r="AA16" i="132"/>
  <c r="AA13" i="132"/>
  <c r="AA12" i="132"/>
  <c r="AA11" i="132"/>
  <c r="AA10" i="132"/>
  <c r="AA9" i="132"/>
  <c r="F8" i="149" s="1"/>
  <c r="AA8" i="132"/>
  <c r="AA7" i="132"/>
  <c r="J5" i="148"/>
  <c r="K6" i="148"/>
  <c r="L6" i="148"/>
  <c r="M6" i="148" s="1"/>
  <c r="K7" i="148"/>
  <c r="L7" i="148"/>
  <c r="M7" i="148" s="1"/>
  <c r="K8" i="148"/>
  <c r="L8" i="148"/>
  <c r="M8" i="148" s="1"/>
  <c r="K10" i="148"/>
  <c r="L10" i="148"/>
  <c r="M10" i="148" s="1"/>
  <c r="K11" i="148"/>
  <c r="L11" i="148"/>
  <c r="M11" i="148" s="1"/>
  <c r="K12" i="148"/>
  <c r="L12" i="148"/>
  <c r="M12" i="148" s="1"/>
  <c r="J13" i="148"/>
  <c r="K14" i="148"/>
  <c r="L14" i="148"/>
  <c r="M14" i="148" s="1"/>
  <c r="K15" i="148"/>
  <c r="L15" i="148"/>
  <c r="M15" i="148" s="1"/>
  <c r="K21" i="148"/>
  <c r="L21" i="148"/>
  <c r="M21" i="148" s="1"/>
  <c r="J22" i="148"/>
  <c r="K23" i="148"/>
  <c r="L23" i="148"/>
  <c r="M23" i="148" s="1"/>
  <c r="K24" i="148"/>
  <c r="L24" i="148"/>
  <c r="M24" i="148" s="1"/>
  <c r="K25" i="148"/>
  <c r="L25" i="148"/>
  <c r="M25" i="148" s="1"/>
  <c r="U6" i="132"/>
  <c r="W6" i="132" s="1"/>
  <c r="U15" i="132"/>
  <c r="X15" i="132" s="1"/>
  <c r="U23" i="132"/>
  <c r="U32" i="132"/>
  <c r="U42" i="132"/>
  <c r="W42" i="132" s="1"/>
  <c r="W47" i="132" s="1"/>
  <c r="U51" i="132"/>
  <c r="V51" i="132" s="1"/>
  <c r="U512" i="132"/>
  <c r="U514" i="132"/>
  <c r="V514" i="132" s="1"/>
  <c r="U515" i="132"/>
  <c r="V515" i="132" s="1"/>
  <c r="U525" i="132"/>
  <c r="U516" i="132" s="1"/>
  <c r="U534" i="132"/>
  <c r="W534" i="132" s="1"/>
  <c r="U535" i="132"/>
  <c r="V535" i="132" s="1"/>
  <c r="X535" i="132" s="1"/>
  <c r="Y535" i="132" s="1"/>
  <c r="U537" i="132"/>
  <c r="V537" i="132" s="1"/>
  <c r="U538" i="132"/>
  <c r="V538" i="132" s="1"/>
  <c r="X538" i="132" s="1"/>
  <c r="Y538" i="132" s="1"/>
  <c r="X539" i="132"/>
  <c r="Y540" i="132"/>
  <c r="Y541" i="132"/>
  <c r="Y542" i="132"/>
  <c r="X543" i="132"/>
  <c r="Y544" i="132"/>
  <c r="Y545" i="132"/>
  <c r="Y546" i="132"/>
  <c r="C8" i="151"/>
  <c r="D5" i="265" s="1"/>
  <c r="D8" i="151"/>
  <c r="H5" i="265" s="1"/>
  <c r="E8" i="151"/>
  <c r="L5" i="265" s="1"/>
  <c r="F8" i="151"/>
  <c r="P5" i="265" s="1"/>
  <c r="G8" i="151"/>
  <c r="T5" i="265" s="1"/>
  <c r="H8" i="151"/>
  <c r="X5" i="265" s="1"/>
  <c r="I8" i="151"/>
  <c r="AB5" i="265" s="1"/>
  <c r="J8" i="151"/>
  <c r="C14" i="133"/>
  <c r="D14" i="133"/>
  <c r="C15" i="133"/>
  <c r="D15" i="133"/>
  <c r="C28" i="133"/>
  <c r="D28" i="133"/>
  <c r="E28" i="133"/>
  <c r="F28" i="133"/>
  <c r="G28" i="133"/>
  <c r="H28" i="133"/>
  <c r="I6" i="149"/>
  <c r="K6" i="149"/>
  <c r="I7" i="149"/>
  <c r="K7" i="149"/>
  <c r="I8" i="149"/>
  <c r="K8" i="149"/>
  <c r="J13" i="149"/>
  <c r="K13" i="149"/>
  <c r="J14" i="149"/>
  <c r="K14" i="149"/>
  <c r="J15" i="149"/>
  <c r="K15" i="149"/>
  <c r="E29" i="133"/>
  <c r="F29" i="133"/>
  <c r="P5" i="192" l="1"/>
  <c r="AF5" i="192"/>
  <c r="J9" i="151"/>
  <c r="AF5" i="265"/>
  <c r="I20" i="151"/>
  <c r="AB5" i="192"/>
  <c r="C20" i="151"/>
  <c r="D5" i="192"/>
  <c r="M8" i="151"/>
  <c r="M9" i="151" s="1"/>
  <c r="F13" i="151"/>
  <c r="J13" i="151"/>
  <c r="J3" i="151"/>
  <c r="F3" i="151"/>
  <c r="F40" i="149"/>
  <c r="Q10" i="149"/>
  <c r="Q14" i="149"/>
  <c r="E9" i="151"/>
  <c r="F20" i="151"/>
  <c r="D19" i="151"/>
  <c r="C22" i="133"/>
  <c r="X32" i="132"/>
  <c r="Y32" i="132" s="1"/>
  <c r="U31" i="132"/>
  <c r="K22" i="148"/>
  <c r="F22" i="133" s="1"/>
  <c r="G22" i="133"/>
  <c r="L22" i="148"/>
  <c r="C21" i="133"/>
  <c r="W10" i="149"/>
  <c r="C20" i="133"/>
  <c r="V512" i="132"/>
  <c r="X512" i="132" s="1"/>
  <c r="Y512" i="132" s="1"/>
  <c r="U511" i="132"/>
  <c r="J19" i="151"/>
  <c r="G20" i="151"/>
  <c r="C19" i="151"/>
  <c r="F9" i="151"/>
  <c r="E19" i="151"/>
  <c r="E20" i="151"/>
  <c r="K18" i="151"/>
  <c r="F10" i="151"/>
  <c r="D29" i="133"/>
  <c r="W7" i="149"/>
  <c r="W9" i="149"/>
  <c r="X6" i="132"/>
  <c r="L5" i="148"/>
  <c r="D20" i="151"/>
  <c r="D22" i="133"/>
  <c r="G19" i="151"/>
  <c r="K5" i="148"/>
  <c r="E20" i="133" s="1"/>
  <c r="H19" i="151"/>
  <c r="J20" i="151"/>
  <c r="K8" i="151"/>
  <c r="G10" i="151"/>
  <c r="I19" i="151"/>
  <c r="U5" i="132"/>
  <c r="W51" i="132"/>
  <c r="W57" i="132" s="1"/>
  <c r="V525" i="132"/>
  <c r="X525" i="132" s="1"/>
  <c r="X23" i="132"/>
  <c r="Y23" i="132" s="1"/>
  <c r="W23" i="132"/>
  <c r="W28" i="132" s="1"/>
  <c r="W15" i="132"/>
  <c r="G20" i="133"/>
  <c r="G21" i="133"/>
  <c r="H20" i="151"/>
  <c r="E10" i="151"/>
  <c r="D20" i="133"/>
  <c r="L13" i="148"/>
  <c r="F19" i="151"/>
  <c r="I10" i="151"/>
  <c r="C10" i="151"/>
  <c r="K13" i="148"/>
  <c r="F21" i="133" s="1"/>
  <c r="D21" i="133"/>
  <c r="G9" i="151"/>
  <c r="X42" i="132"/>
  <c r="Y42" i="132" s="1"/>
  <c r="U536" i="132"/>
  <c r="V513" i="132"/>
  <c r="X513" i="132" s="1"/>
  <c r="Y513" i="132" s="1"/>
  <c r="P53" i="149"/>
  <c r="W512" i="132"/>
  <c r="AC21" i="132"/>
  <c r="L8" i="149"/>
  <c r="G14" i="133"/>
  <c r="W538" i="132"/>
  <c r="G15" i="133"/>
  <c r="AC30" i="132"/>
  <c r="J7" i="149"/>
  <c r="I15" i="133"/>
  <c r="AC542" i="132"/>
  <c r="AC541" i="132"/>
  <c r="AC17" i="132"/>
  <c r="J14" i="133"/>
  <c r="W514" i="132"/>
  <c r="X515" i="132"/>
  <c r="Y515" i="132" s="1"/>
  <c r="X537" i="132"/>
  <c r="W537" i="132"/>
  <c r="U14" i="132"/>
  <c r="J15" i="133"/>
  <c r="F14" i="133"/>
  <c r="AC7" i="132"/>
  <c r="F15" i="133"/>
  <c r="E14" i="133"/>
  <c r="E15" i="133"/>
  <c r="I14" i="133"/>
  <c r="W515" i="132"/>
  <c r="X514" i="132"/>
  <c r="Y514" i="132" s="1"/>
  <c r="K17" i="149"/>
  <c r="AC540" i="132"/>
  <c r="L7" i="149"/>
  <c r="AC545" i="132"/>
  <c r="AC23" i="132"/>
  <c r="AC50" i="132"/>
  <c r="AC22" i="132"/>
  <c r="AC543" i="132"/>
  <c r="AC45" i="132"/>
  <c r="AC15" i="132"/>
  <c r="AC14" i="132"/>
  <c r="I9" i="149"/>
  <c r="AC546" i="132"/>
  <c r="AC25" i="132"/>
  <c r="AC28" i="132"/>
  <c r="AC8" i="132"/>
  <c r="AC12" i="132"/>
  <c r="AC16" i="132"/>
  <c r="AC20" i="132"/>
  <c r="AC43" i="132"/>
  <c r="AC47" i="132"/>
  <c r="AC46" i="132"/>
  <c r="AC31" i="132"/>
  <c r="AC11" i="132"/>
  <c r="AC24" i="132"/>
  <c r="AC44" i="132"/>
  <c r="AC18" i="132"/>
  <c r="AC9" i="132"/>
  <c r="AC27" i="132"/>
  <c r="AC544" i="132"/>
  <c r="AC13" i="132"/>
  <c r="AC48" i="132"/>
  <c r="AC29" i="132"/>
  <c r="AC6" i="132"/>
  <c r="AC49" i="132"/>
  <c r="AC42" i="132"/>
  <c r="AC19" i="132"/>
  <c r="AC10" i="132"/>
  <c r="AC26" i="132"/>
  <c r="AC539" i="132"/>
  <c r="AC538" i="132"/>
  <c r="W11" i="149"/>
  <c r="W12" i="149"/>
  <c r="W8" i="149"/>
  <c r="J10" i="151"/>
  <c r="I9" i="151"/>
  <c r="L14" i="149"/>
  <c r="J8" i="149"/>
  <c r="L15" i="149"/>
  <c r="K9" i="149"/>
  <c r="W535" i="132"/>
  <c r="U533" i="132"/>
  <c r="V534" i="132"/>
  <c r="X534" i="132" s="1"/>
  <c r="X51" i="132"/>
  <c r="U50" i="132"/>
  <c r="J17" i="149"/>
  <c r="W32" i="132"/>
  <c r="L26" i="149"/>
  <c r="Y15" i="132"/>
  <c r="L13" i="149"/>
  <c r="J6" i="149"/>
  <c r="L6" i="149"/>
  <c r="G29" i="133"/>
  <c r="C29" i="133"/>
  <c r="W6" i="149"/>
  <c r="U13" i="149"/>
  <c r="D10" i="151"/>
  <c r="H9" i="151"/>
  <c r="D9" i="151"/>
  <c r="H10" i="151"/>
  <c r="C9" i="151"/>
  <c r="V13" i="149"/>
  <c r="K9" i="151" l="1"/>
  <c r="J21" i="133"/>
  <c r="K19" i="151"/>
  <c r="J22" i="133"/>
  <c r="K10" i="151"/>
  <c r="H23" i="224"/>
  <c r="E22" i="133"/>
  <c r="H24" i="224"/>
  <c r="H38" i="224"/>
  <c r="Q53" i="149"/>
  <c r="W536" i="132"/>
  <c r="C23" i="133"/>
  <c r="H37" i="224"/>
  <c r="X14" i="132"/>
  <c r="W20" i="132"/>
  <c r="W14" i="132" s="1"/>
  <c r="Y534" i="132"/>
  <c r="G12" i="133" s="1"/>
  <c r="X533" i="132"/>
  <c r="Y525" i="132"/>
  <c r="C11" i="133"/>
  <c r="X516" i="132"/>
  <c r="D11" i="133"/>
  <c r="Y537" i="132"/>
  <c r="X536" i="132"/>
  <c r="F20" i="133"/>
  <c r="F23" i="133" s="1"/>
  <c r="K20" i="151"/>
  <c r="C6" i="133"/>
  <c r="H29" i="133"/>
  <c r="G10" i="133"/>
  <c r="F8" i="133"/>
  <c r="W533" i="132"/>
  <c r="I8" i="133"/>
  <c r="X5" i="132"/>
  <c r="Y6" i="132"/>
  <c r="I6" i="133" s="1"/>
  <c r="F6" i="133"/>
  <c r="E6" i="133"/>
  <c r="G6" i="133"/>
  <c r="G8" i="133"/>
  <c r="F7" i="133"/>
  <c r="D7" i="133"/>
  <c r="E7" i="133"/>
  <c r="G7" i="133"/>
  <c r="C7" i="133"/>
  <c r="D23" i="133"/>
  <c r="G23" i="133"/>
  <c r="J27" i="224" s="1"/>
  <c r="W5" i="132"/>
  <c r="J10" i="133"/>
  <c r="W511" i="132"/>
  <c r="W525" i="132"/>
  <c r="W38" i="132"/>
  <c r="W31" i="132" s="1"/>
  <c r="J8" i="133"/>
  <c r="I10" i="133"/>
  <c r="E21" i="133"/>
  <c r="X31" i="132"/>
  <c r="X511" i="132"/>
  <c r="E10" i="133"/>
  <c r="F10" i="133"/>
  <c r="D10" i="133"/>
  <c r="C8" i="133"/>
  <c r="H15" i="133"/>
  <c r="D12" i="133"/>
  <c r="I13" i="133"/>
  <c r="D13" i="133"/>
  <c r="C13" i="133"/>
  <c r="L17" i="149"/>
  <c r="J9" i="149"/>
  <c r="W13" i="149"/>
  <c r="C12" i="133"/>
  <c r="L9" i="149"/>
  <c r="Y51" i="132"/>
  <c r="H14" i="133"/>
  <c r="C10" i="133"/>
  <c r="D8" i="133"/>
  <c r="E8" i="133"/>
  <c r="I7" i="133"/>
  <c r="J7" i="133"/>
  <c r="J24" i="133" l="1"/>
  <c r="E23" i="133"/>
  <c r="J11" i="133"/>
  <c r="F11" i="133"/>
  <c r="E11" i="133"/>
  <c r="I11" i="133"/>
  <c r="G11" i="133"/>
  <c r="M10" i="151"/>
  <c r="E12" i="133"/>
  <c r="J12" i="133"/>
  <c r="J9" i="133"/>
  <c r="D9" i="133"/>
  <c r="I12" i="133"/>
  <c r="H8" i="133"/>
  <c r="F12" i="133"/>
  <c r="J6" i="133"/>
  <c r="H6" i="133"/>
  <c r="D6" i="133"/>
  <c r="H7" i="133"/>
  <c r="F9" i="133"/>
  <c r="G9" i="133"/>
  <c r="E9" i="133"/>
  <c r="W50" i="132"/>
  <c r="H10" i="133"/>
  <c r="I9" i="133"/>
  <c r="X50" i="132"/>
  <c r="C9" i="133"/>
  <c r="C16" i="133" s="1"/>
  <c r="W516" i="132"/>
  <c r="J13" i="133"/>
  <c r="F13" i="133"/>
  <c r="E13" i="133"/>
  <c r="G13" i="133"/>
  <c r="H12" i="133" l="1"/>
  <c r="H11" i="133"/>
  <c r="D16" i="133"/>
  <c r="C17" i="133" s="1"/>
  <c r="I16" i="133"/>
  <c r="J16" i="133"/>
  <c r="G16" i="133"/>
  <c r="H9" i="133"/>
  <c r="E16" i="133"/>
  <c r="F16" i="133"/>
  <c r="H13" i="133"/>
  <c r="J42" i="224" l="1"/>
  <c r="I28" i="133"/>
  <c r="H16" i="133"/>
  <c r="H42" i="224" s="1"/>
  <c r="I17" i="133"/>
  <c r="I27" i="224" s="1"/>
  <c r="K27" i="224" s="1"/>
  <c r="C24" i="133"/>
  <c r="H17" i="224" l="1"/>
  <c r="H31" i="224"/>
  <c r="I29" i="133"/>
  <c r="G24" i="133"/>
</calcChain>
</file>

<file path=xl/comments1.xml><?xml version="1.0" encoding="utf-8"?>
<comments xmlns="http://schemas.openxmlformats.org/spreadsheetml/2006/main">
  <authors>
    <author>Marek Lis</author>
    <author>Marek</author>
  </authors>
  <commentList>
    <comment ref="B6" authorId="0" shapeId="0">
      <text>
        <r>
          <rPr>
            <sz val="12"/>
            <color indexed="81"/>
            <rFont val="Tahoma"/>
            <family val="2"/>
            <charset val="238"/>
          </rPr>
          <t>wpisz nazwę szkoły</t>
        </r>
      </text>
    </comment>
    <comment ref="B8" authorId="1" shapeId="0">
      <text>
        <r>
          <rPr>
            <sz val="9"/>
            <color indexed="81"/>
            <rFont val="Tahoma"/>
            <family val="2"/>
            <charset val="238"/>
          </rPr>
          <t xml:space="preserve">wpisz patrona
</t>
        </r>
      </text>
    </comment>
  </commentList>
</comments>
</file>

<file path=xl/comments2.xml><?xml version="1.0" encoding="utf-8"?>
<comments xmlns="http://schemas.openxmlformats.org/spreadsheetml/2006/main">
  <authors>
    <author>ML</author>
  </authors>
  <commentList>
    <comment ref="J11" authorId="0" shapeId="0">
      <text>
        <r>
          <rPr>
            <b/>
            <sz val="8"/>
            <color indexed="10"/>
            <rFont val="Tahoma"/>
            <family val="2"/>
            <charset val="238"/>
          </rPr>
          <t>ML:</t>
        </r>
        <r>
          <rPr>
            <sz val="8"/>
            <color indexed="10"/>
            <rFont val="Tahoma"/>
            <family val="2"/>
            <charset val="238"/>
          </rPr>
          <t xml:space="preserve">
Uzupełnij pola zacieniowane</t>
        </r>
      </text>
    </comment>
  </commentList>
</comments>
</file>

<file path=xl/comments3.xml><?xml version="1.0" encoding="utf-8"?>
<comments xmlns="http://schemas.openxmlformats.org/spreadsheetml/2006/main">
  <authors>
    <author>ML</author>
  </authors>
  <commentList>
    <comment ref="V6" authorId="0" shapeId="0">
      <text>
        <r>
          <rPr>
            <b/>
            <sz val="10"/>
            <color indexed="81"/>
            <rFont val="Tahoma"/>
            <family val="2"/>
            <charset val="238"/>
          </rPr>
          <t>wpisz ilość godz. etatowych</t>
        </r>
        <r>
          <rPr>
            <sz val="8"/>
            <color indexed="81"/>
            <rFont val="Tahoma"/>
            <family val="2"/>
            <charset val="238"/>
          </rPr>
          <t xml:space="preserve">
</t>
        </r>
      </text>
    </comment>
    <comment ref="V15" authorId="0" shapeId="0">
      <text>
        <r>
          <rPr>
            <b/>
            <sz val="10"/>
            <color indexed="81"/>
            <rFont val="Tahoma"/>
            <family val="2"/>
            <charset val="238"/>
          </rPr>
          <t>wpisz ilość godz. etatowych</t>
        </r>
      </text>
    </comment>
    <comment ref="V23" authorId="0" shapeId="0">
      <text>
        <r>
          <rPr>
            <b/>
            <sz val="10"/>
            <color indexed="81"/>
            <rFont val="Tahoma"/>
            <family val="2"/>
            <charset val="238"/>
          </rPr>
          <t>wpisz ilość godz. etatowych</t>
        </r>
      </text>
    </comment>
    <comment ref="V32" authorId="0" shapeId="0">
      <text>
        <r>
          <rPr>
            <b/>
            <sz val="10"/>
            <color indexed="81"/>
            <rFont val="Tahoma"/>
            <family val="2"/>
            <charset val="238"/>
          </rPr>
          <t>wpisz ilość godz. etatowych</t>
        </r>
      </text>
    </comment>
  </commentList>
</comments>
</file>

<file path=xl/comments4.xml><?xml version="1.0" encoding="utf-8"?>
<comments xmlns="http://schemas.openxmlformats.org/spreadsheetml/2006/main">
  <authors>
    <author>Marek</author>
    <author>ML</author>
  </authors>
  <commentList>
    <comment ref="C6" authorId="0" shapeId="0">
      <text>
        <r>
          <rPr>
            <b/>
            <sz val="9"/>
            <color indexed="81"/>
            <rFont val="Tahoma"/>
            <family val="2"/>
            <charset val="238"/>
          </rPr>
          <t>wpisz liczbę dziewcząt itd</t>
        </r>
      </text>
    </comment>
    <comment ref="K8" authorId="1" shapeId="0">
      <text>
        <r>
          <rPr>
            <b/>
            <sz val="8"/>
            <color indexed="81"/>
            <rFont val="Tahoma"/>
            <family val="2"/>
            <charset val="238"/>
          </rPr>
          <t>wartość musi być równa ilości uczniów w specyfikacji</t>
        </r>
      </text>
    </comment>
    <comment ref="M8" authorId="1" shapeId="0">
      <text>
        <r>
          <rPr>
            <b/>
            <sz val="8"/>
            <color indexed="81"/>
            <rFont val="Tahoma"/>
            <family val="2"/>
            <charset val="238"/>
          </rPr>
          <t>wartość musi być równa ilości uczniów w specyfikacji</t>
        </r>
      </text>
    </comment>
  </commentList>
</comments>
</file>

<file path=xl/comments5.xml><?xml version="1.0" encoding="utf-8"?>
<comments xmlns="http://schemas.openxmlformats.org/spreadsheetml/2006/main">
  <authors>
    <author>Dyrektor ZSP</author>
  </authors>
  <commentList>
    <comment ref="D5" authorId="0" shapeId="0">
      <text>
        <r>
          <rPr>
            <b/>
            <sz val="9"/>
            <color indexed="81"/>
            <rFont val="Tahoma"/>
            <family val="2"/>
            <charset val="238"/>
          </rPr>
          <t>wpisz rok</t>
        </r>
      </text>
    </comment>
    <comment ref="H5" authorId="0" shapeId="0">
      <text>
        <r>
          <rPr>
            <b/>
            <sz val="9"/>
            <color indexed="81"/>
            <rFont val="Tahoma"/>
            <family val="2"/>
            <charset val="238"/>
          </rPr>
          <t>wpisz rok</t>
        </r>
      </text>
    </comment>
    <comment ref="L5" authorId="0" shapeId="0">
      <text>
        <r>
          <rPr>
            <b/>
            <sz val="9"/>
            <color indexed="81"/>
            <rFont val="Tahoma"/>
            <family val="2"/>
            <charset val="238"/>
          </rPr>
          <t>wpisz rok</t>
        </r>
      </text>
    </comment>
  </commentList>
</comments>
</file>

<file path=xl/comments6.xml><?xml version="1.0" encoding="utf-8"?>
<comments xmlns="http://schemas.openxmlformats.org/spreadsheetml/2006/main">
  <authors>
    <author>Dyrektor ZSP</author>
  </authors>
  <commentList>
    <comment ref="D10" authorId="0" shapeId="0">
      <text>
        <r>
          <rPr>
            <b/>
            <sz val="9"/>
            <color indexed="81"/>
            <rFont val="Tahoma"/>
            <family val="2"/>
            <charset val="238"/>
          </rPr>
          <t>liczba uczniów w grupie:</t>
        </r>
        <r>
          <rPr>
            <sz val="9"/>
            <color indexed="81"/>
            <rFont val="Tahoma"/>
            <family val="2"/>
            <charset val="238"/>
          </rPr>
          <t xml:space="preserve">
</t>
        </r>
      </text>
    </comment>
  </commentList>
</comments>
</file>

<file path=xl/comments7.xml><?xml version="1.0" encoding="utf-8"?>
<comments xmlns="http://schemas.openxmlformats.org/spreadsheetml/2006/main">
  <authors>
    <author>Dyrektor ZSP</author>
  </authors>
  <commentList>
    <comment ref="D10" authorId="0" shapeId="0">
      <text>
        <r>
          <rPr>
            <b/>
            <sz val="9"/>
            <color indexed="81"/>
            <rFont val="Tahoma"/>
            <family val="2"/>
            <charset val="238"/>
          </rPr>
          <t>wpisz liczbę uczniów w grupie</t>
        </r>
        <r>
          <rPr>
            <sz val="9"/>
            <color indexed="81"/>
            <rFont val="Tahoma"/>
            <family val="2"/>
            <charset val="238"/>
          </rPr>
          <t xml:space="preserve">
</t>
        </r>
      </text>
    </comment>
  </commentList>
</comments>
</file>

<file path=xl/sharedStrings.xml><?xml version="1.0" encoding="utf-8"?>
<sst xmlns="http://schemas.openxmlformats.org/spreadsheetml/2006/main" count="1665" uniqueCount="609">
  <si>
    <t>stopień awansu</t>
  </si>
  <si>
    <t>wymiar obowiązk.</t>
  </si>
  <si>
    <t>Lp</t>
  </si>
  <si>
    <t>staż</t>
  </si>
  <si>
    <t>I</t>
  </si>
  <si>
    <t>II</t>
  </si>
  <si>
    <t>III</t>
  </si>
  <si>
    <t>IV</t>
  </si>
  <si>
    <t>VI</t>
  </si>
  <si>
    <t xml:space="preserve">ZESTAWIENIE  LICZBOWE PERSONELU I GODZIN </t>
  </si>
  <si>
    <t xml:space="preserve">Charakter służby pracownika </t>
  </si>
  <si>
    <t>DYREKTOR</t>
  </si>
  <si>
    <t xml:space="preserve">WICEDYREKTORZY </t>
  </si>
  <si>
    <t>Liczba osób</t>
  </si>
  <si>
    <t xml:space="preserve">PRACOWNICY ADMINISTRACYJNO-BIUROWI </t>
  </si>
  <si>
    <t>rok ur.</t>
  </si>
  <si>
    <t xml:space="preserve">NAUCZYCIELE  PEŁNIĄCY  INNE  FUNKCJE  KIEROWNICZE                                                                                                                                                                                 </t>
  </si>
  <si>
    <t>Pełnozatrudnieni</t>
  </si>
  <si>
    <t>godziny w wymiarze obowiązującym</t>
  </si>
  <si>
    <t>godziny ponadwymiarowe</t>
  </si>
  <si>
    <t xml:space="preserve">PRACOWNICY SEZONOWI </t>
  </si>
  <si>
    <t xml:space="preserve">NAUCZYCIELE REALIZUJĄCY OBOWIĄZKOWY WYMIAR 18 GODZIN TYGODNIOWO                                                                                                                                                   </t>
  </si>
  <si>
    <t>NAUCZYCIELE ZAWODU REALIZUJĄCY OBOWIĄZKOWY WYMIAR 22 GODZIN TYGODNIOWO</t>
  </si>
  <si>
    <t>WYCHOWAWCY ŚWIETLICY REALIZUJĄCY OBOWIĄZKOWO WYMIAR 26 GODZIN TYGODNIOWO</t>
  </si>
  <si>
    <t>forma zatrudnienia</t>
  </si>
  <si>
    <t>Klasa</t>
  </si>
  <si>
    <t>Pełno-           zatrudnieni</t>
  </si>
  <si>
    <t>Niepełno-     zatrudnieni</t>
  </si>
  <si>
    <t>Liczba uczniów</t>
  </si>
  <si>
    <t>Razem</t>
  </si>
  <si>
    <t>WICEDYREKTORZY</t>
  </si>
  <si>
    <t>suma godzin</t>
  </si>
  <si>
    <t>1.</t>
  </si>
  <si>
    <t>-</t>
  </si>
  <si>
    <t>2.</t>
  </si>
  <si>
    <t>3.</t>
  </si>
  <si>
    <t>4.</t>
  </si>
  <si>
    <t>7.</t>
  </si>
  <si>
    <t>pieczątka podłużna szkoły</t>
  </si>
  <si>
    <t>(informacja uzupełniająca)</t>
  </si>
  <si>
    <t>a)</t>
  </si>
  <si>
    <t>ogółem  etatów:</t>
  </si>
  <si>
    <t>b)</t>
  </si>
  <si>
    <t>c)</t>
  </si>
  <si>
    <t>d)</t>
  </si>
  <si>
    <t>e)</t>
  </si>
  <si>
    <t>f)</t>
  </si>
  <si>
    <t>g)</t>
  </si>
  <si>
    <t>nagrody jubileuszowe</t>
  </si>
  <si>
    <t>odprawy emerytalne</t>
  </si>
  <si>
    <t>Dyrektor Szkoły</t>
  </si>
  <si>
    <t>Suma</t>
  </si>
  <si>
    <t>godziny  nadliczb.</t>
  </si>
  <si>
    <t>PRACOWNICY GOSPODARCZY I OBSŁUGI</t>
  </si>
  <si>
    <t>x</t>
  </si>
  <si>
    <t>Przedmiot</t>
  </si>
  <si>
    <t>NAUCZYCIELE  REALIZUJĄCY OBOWIĄZKOWY WYMIAR 20 GODZIN TYGODNIOWO (psycholog, pedagog szkolny)</t>
  </si>
  <si>
    <t>Nazwisko i imię</t>
  </si>
  <si>
    <t>Nauczyciele na urlopach płatnych</t>
  </si>
  <si>
    <t>Nauczyciele na urlopach bezpłatnych</t>
  </si>
  <si>
    <t>U W A G I</t>
  </si>
  <si>
    <t>UWAGI</t>
  </si>
  <si>
    <t>Razem uczniów</t>
  </si>
  <si>
    <t>Klasa:</t>
  </si>
  <si>
    <t xml:space="preserve">Razem etatów: </t>
  </si>
  <si>
    <t>Pieczęć i podpis wizytatora</t>
  </si>
  <si>
    <t xml:space="preserve">OGÓŁEM   </t>
  </si>
  <si>
    <t>Charakter służbowy pracownika</t>
  </si>
  <si>
    <t>Stopnie awansu zawodowego</t>
  </si>
  <si>
    <t>Stażysta</t>
  </si>
  <si>
    <t>Kontraktowy</t>
  </si>
  <si>
    <t>Mianowany</t>
  </si>
  <si>
    <t>Liczba nauczycieli</t>
  </si>
  <si>
    <t>Kod:</t>
  </si>
  <si>
    <t>E-mail:</t>
  </si>
  <si>
    <t>Ulica, nr:</t>
  </si>
  <si>
    <t xml:space="preserve">pracownicy </t>
  </si>
  <si>
    <t>suma</t>
  </si>
  <si>
    <t xml:space="preserve"> (nauczyciele bez godzin ponadwymiarowych) </t>
  </si>
  <si>
    <t>ZAŁĄCZNIK</t>
  </si>
  <si>
    <t>adm-ob.</t>
  </si>
  <si>
    <t>pedagogiczni</t>
  </si>
  <si>
    <t>wynagrodzenia za godziny ponadwymiarowe</t>
  </si>
  <si>
    <t>wpisać końcowe dwie cyfry arabskie np. zamiast 1958 ma być: 58</t>
  </si>
  <si>
    <t>*)</t>
  </si>
  <si>
    <t>bez nauczycieli na urlopach bezpłatnych</t>
  </si>
  <si>
    <t>Główna Księgowa</t>
  </si>
  <si>
    <t>, dnia</t>
  </si>
  <si>
    <t>Dyplomo-wany</t>
  </si>
  <si>
    <t>Kontraktowy planujący awans.w br</t>
  </si>
  <si>
    <t>Mianowany planujący awans.w br</t>
  </si>
  <si>
    <t xml:space="preserve">   Nazwa organu prowadzącego szkołę</t>
  </si>
  <si>
    <t xml:space="preserve">     Arkusz zatwierdzam:</t>
  </si>
  <si>
    <t xml:space="preserve"> Pieczęć i podpis dyrektora</t>
  </si>
  <si>
    <t>Razem uczniów w klasie:</t>
  </si>
  <si>
    <t xml:space="preserve">   ………………………………..., dnia</t>
  </si>
  <si>
    <t>nr teczki:</t>
  </si>
  <si>
    <t>wynagrodzenia prac. pełnozatrudnionych i niepełnozatrudnionych w zł</t>
  </si>
  <si>
    <t>DO ARKUSZA ORGANIZACJI ROKU SZKOLNEGO -</t>
  </si>
  <si>
    <t>wykształcenie, zawód- specjalność</t>
  </si>
  <si>
    <t>stanowisko, funkcja</t>
  </si>
  <si>
    <t>ob.</t>
  </si>
  <si>
    <t>Nauczyciele pełniący inne funkcje kierownicze</t>
  </si>
  <si>
    <t>Nauczyciele realizujący obowiązkowo wymiar 20 godzin tygodniowo</t>
  </si>
  <si>
    <t>Nauczyciele zawodu realizujący obowiązkowo wymiar 22 godzin tygodniowo</t>
  </si>
  <si>
    <t>Wychowawcy świetlic realizujący obowiązkowy wymiar 26 godzin tygodniowo</t>
  </si>
  <si>
    <t>Nauczyciele (bibliotekarz, wychowawca internatu, bursy) realizujący obowiązkowo wymiar 30 godzin tygodniowo</t>
  </si>
  <si>
    <t>kod etatu</t>
  </si>
  <si>
    <t>stażysta</t>
  </si>
  <si>
    <t>kontraktowy</t>
  </si>
  <si>
    <t>kontaktowy konczący staż w br</t>
  </si>
  <si>
    <t>S</t>
  </si>
  <si>
    <t>K</t>
  </si>
  <si>
    <t>K1</t>
  </si>
  <si>
    <t>mianowany</t>
  </si>
  <si>
    <t>mianowany kończący staż w br</t>
  </si>
  <si>
    <t>M</t>
  </si>
  <si>
    <t>M1</t>
  </si>
  <si>
    <t>dyplomowany</t>
  </si>
  <si>
    <t>D</t>
  </si>
  <si>
    <t>Forma zatrudnienia</t>
  </si>
  <si>
    <t>umowa na czas określony</t>
  </si>
  <si>
    <t>umowa na czas nieokreślony</t>
  </si>
  <si>
    <t>mianowanie</t>
  </si>
  <si>
    <t>uo</t>
  </si>
  <si>
    <t>un</t>
  </si>
  <si>
    <t>m</t>
  </si>
  <si>
    <t>tak</t>
  </si>
  <si>
    <t>nie</t>
  </si>
  <si>
    <t>inne</t>
  </si>
  <si>
    <t>zajęcia obowiązkowe</t>
  </si>
  <si>
    <t>Zajęcia edukacyjne</t>
  </si>
  <si>
    <t>biblioteka</t>
  </si>
  <si>
    <t>Biblioteka</t>
  </si>
  <si>
    <t>Suma godzin  =</t>
  </si>
  <si>
    <t>Zestawienie liczby godzin wg przedmiotów</t>
  </si>
  <si>
    <t>Rok szkolny</t>
  </si>
  <si>
    <t>teczka</t>
  </si>
  <si>
    <t>Liczba godzin obowiązkowych =</t>
  </si>
  <si>
    <t>godziny niedydaktyczne</t>
  </si>
  <si>
    <t>gn</t>
  </si>
  <si>
    <t xml:space="preserve">     PRZYDZIAŁ GODZIN NAUCZYCIELOM NA ROK SZKOLNY </t>
  </si>
  <si>
    <t>przydział godzin</t>
  </si>
  <si>
    <t>Miejscowość:</t>
  </si>
  <si>
    <t>Niepełno-zatrudnieni</t>
  </si>
  <si>
    <t>NAUCZYCIELE REALIZUJĄCY OBOWIĄZKOWY WYMIAR 30 GODZ. TYG. (bibliotekarz, wychowawca internatu - bursy)</t>
  </si>
  <si>
    <t>Etaty</t>
  </si>
  <si>
    <t>Liczba etatów</t>
  </si>
  <si>
    <t>Ogółem godz. tygodn.</t>
  </si>
  <si>
    <t>Niepełno- zatrudnieni</t>
  </si>
  <si>
    <t>godziny obowiązkowe</t>
  </si>
  <si>
    <t>Pracownicy administracyji</t>
  </si>
  <si>
    <t>Pracownicy obsługi</t>
  </si>
  <si>
    <t xml:space="preserve">Pracownicy sezonowi </t>
  </si>
  <si>
    <t>Liczba dziewcząt:</t>
  </si>
  <si>
    <t>Liczba chłopców:</t>
  </si>
  <si>
    <t>% dziewcząt</t>
  </si>
  <si>
    <t>% chłpców</t>
  </si>
  <si>
    <t>płeć</t>
  </si>
  <si>
    <t>Płeć</t>
  </si>
  <si>
    <t>kobieta</t>
  </si>
  <si>
    <t>mężczyzna</t>
  </si>
  <si>
    <t>Pracownicy wg płci</t>
  </si>
  <si>
    <t>Grupa pracowników</t>
  </si>
  <si>
    <t>nauczyciele</t>
  </si>
  <si>
    <t>administracja</t>
  </si>
  <si>
    <t>obsługa</t>
  </si>
  <si>
    <t>Liczba kobiet</t>
  </si>
  <si>
    <t>Liczba mężczyzn</t>
  </si>
  <si>
    <t>% m</t>
  </si>
  <si>
    <t>% k</t>
  </si>
  <si>
    <t>Ogólnie</t>
  </si>
  <si>
    <t>adm.i obs</t>
  </si>
  <si>
    <t>Region</t>
  </si>
  <si>
    <t>Liczba godzin</t>
  </si>
  <si>
    <t>dyr.</t>
  </si>
  <si>
    <t>wice</t>
  </si>
  <si>
    <t>nau_kier</t>
  </si>
  <si>
    <t>nau_20h</t>
  </si>
  <si>
    <t>nau_22h</t>
  </si>
  <si>
    <t>wychow</t>
  </si>
  <si>
    <t>nau_30h</t>
  </si>
  <si>
    <t>nau_ur_pl</t>
  </si>
  <si>
    <t>nau_ur_bezpl</t>
  </si>
  <si>
    <t>Rytmika</t>
  </si>
  <si>
    <t>fortepian</t>
  </si>
  <si>
    <t>organy</t>
  </si>
  <si>
    <t>akordeon</t>
  </si>
  <si>
    <t>gitara</t>
  </si>
  <si>
    <t>harfa</t>
  </si>
  <si>
    <t>skrzypce</t>
  </si>
  <si>
    <t>altówka</t>
  </si>
  <si>
    <t>wiolonczela</t>
  </si>
  <si>
    <t>kontrabas</t>
  </si>
  <si>
    <t>flet</t>
  </si>
  <si>
    <t>obój</t>
  </si>
  <si>
    <t>klarnet</t>
  </si>
  <si>
    <t>saksofon</t>
  </si>
  <si>
    <t>fagot</t>
  </si>
  <si>
    <t>trąbka</t>
  </si>
  <si>
    <t>puzon</t>
  </si>
  <si>
    <t>tuba</t>
  </si>
  <si>
    <t>perkusja</t>
  </si>
  <si>
    <t>Chór</t>
  </si>
  <si>
    <t>rytmika</t>
  </si>
  <si>
    <t>chór</t>
  </si>
  <si>
    <t>śpiew</t>
  </si>
  <si>
    <t>Liczba uczniów w klasie</t>
  </si>
  <si>
    <t>ukończyli szkołę</t>
  </si>
  <si>
    <t>przyjętych</t>
  </si>
  <si>
    <t>poza kl</t>
  </si>
  <si>
    <t>Liczba grup z poszczególnych przedmiotów w klasach i poza klasowych</t>
  </si>
  <si>
    <t>Suma grup przedmiot.</t>
  </si>
  <si>
    <t>przedm</t>
  </si>
  <si>
    <t>instr</t>
  </si>
  <si>
    <t>charakter zajęć</t>
  </si>
  <si>
    <t>godziny  ponadwymiarowe</t>
  </si>
  <si>
    <t>Ogółem uczniów</t>
  </si>
  <si>
    <t>wymiar etatu</t>
  </si>
  <si>
    <t>klawesyn</t>
  </si>
  <si>
    <t>lutnictwo</t>
  </si>
  <si>
    <t>Tytuł naukowy</t>
  </si>
  <si>
    <t>licencjat</t>
  </si>
  <si>
    <t>magister</t>
  </si>
  <si>
    <t>doktor</t>
  </si>
  <si>
    <t>doktor hab.</t>
  </si>
  <si>
    <t>mgr</t>
  </si>
  <si>
    <t>dr</t>
  </si>
  <si>
    <t>Zestawienie wg stopni naukowych</t>
  </si>
  <si>
    <t>Stopień naukowy</t>
  </si>
  <si>
    <t>Liczba adm i obsł</t>
  </si>
  <si>
    <t>inżynier</t>
  </si>
  <si>
    <t>inż.</t>
  </si>
  <si>
    <t>mgr inż.</t>
  </si>
  <si>
    <t>profesor</t>
  </si>
  <si>
    <t>prof.</t>
  </si>
  <si>
    <t>lic.</t>
  </si>
  <si>
    <t xml:space="preserve">UWAGA: </t>
  </si>
  <si>
    <t>4. Jeżeli druk nie ma być kolorowy to ustawić drukarkę na tryb oszczędny lub najwyższej jakości aby uniknąć zaczernień (proszę przetestować - sprawdź!!)</t>
  </si>
  <si>
    <t>Inne uwagi</t>
  </si>
  <si>
    <t>wpisać wykształcenie wg wzoru z zachowaniem pojedynczej spacji, bez kropek, myślników itp., np.:</t>
  </si>
  <si>
    <t>ASP rzeźba</t>
  </si>
  <si>
    <t>UG  filologii polskiej</t>
  </si>
  <si>
    <t>UW  matematyka</t>
  </si>
  <si>
    <t>AM teoria</t>
  </si>
  <si>
    <t>AM skrzypce</t>
  </si>
  <si>
    <t>UW muzykolog</t>
  </si>
  <si>
    <t>SM II stopnia, rytmika</t>
  </si>
  <si>
    <t>PLSP, PSB</t>
  </si>
  <si>
    <t>wpisać ilość godzin zajęć zbiorowych łączących uczniów z różnych klas, np.: fakultetów, chóru, j.obcych, itp</t>
  </si>
  <si>
    <t>Życzę powodzenia w przygotowaniu organizacji.</t>
  </si>
  <si>
    <t>W sprawie problemów proszę dzwonić: Marek Lis tel. 58-6248213 lub lism@poczta.onet.pl</t>
  </si>
  <si>
    <t>Instrument lub rytmika, śpiew, lutnictwo</t>
  </si>
  <si>
    <t>Wydruki obowiązkowe:</t>
  </si>
  <si>
    <t>Grupy:</t>
  </si>
  <si>
    <t>Akompaniament</t>
  </si>
  <si>
    <t>akompaniament</t>
  </si>
  <si>
    <t>Nauczyciele realizujący obowiązkowo wymiar 18 godzin tygodniowo</t>
  </si>
  <si>
    <t>Przedmioty</t>
  </si>
  <si>
    <t>Przygot. Pedag</t>
  </si>
  <si>
    <t>Stopień awansu</t>
  </si>
  <si>
    <t>Liczba  etatów</t>
  </si>
  <si>
    <t>Numer teczki:</t>
  </si>
  <si>
    <t>Nazwa skrócona:</t>
  </si>
  <si>
    <t>Rok szkolny:</t>
  </si>
  <si>
    <t>\</t>
  </si>
  <si>
    <t>Imienia:</t>
  </si>
  <si>
    <t>Dane adresowe</t>
  </si>
  <si>
    <t>REGON</t>
  </si>
  <si>
    <t>Rok założenia</t>
  </si>
  <si>
    <t>Fax:</t>
  </si>
  <si>
    <t>Tel:</t>
  </si>
  <si>
    <t>Strona www:</t>
  </si>
  <si>
    <t xml:space="preserve"> Nazwa:</t>
  </si>
  <si>
    <t>Nazwa skrócona</t>
  </si>
  <si>
    <t>REGON:</t>
  </si>
  <si>
    <t>Nazwa (nazwisko)</t>
  </si>
  <si>
    <t>KOD</t>
  </si>
  <si>
    <t>Ulica nr:</t>
  </si>
  <si>
    <t>Związki zawodowe:</t>
  </si>
  <si>
    <t>Czy działają:</t>
  </si>
  <si>
    <t>Rada Rodziców</t>
  </si>
  <si>
    <t>Samorząd Uc.</t>
  </si>
  <si>
    <t>Arkusz został zaopiniowany przez:</t>
  </si>
  <si>
    <t>data</t>
  </si>
  <si>
    <t>Radę Pedagogiczną</t>
  </si>
  <si>
    <t>publiczna</t>
  </si>
  <si>
    <t>niepubliczna</t>
  </si>
  <si>
    <t>Regiony</t>
  </si>
  <si>
    <t>Region III - Pomorski</t>
  </si>
  <si>
    <t>Region V - Wielkopolski</t>
  </si>
  <si>
    <t>Region VII - Dolnośląski</t>
  </si>
  <si>
    <t>Region XI - Podkarpacki</t>
  </si>
  <si>
    <t>Region XII - Lubelski</t>
  </si>
  <si>
    <t>osoba fizyczna</t>
  </si>
  <si>
    <t>Region XIII - Łódzki</t>
  </si>
  <si>
    <t>Region XVI - Mazowiecki</t>
  </si>
  <si>
    <t>Typ organu prow.</t>
  </si>
  <si>
    <t>imie nazwisko</t>
  </si>
  <si>
    <t>wpisać w komórki wymiar godzin lub uśrednienie z wiekszą dokładnością po przecinku(np.. 1/3 albo 0,3333333333)</t>
  </si>
  <si>
    <t>17-22.</t>
  </si>
  <si>
    <t>23.</t>
  </si>
  <si>
    <t>Zajęcia międzyklasowe</t>
  </si>
  <si>
    <t>zapis pozostawić systemowi.</t>
  </si>
  <si>
    <t>nagrody dyrektora szkoły (0.8% wynagrodzeń nauczycieli)</t>
  </si>
  <si>
    <t xml:space="preserve">Ponadto informuję, że suma godzin </t>
  </si>
  <si>
    <t xml:space="preserve">dydakycznych </t>
  </si>
  <si>
    <t>w tym ponadwymiarowe</t>
  </si>
  <si>
    <t>wymiar godzin ponadwymiarowych nie może przekroczyc 50% pensum nauczyciela!!</t>
  </si>
  <si>
    <t>26.</t>
  </si>
  <si>
    <t>Instrumenty lub rytmika, śpiew, lutn.</t>
  </si>
  <si>
    <t>średnia liczba godzin ponadwymiarowych na pełny etat:</t>
  </si>
  <si>
    <t>pedag</t>
  </si>
  <si>
    <t>Zajęcia indywidualne</t>
  </si>
  <si>
    <t>Zespół</t>
  </si>
  <si>
    <t>zespół</t>
  </si>
  <si>
    <t>??</t>
  </si>
  <si>
    <t>?</t>
  </si>
  <si>
    <t>sakshorn</t>
  </si>
  <si>
    <t>waltornia</t>
  </si>
  <si>
    <t>Pełna nazwa</t>
  </si>
  <si>
    <t>skrót do zakł."pedag" nie może być dł. niż szerokość kolumny</t>
  </si>
  <si>
    <t>drh.</t>
  </si>
  <si>
    <t>mgri.</t>
  </si>
  <si>
    <t>Region VI - Lubuski</t>
  </si>
  <si>
    <t>flet traverso</t>
  </si>
  <si>
    <t>flet podłużny</t>
  </si>
  <si>
    <t>klawikord</t>
  </si>
  <si>
    <t>lutnia</t>
  </si>
  <si>
    <t>trąbka naturalna</t>
  </si>
  <si>
    <t>viola da gamba</t>
  </si>
  <si>
    <t>wiolonczela bar.</t>
  </si>
  <si>
    <t>skrzypce bar.</t>
  </si>
  <si>
    <t>obój bar.</t>
  </si>
  <si>
    <t>akordeon jazz.</t>
  </si>
  <si>
    <t>flet  jazz.</t>
  </si>
  <si>
    <t>fortepian jazz.</t>
  </si>
  <si>
    <t>gitara jazz.</t>
  </si>
  <si>
    <t>gitara bas.jazz.</t>
  </si>
  <si>
    <t>klarnet jazz.</t>
  </si>
  <si>
    <t>kontrabas jazz.</t>
  </si>
  <si>
    <t>perkusja jazz.</t>
  </si>
  <si>
    <t>puzon jazz.</t>
  </si>
  <si>
    <t>saksofon jazz</t>
  </si>
  <si>
    <t>skrzypce jazz.</t>
  </si>
  <si>
    <t>trąbka jazz.</t>
  </si>
  <si>
    <t>wibrafon jazz.</t>
  </si>
  <si>
    <t>MKiDN</t>
  </si>
  <si>
    <t>Nr tel. komórkowego:</t>
  </si>
  <si>
    <t>Nr tel:</t>
  </si>
  <si>
    <t>logo szkoły- wstaw przez obiekt clipart albo pozostaw obecny</t>
  </si>
  <si>
    <t>Lekcje z całą klasą traktować jako 1 grupę (np. j. pol )</t>
  </si>
  <si>
    <t>zlecenie</t>
  </si>
  <si>
    <t>zl</t>
  </si>
  <si>
    <t>1.  Proszę zapoznać się ze słownikiem !</t>
  </si>
  <si>
    <t>8. SPN są planem godzin przypadających na 1 ucznia.</t>
  </si>
  <si>
    <t>oraz w zalężności od typu szkoły odpowiednio wybrane : SPN, specyfikacje, grupy</t>
  </si>
  <si>
    <t>Specjalność</t>
  </si>
  <si>
    <t>zlecone</t>
  </si>
  <si>
    <r>
      <t xml:space="preserve">(* </t>
    </r>
    <r>
      <rPr>
        <sz val="8"/>
        <rFont val="Arial"/>
        <family val="2"/>
        <charset val="238"/>
      </rPr>
      <t xml:space="preserve">bez skutku finansowego z tyt. awansu zawodowego </t>
    </r>
    <r>
      <rPr>
        <b/>
        <sz val="8"/>
        <rFont val="Arial"/>
        <family val="2"/>
        <charset val="238"/>
      </rPr>
      <t>w tym:</t>
    </r>
  </si>
  <si>
    <t>(* bez skutku finansowego z tyt. awansu zawodowego w tym:</t>
  </si>
  <si>
    <t xml:space="preserve">       Jednocześnie oświadczam, że wdrożone nowe ramowe plany nauczania nie wygenerują dodatkowych środków finansowych w kolejnych latach budżetowych.</t>
  </si>
  <si>
    <t xml:space="preserve">P o d z i a ł  n a  g r u p y   w  </t>
  </si>
  <si>
    <t>aa</t>
  </si>
  <si>
    <t>zzz</t>
  </si>
  <si>
    <t>SPN</t>
  </si>
  <si>
    <t>Liczba lekcji w tygodniu</t>
  </si>
  <si>
    <t>Liczba tyg.nauki</t>
  </si>
  <si>
    <t>dodatki motywacyjne, funkcyjne</t>
  </si>
  <si>
    <t xml:space="preserve">w przeliczeniu na etaty:   </t>
  </si>
  <si>
    <t xml:space="preserve"> dodatki motywacyjne, funkcyjne</t>
  </si>
  <si>
    <t>h)</t>
  </si>
  <si>
    <t>*</t>
  </si>
  <si>
    <t>OBOWIĄZKOWE ZAJĘCIA EDUKACYJNE</t>
  </si>
  <si>
    <t xml:space="preserve">"zakres zaj. edukacyjnych" dla przedmiotów ogólnokształcacych w nowym programie( Podstawowy, Rozszerzony) </t>
  </si>
  <si>
    <t>w kolumnie:</t>
  </si>
  <si>
    <t>7. Zakładki typu SNP, spec, grupy zbędne można usunąć lub dodać(prawym przyckiem myszki "usuń" lub "kopiuj"  )</t>
  </si>
  <si>
    <t>UWAGA!!! W Modulach i w Zakresach przedmiotów (łącznie z uzupełniajacymi ) w liczbie godzin wpisać tylko średnią wartość przypadającą na 1 ucznia!!! -zgodnie z ramowym planem nauczania. W  odpowiednich " Lista SPN..." wpisać przedmioty proponowane przez szkołę do wyboru np: j.obce PP, PR itp</t>
  </si>
  <si>
    <t>2.  Słownik można uzupełniać tylko w polach kolorowych - zielonkawych o przedmioty niewymienione w wykazie przedmiotów. Np. zajęcia modułowe, dodatkowe. Wpisać przed wypełnieniem tabel!!! Wg reguły wpisanych:).</t>
  </si>
  <si>
    <r>
      <t xml:space="preserve">Arkusz dla wersji Excel 2010 lub nowszych (plik z rozszerzeniem "…xlsx).  W </t>
    </r>
    <r>
      <rPr>
        <b/>
        <sz val="12"/>
        <color rgb="FFFF0000"/>
        <rFont val="Arial CE"/>
        <charset val="238"/>
      </rPr>
      <t>starszych (lub odmianach innych firm) będą problemy!!</t>
    </r>
  </si>
  <si>
    <t xml:space="preserve">6. Przed drukowaniem podejrzeć czy dobrze są określone obszary wydruku i podziały stron (ewentualnie skorygować!!). Polecam wydrukowanie SPN o dużej ilości kolumn lub wierszy w formacie A3 </t>
  </si>
  <si>
    <t>druk:</t>
  </si>
  <si>
    <t xml:space="preserve">Pracownicy administracji i obsługi w roku szkolnym </t>
  </si>
  <si>
    <t>zakładki ogólne</t>
  </si>
  <si>
    <t xml:space="preserve">                                         lub p. Lucyna Owadowska tel.501 564 477 lub  CEA                    </t>
  </si>
  <si>
    <t>kolor zakładki do układu wg rozporządzenia z 30-08-2016 r</t>
  </si>
  <si>
    <t>9. Religi, etyka, wychowanie do życia w rodzinie wpisać w "Inne zajęcia edukacyjne"</t>
  </si>
  <si>
    <t>Charakter zajęć</t>
  </si>
  <si>
    <t>Wpisz aneks i datę</t>
  </si>
  <si>
    <t>Aneks, na dzień:</t>
  </si>
  <si>
    <t>rok szkolny</t>
  </si>
  <si>
    <t>zajęcia dydaktyczne</t>
  </si>
  <si>
    <t>przerwy świąteczne:</t>
  </si>
  <si>
    <t>zimowa</t>
  </si>
  <si>
    <t>wiosenna</t>
  </si>
  <si>
    <t>wakacje :</t>
  </si>
  <si>
    <t>zimowe</t>
  </si>
  <si>
    <t>letnie</t>
  </si>
  <si>
    <t>zajęcia dydakt. w kl.  dyplomowych</t>
  </si>
  <si>
    <t>egzaminy dyplomowe:</t>
  </si>
  <si>
    <t>Liczba tygodni pracy dydaktycznej</t>
  </si>
  <si>
    <t>Terminy</t>
  </si>
  <si>
    <t>Liczba tygodni</t>
  </si>
  <si>
    <t>I  o k r e s :</t>
  </si>
  <si>
    <t>II  o k r e s :</t>
  </si>
  <si>
    <t xml:space="preserve">Razem tyg. pracy dydaktycznej w roku szkolnym= </t>
  </si>
  <si>
    <t>w załączeniu szczegółowy harmonogram planowanych zajęć</t>
  </si>
  <si>
    <t>Obowiązująca liczba godzin dydaktycznych nauczycieli w roku szkolnym</t>
  </si>
  <si>
    <t>przy 3 godz. tygodniowo=</t>
  </si>
  <si>
    <t>przy 7 godz. tygodniowo=</t>
  </si>
  <si>
    <t>przy 14 godz. tygodniowo=</t>
  </si>
  <si>
    <t>przy 18 godz. tygodniowo=</t>
  </si>
  <si>
    <t>przy 20 godz. tygodniowo=</t>
  </si>
  <si>
    <t>przy 22 godz. tygodniowo=</t>
  </si>
  <si>
    <t>przy 30 godz. tygodniowo=</t>
  </si>
  <si>
    <t>terminy</t>
  </si>
  <si>
    <t>Uwagi</t>
  </si>
  <si>
    <t>Liczb godz. obowiązkowych tyg.</t>
  </si>
  <si>
    <t xml:space="preserve"> w klasach dyplomowych</t>
  </si>
  <si>
    <t>plener artystyczny*</t>
  </si>
  <si>
    <t>zielona szkoła*</t>
  </si>
  <si>
    <t>obóz naukowy*</t>
  </si>
  <si>
    <t>obóz artystyczny*</t>
  </si>
  <si>
    <t>realiozacja koncertów*</t>
  </si>
  <si>
    <t>realizacja wystaw*</t>
  </si>
  <si>
    <t>realizacja spekt/przedstaw*</t>
  </si>
  <si>
    <t xml:space="preserve">Ramowy kalendarz  roku  szkolnego </t>
  </si>
  <si>
    <t>Liczb godz. obow. rocznie</t>
  </si>
  <si>
    <t>Liczba dni</t>
  </si>
  <si>
    <t>Termin</t>
  </si>
  <si>
    <t>Nazwa</t>
  </si>
  <si>
    <t>W tym zajęcia w klasach dyplomowych</t>
  </si>
  <si>
    <t>zajęcia dydakt. w cyklu k-l</t>
  </si>
  <si>
    <t>pozostałe zajęcia dydakt. w cyklu k-l</t>
  </si>
  <si>
    <t>kolor zakładki do układu wg rozporządzenia z 2017 r.</t>
  </si>
  <si>
    <r>
      <t xml:space="preserve">3.  Proszę zmienić </t>
    </r>
    <r>
      <rPr>
        <b/>
        <u/>
        <sz val="10"/>
        <color indexed="10"/>
        <rFont val="Arial CE"/>
        <charset val="238"/>
      </rPr>
      <t>nazwę pliku</t>
    </r>
    <r>
      <rPr>
        <sz val="10"/>
        <rFont val="Arial CE"/>
        <charset val="238"/>
      </rPr>
      <t xml:space="preserve"> organizacji na</t>
    </r>
    <r>
      <rPr>
        <u/>
        <sz val="10"/>
        <rFont val="Arial CE"/>
        <charset val="238"/>
      </rPr>
      <t xml:space="preserve"> </t>
    </r>
    <r>
      <rPr>
        <b/>
        <u/>
        <sz val="10"/>
        <color indexed="48"/>
        <rFont val="Arial CE"/>
        <charset val="238"/>
      </rPr>
      <t>nr teczki</t>
    </r>
    <r>
      <rPr>
        <sz val="10"/>
        <rFont val="Arial CE"/>
        <charset val="238"/>
      </rPr>
      <t xml:space="preserve"> w CEA </t>
    </r>
  </si>
  <si>
    <r>
      <t xml:space="preserve">5. W arkuszach </t>
    </r>
    <r>
      <rPr>
        <b/>
        <sz val="10"/>
        <rFont val="Arial CE"/>
        <charset val="238"/>
      </rPr>
      <t>pedag i adm.i obs.</t>
    </r>
    <r>
      <rPr>
        <sz val="10"/>
        <rFont val="Arial CE"/>
        <charset val="238"/>
      </rPr>
      <t xml:space="preserve"> można ukrywać zbędne wiersze </t>
    </r>
    <r>
      <rPr>
        <b/>
        <sz val="10"/>
        <color indexed="10"/>
        <rFont val="Arial CE"/>
        <charset val="238"/>
      </rPr>
      <t xml:space="preserve">ALE: </t>
    </r>
    <r>
      <rPr>
        <sz val="10"/>
        <rFont val="Arial CE"/>
        <charset val="238"/>
      </rPr>
      <t>w wierszach ukrytych nie może przebiegać podział stron (drukarka będzie drukowała "puste" strony i wpisane dane będą zliczane w tabelach).</t>
    </r>
  </si>
  <si>
    <r>
      <t xml:space="preserve">wszystkie szkoły:  </t>
    </r>
    <r>
      <rPr>
        <b/>
        <sz val="10"/>
        <rFont val="Arial CE"/>
        <charset val="238"/>
      </rPr>
      <t>wizyt, zestaw, załącznik, pedag, adm.i obs., liczbaucz, absolwenci, kalendarz</t>
    </r>
  </si>
  <si>
    <t>tyg</t>
  </si>
  <si>
    <t>dni</t>
  </si>
  <si>
    <t>zakładki SPN, grup lub specyfikacji niewykorzystane można usunąć!(a najlepiej ukryć)</t>
  </si>
  <si>
    <t xml:space="preserve">Dodatkowe dni wolne od nauk*: </t>
  </si>
  <si>
    <t>bez tzw wolnych dni "kalendarzowych"</t>
  </si>
  <si>
    <t>realizacja koncertów*</t>
  </si>
  <si>
    <t>przyjętych w roku</t>
  </si>
  <si>
    <t xml:space="preserve">Absolwenci w roku szkolnym  </t>
  </si>
  <si>
    <t>początek maja 2018</t>
  </si>
  <si>
    <t>w tym</t>
  </si>
  <si>
    <t xml:space="preserve">w tym </t>
  </si>
  <si>
    <t>urlopy macioerzyńskie i bezpłatne</t>
  </si>
  <si>
    <t>i)</t>
  </si>
  <si>
    <t/>
  </si>
  <si>
    <t>Ognisko</t>
  </si>
  <si>
    <t>Dane organu prowadzącego ognisko:</t>
  </si>
  <si>
    <r>
      <rPr>
        <b/>
        <sz val="12"/>
        <rFont val="Arial CE"/>
        <charset val="238"/>
      </rPr>
      <t>Zespoł ognisk</t>
    </r>
    <r>
      <rPr>
        <b/>
        <sz val="8"/>
        <rFont val="Arial CE"/>
        <charset val="238"/>
      </rPr>
      <t xml:space="preserve"> </t>
    </r>
    <r>
      <rPr>
        <sz val="8"/>
        <rFont val="Arial CE"/>
        <charset val="238"/>
      </rPr>
      <t>(wypełniają tylko zespoły)</t>
    </r>
  </si>
  <si>
    <t xml:space="preserve">przedmiot </t>
  </si>
  <si>
    <t>Dział dzięcięcy</t>
  </si>
  <si>
    <t>Dział młodzieżowy</t>
  </si>
  <si>
    <t xml:space="preserve">Razem </t>
  </si>
  <si>
    <t xml:space="preserve">Razem godzin tyg. </t>
  </si>
  <si>
    <t>Instrument główny lub śpiew</t>
  </si>
  <si>
    <t xml:space="preserve">Chór lub zespół </t>
  </si>
  <si>
    <t>Rytmika z kształceniem słuchu</t>
  </si>
  <si>
    <t xml:space="preserve">P L A N    N A U C Z A N I A  O G N I S K A -  </t>
  </si>
  <si>
    <t>zał. 11, tab.1+2</t>
  </si>
  <si>
    <t>Kształcenie słuchu z audycjami muzycznymi</t>
  </si>
  <si>
    <t>Specjalność muzyczna</t>
  </si>
  <si>
    <t>Suma godzin w cyklu</t>
  </si>
  <si>
    <t>Dział dziecięcy</t>
  </si>
  <si>
    <t>ARKUSZ ORGANIZACYJNY OGNISKA  ARTYSTYCZNEGO</t>
  </si>
  <si>
    <t>baletowa</t>
  </si>
  <si>
    <t>muzyczna</t>
  </si>
  <si>
    <t>plastyczna</t>
  </si>
  <si>
    <t>bal</t>
  </si>
  <si>
    <t>muz</t>
  </si>
  <si>
    <t>pla</t>
  </si>
  <si>
    <t>Zajęcia inne niż w systemie lekcyjno-klasowym</t>
  </si>
  <si>
    <t>Dział</t>
  </si>
  <si>
    <t>Specjalność / Dział</t>
  </si>
  <si>
    <t>bd</t>
  </si>
  <si>
    <t>bm</t>
  </si>
  <si>
    <t>md</t>
  </si>
  <si>
    <t>mm</t>
  </si>
  <si>
    <t>pd</t>
  </si>
  <si>
    <t>pm</t>
  </si>
  <si>
    <t>baletowa/dziecięcy</t>
  </si>
  <si>
    <t>baletowa/młodzieżowy</t>
  </si>
  <si>
    <t>muzyczna/dziecięce</t>
  </si>
  <si>
    <t>muzyczna/młodzieżowa</t>
  </si>
  <si>
    <t>plastyczna/dziecięca</t>
  </si>
  <si>
    <t>plastyczna/młodzieżowa</t>
  </si>
  <si>
    <t>Specjaln/dział</t>
  </si>
  <si>
    <t>OB.</t>
  </si>
  <si>
    <t>OM</t>
  </si>
  <si>
    <t>OP</t>
  </si>
  <si>
    <t>Ogniska  dopisz inne</t>
  </si>
  <si>
    <t>Og.bal</t>
  </si>
  <si>
    <t>Og.muz.</t>
  </si>
  <si>
    <t>Og.plast.</t>
  </si>
  <si>
    <t>zajęcia indywidualne</t>
  </si>
  <si>
    <t>zi</t>
  </si>
  <si>
    <t>Liczba godzin specjalność/dział =</t>
  </si>
  <si>
    <t>Liczba godzin niedydaktycznych =</t>
  </si>
  <si>
    <t>Liczba godzinzajęcia indywidualne =</t>
  </si>
  <si>
    <t>Instrument główny</t>
  </si>
  <si>
    <t>Śpiew</t>
  </si>
  <si>
    <t>Rysunek i ćwiczenia kolorystyczne</t>
  </si>
  <si>
    <t>Modelowanie</t>
  </si>
  <si>
    <t>modelowanie</t>
  </si>
  <si>
    <t>Rysunek i malarstwo</t>
  </si>
  <si>
    <t>Fakultety artystyczne</t>
  </si>
  <si>
    <t>fakultety artystyczne</t>
  </si>
  <si>
    <t>Wiedza o sztuce</t>
  </si>
  <si>
    <t>wiedza o sztuce</t>
  </si>
  <si>
    <t>Taniec ludowy</t>
  </si>
  <si>
    <t>taniec ludowy</t>
  </si>
  <si>
    <t>Zabawy ruchowe</t>
  </si>
  <si>
    <t>zabawy ruchowe</t>
  </si>
  <si>
    <t>Umuzykalnienie</t>
  </si>
  <si>
    <t>umuzykalnienie</t>
  </si>
  <si>
    <t>Technika taneczna</t>
  </si>
  <si>
    <t>technika taneczna</t>
  </si>
  <si>
    <t>Taniec ludowy i charakterystyczny</t>
  </si>
  <si>
    <t>Wiadomości o tańcu</t>
  </si>
  <si>
    <t>wiadomości o tańcu</t>
  </si>
  <si>
    <t>Ognisko jest</t>
  </si>
  <si>
    <t>Ognisko baletowe</t>
  </si>
  <si>
    <t>Ognisko muzyczne</t>
  </si>
  <si>
    <t>Ognisko plastyczne</t>
  </si>
  <si>
    <t>Dział:</t>
  </si>
  <si>
    <t xml:space="preserve">Liczba uczniów w  </t>
  </si>
  <si>
    <t>Specjalność baletowa</t>
  </si>
  <si>
    <t>specjalność baletowa</t>
  </si>
  <si>
    <t>Specjalność plastyczna</t>
  </si>
  <si>
    <t>Taniec ludowy i charakterystytczny</t>
  </si>
  <si>
    <t>zał. 11, tab.5+6</t>
  </si>
  <si>
    <t>zał. 11, tab.3+4</t>
  </si>
  <si>
    <t>dziec.</t>
  </si>
  <si>
    <t>młod.</t>
  </si>
  <si>
    <t>Dział młodzioeżowy</t>
  </si>
  <si>
    <t>RAZEM</t>
  </si>
  <si>
    <t xml:space="preserve">Liczba zatrudnionych w szkole ogółem: </t>
  </si>
  <si>
    <t>Zestawienie liczby godzin</t>
  </si>
  <si>
    <t>Opinia wizytatora CEA*:</t>
  </si>
  <si>
    <t>w przypadku szkół prowadzonych przez inny organ niż  MKiDN</t>
  </si>
  <si>
    <t>Kalendarz</t>
  </si>
  <si>
    <t xml:space="preserve"> - wypełniony przykładowo (wpisać swoje danew- żółte pola), zjęcia w cyklu poza k-l uśrednić na szkołę.</t>
  </si>
  <si>
    <t>dziecięcy=</t>
  </si>
  <si>
    <t>młodzieżowy=</t>
  </si>
  <si>
    <t xml:space="preserve"> dziecięcy=</t>
  </si>
  <si>
    <t>Pieczęć i podpis osoby zatwierdzającej</t>
  </si>
  <si>
    <t>* w przypadku opinIi negatywnwj, wizytator dołączy szczegółowe uzasadnienie</t>
  </si>
  <si>
    <t>NIE</t>
  </si>
  <si>
    <t>TAK</t>
  </si>
  <si>
    <t>01.09.2018 - 31.08.2019</t>
  </si>
  <si>
    <t>03.09.2018 - 21.06.2019</t>
  </si>
  <si>
    <t xml:space="preserve">23 - 31.12.2018 </t>
  </si>
  <si>
    <t>11 - 16.04.2019</t>
  </si>
  <si>
    <t>22.06 - 31.08.2019</t>
  </si>
  <si>
    <t>03.09.2018 - ??</t>
  </si>
  <si>
    <t>Kalendarz B</t>
  </si>
  <si>
    <t xml:space="preserve">Szczegółowy harmonogram zajęć realizowanych w formie innej niż lekcyjno-klasowej </t>
  </si>
  <si>
    <t>Forma zajęć</t>
  </si>
  <si>
    <t>Cel i założenia programowe.</t>
  </si>
  <si>
    <t>Liczba uczestn.</t>
  </si>
  <si>
    <t>Klasy /oddziały</t>
  </si>
  <si>
    <t>Prowadzący zajęcia</t>
  </si>
  <si>
    <t>Wykształcenie kierunkowe -uczelnia, wydział, kierunek, specjalność; ew.średnie- szkoła zawód</t>
  </si>
  <si>
    <t>przygot. pedagog.-uczelnia, instytucja</t>
  </si>
  <si>
    <t>Liczba oddziałów</t>
  </si>
  <si>
    <t>liczba grup w klasach</t>
  </si>
  <si>
    <t>Liczba grup w klasach</t>
  </si>
  <si>
    <t>Przedmiot                                    grupy</t>
  </si>
  <si>
    <t>a</t>
  </si>
  <si>
    <t>b</t>
  </si>
  <si>
    <t>c</t>
  </si>
  <si>
    <t>d</t>
  </si>
  <si>
    <t>Przedmiot                                grupy</t>
  </si>
  <si>
    <t>Liczba uczniów w oddziale</t>
  </si>
  <si>
    <t>Liczba oddziałów w klasie</t>
  </si>
  <si>
    <t>liczba uczniów w oddziałach</t>
  </si>
  <si>
    <t>.</t>
  </si>
  <si>
    <t>instrument główny</t>
  </si>
  <si>
    <t>rysunek i ćw.kolorystyczne</t>
  </si>
  <si>
    <t>rysunek i malarstwo</t>
  </si>
  <si>
    <t>rytmika z kształceniem słuchu</t>
  </si>
  <si>
    <t>taniec ludowy i charakter.</t>
  </si>
  <si>
    <t>zajęcia idywidualne</t>
  </si>
  <si>
    <t>Region I - Zachodniopomorski</t>
  </si>
  <si>
    <t>Region IV - Kujawsko - Pomorski</t>
  </si>
  <si>
    <t>Region VIII-IX - Opolski i Śląski</t>
  </si>
  <si>
    <t>Region X - Małopolski, Świętokrzyski</t>
  </si>
  <si>
    <t>Region XIV - XV - Warmińsko-Mazurski i Podlaski</t>
  </si>
  <si>
    <t>mgri</t>
  </si>
  <si>
    <t>drh</t>
  </si>
  <si>
    <t>płatne urlopy zdrowotne</t>
  </si>
  <si>
    <r>
      <t>NAUCZYCIELE NA URLOPACH PŁATNYCH</t>
    </r>
    <r>
      <rPr>
        <b/>
        <sz val="8"/>
        <rFont val="Arial CE"/>
        <charset val="238"/>
      </rPr>
      <t xml:space="preserve"> (urlopy zdrowotne, stan nieczynny, inne)</t>
    </r>
  </si>
  <si>
    <r>
      <t xml:space="preserve">NAUCZYCIELE NA URLOPACH BEZPŁATNYCH </t>
    </r>
    <r>
      <rPr>
        <b/>
        <sz val="8"/>
        <rFont val="Arial CE"/>
        <charset val="238"/>
      </rPr>
      <t>(urlopy bezpłatne,macierzyńskie, urlopy wychowawcze, i inne)</t>
    </r>
  </si>
  <si>
    <r>
      <t xml:space="preserve">L E G E N D A    2021 </t>
    </r>
    <r>
      <rPr>
        <b/>
        <sz val="10"/>
        <color rgb="FF0000FF"/>
        <rFont val="Arial CE"/>
        <charset val="238"/>
      </rPr>
      <t>(uwagi dla szkół ale odpowiednio przenioeść do ognisk:))</t>
    </r>
  </si>
  <si>
    <t>Proszę w stopce poprawic rok szkolny na 2021/2022</t>
  </si>
  <si>
    <t>2022/2023</t>
  </si>
  <si>
    <t>Środki przydzielone §4790*i §4010 na 2022 r.</t>
  </si>
  <si>
    <t xml:space="preserve">          Oświadczam, że przedłożony arkusz organizacji roku szkolnego ma pokrycie w środkach przydzielonych szkole na rok 2022 (§4790*-nauczycoeli i § 4010-administracji i obsługi), zgodnie z poniższym zestawieniem:</t>
  </si>
  <si>
    <t>Planowane wykorzystanie §4790*i § 4010 od 1.01.2022 do 31.08.2022 r.</t>
  </si>
  <si>
    <t>Planowane wykorzystanie §4790*i § 4010 od 1.09.2022 r. do 31.12. 2022r.</t>
  </si>
  <si>
    <t>realizowanych w roku szkolnym 2021/2022</t>
  </si>
  <si>
    <t>planowane w roku 2022/2023</t>
  </si>
  <si>
    <t>Organ prow.:</t>
  </si>
  <si>
    <t>JST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</si>
</sst>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zł&quot;_-;\-* #,##0.00\ &quot;zł&quot;_-;_-* &quot;-&quot;??\ &quot;zł&quot;_-;_-@_-"/>
    <numFmt numFmtId="43" formatCode="_-* #,##0.00\ _z_ł_-;\-* #,##0.00\ _z_ł_-;_-* &quot;-&quot;??\ _z_ł_-;_-@_-"/>
    <numFmt numFmtId="164" formatCode="00\-000"/>
    <numFmt numFmtId="165" formatCode="0.0"/>
    <numFmt numFmtId="166" formatCode="[$-415]d\ mmmm\ yyyy;@"/>
    <numFmt numFmtId="167" formatCode="0.0%"/>
    <numFmt numFmtId="168" formatCode="[&lt;=9999999]###\-##\-##;\(###\)\ ###\-##\-##"/>
    <numFmt numFmtId="169" formatCode="#,##0.00\ &quot;zł&quot;"/>
    <numFmt numFmtId="170" formatCode="mmmm\,\ yyyy"/>
    <numFmt numFmtId="171" formatCode="[$-F800]dddd\,\ mmmm\ dd\,\ yyyy"/>
  </numFmts>
  <fonts count="180">
    <font>
      <sz val="10"/>
      <name val="Arial CE"/>
      <charset val="238"/>
    </font>
    <font>
      <sz val="11"/>
      <color theme="1"/>
      <name val="Czcionka tekstu podstawowego"/>
      <family val="2"/>
      <charset val="238"/>
    </font>
    <font>
      <sz val="10"/>
      <name val="Arial CE"/>
      <charset val="238"/>
    </font>
    <font>
      <sz val="10"/>
      <name val="Arial CE"/>
      <family val="2"/>
      <charset val="238"/>
    </font>
    <font>
      <sz val="28"/>
      <name val="Arial CE"/>
      <family val="2"/>
      <charset val="238"/>
    </font>
    <font>
      <sz val="9"/>
      <name val="Arial CE"/>
      <family val="2"/>
      <charset val="238"/>
    </font>
    <font>
      <b/>
      <sz val="9"/>
      <name val="Arial CE"/>
      <family val="2"/>
      <charset val="238"/>
    </font>
    <font>
      <b/>
      <sz val="60"/>
      <name val="Times New Roman CE"/>
      <family val="1"/>
      <charset val="238"/>
    </font>
    <font>
      <b/>
      <sz val="14"/>
      <name val="Arial CE"/>
      <family val="2"/>
      <charset val="238"/>
    </font>
    <font>
      <b/>
      <sz val="12"/>
      <name val="Arial CE"/>
      <family val="2"/>
      <charset val="238"/>
    </font>
    <font>
      <sz val="8"/>
      <name val="Arial CE"/>
      <charset val="238"/>
    </font>
    <font>
      <b/>
      <sz val="14"/>
      <name val="Arial CE"/>
      <charset val="238"/>
    </font>
    <font>
      <sz val="10"/>
      <name val="Arial CE"/>
      <charset val="238"/>
    </font>
    <font>
      <sz val="12"/>
      <name val="Arial CE"/>
      <family val="2"/>
      <charset val="238"/>
    </font>
    <font>
      <sz val="10"/>
      <name val="Times New Roman"/>
      <family val="1"/>
    </font>
    <font>
      <sz val="5"/>
      <name val="Arial CE"/>
      <family val="2"/>
      <charset val="238"/>
    </font>
    <font>
      <b/>
      <sz val="10"/>
      <name val="Arial CE"/>
      <charset val="238"/>
    </font>
    <font>
      <b/>
      <sz val="12"/>
      <name val="Arial CE"/>
      <charset val="238"/>
    </font>
    <font>
      <i/>
      <sz val="8"/>
      <name val="Arial CE"/>
      <charset val="238"/>
    </font>
    <font>
      <b/>
      <sz val="7"/>
      <name val="Arial CE"/>
      <charset val="238"/>
    </font>
    <font>
      <sz val="10"/>
      <name val="Arial"/>
      <family val="2"/>
      <charset val="238"/>
    </font>
    <font>
      <b/>
      <sz val="10"/>
      <name val="Arial"/>
      <family val="2"/>
      <charset val="238"/>
    </font>
    <font>
      <b/>
      <sz val="14"/>
      <name val="Arial"/>
      <family val="2"/>
      <charset val="238"/>
    </font>
    <font>
      <i/>
      <sz val="8"/>
      <name val="Arial"/>
      <family val="2"/>
      <charset val="238"/>
    </font>
    <font>
      <sz val="9"/>
      <name val="Arial"/>
      <family val="2"/>
      <charset val="238"/>
    </font>
    <font>
      <b/>
      <sz val="9"/>
      <name val="Arial"/>
      <family val="2"/>
      <charset val="238"/>
    </font>
    <font>
      <sz val="7"/>
      <name val="Arial"/>
      <family val="2"/>
      <charset val="238"/>
    </font>
    <font>
      <i/>
      <sz val="10"/>
      <name val="Arial"/>
      <family val="2"/>
      <charset val="238"/>
    </font>
    <font>
      <b/>
      <i/>
      <sz val="10"/>
      <name val="Arial"/>
      <family val="2"/>
      <charset val="238"/>
    </font>
    <font>
      <sz val="6"/>
      <name val="Arial"/>
      <family val="2"/>
      <charset val="238"/>
    </font>
    <font>
      <b/>
      <i/>
      <sz val="12"/>
      <name val="Arial"/>
      <family val="2"/>
      <charset val="238"/>
    </font>
    <font>
      <sz val="8"/>
      <name val="Arial"/>
      <family val="2"/>
      <charset val="238"/>
    </font>
    <font>
      <b/>
      <sz val="14"/>
      <color indexed="12"/>
      <name val="Arial"/>
      <family val="2"/>
      <charset val="238"/>
    </font>
    <font>
      <b/>
      <sz val="8"/>
      <name val="Arial"/>
      <family val="2"/>
      <charset val="238"/>
    </font>
    <font>
      <b/>
      <sz val="12"/>
      <name val="Arial"/>
      <family val="2"/>
      <charset val="238"/>
    </font>
    <font>
      <sz val="11"/>
      <name val="Arial CE"/>
      <family val="2"/>
      <charset val="238"/>
    </font>
    <font>
      <b/>
      <sz val="11"/>
      <name val="Arial CE"/>
      <family val="2"/>
      <charset val="238"/>
    </font>
    <font>
      <b/>
      <sz val="16"/>
      <name val="Arial"/>
      <family val="2"/>
      <charset val="238"/>
    </font>
    <font>
      <b/>
      <sz val="20"/>
      <name val="Arial"/>
      <family val="2"/>
      <charset val="238"/>
    </font>
    <font>
      <sz val="11"/>
      <name val="Arial"/>
      <family val="2"/>
      <charset val="238"/>
    </font>
    <font>
      <b/>
      <sz val="11"/>
      <name val="Arial"/>
      <family val="2"/>
      <charset val="238"/>
    </font>
    <font>
      <b/>
      <sz val="8"/>
      <name val="Arial CE"/>
      <charset val="238"/>
    </font>
    <font>
      <sz val="11"/>
      <name val="Arial CE"/>
      <charset val="238"/>
    </font>
    <font>
      <b/>
      <sz val="9"/>
      <name val="Arial CE"/>
      <charset val="238"/>
    </font>
    <font>
      <b/>
      <sz val="11"/>
      <name val="Arial CE"/>
      <charset val="238"/>
    </font>
    <font>
      <sz val="12"/>
      <color indexed="81"/>
      <name val="Tahoma"/>
      <family val="2"/>
      <charset val="238"/>
    </font>
    <font>
      <b/>
      <sz val="15"/>
      <name val="Arial CE"/>
      <family val="2"/>
      <charset val="238"/>
    </font>
    <font>
      <sz val="7"/>
      <name val="Arial CE"/>
      <family val="2"/>
      <charset val="238"/>
    </font>
    <font>
      <sz val="12"/>
      <name val="Arial CE"/>
      <charset val="238"/>
    </font>
    <font>
      <b/>
      <sz val="16"/>
      <name val="Arial CE"/>
      <charset val="238"/>
    </font>
    <font>
      <b/>
      <i/>
      <sz val="9"/>
      <name val="Arial"/>
      <family val="2"/>
      <charset val="238"/>
    </font>
    <font>
      <sz val="8"/>
      <name val="Arial Narrow"/>
      <family val="2"/>
      <charset val="238"/>
    </font>
    <font>
      <sz val="8"/>
      <color indexed="81"/>
      <name val="Tahoma"/>
      <family val="2"/>
      <charset val="238"/>
    </font>
    <font>
      <b/>
      <sz val="8"/>
      <color indexed="81"/>
      <name val="Tahoma"/>
      <family val="2"/>
      <charset val="238"/>
    </font>
    <font>
      <b/>
      <i/>
      <sz val="11"/>
      <name val="Arial"/>
      <family val="2"/>
      <charset val="238"/>
    </font>
    <font>
      <b/>
      <sz val="24"/>
      <color indexed="10"/>
      <name val="Arial"/>
      <family val="2"/>
      <charset val="238"/>
    </font>
    <font>
      <b/>
      <sz val="10"/>
      <color indexed="81"/>
      <name val="Tahoma"/>
      <family val="2"/>
      <charset val="238"/>
    </font>
    <font>
      <b/>
      <i/>
      <sz val="11"/>
      <name val="Arial Narrow"/>
      <family val="2"/>
      <charset val="238"/>
    </font>
    <font>
      <b/>
      <sz val="11"/>
      <color indexed="12"/>
      <name val="Arial CE"/>
      <charset val="238"/>
    </font>
    <font>
      <b/>
      <sz val="12"/>
      <color indexed="10"/>
      <name val="Arial CE"/>
      <charset val="238"/>
    </font>
    <font>
      <sz val="7"/>
      <name val="Arial Narrow"/>
      <family val="2"/>
      <charset val="238"/>
    </font>
    <font>
      <sz val="9"/>
      <name val="Arial CE"/>
      <charset val="238"/>
    </font>
    <font>
      <b/>
      <sz val="8"/>
      <name val="Arial CE"/>
      <family val="2"/>
      <charset val="238"/>
    </font>
    <font>
      <b/>
      <sz val="10"/>
      <color indexed="12"/>
      <name val="Arial CE"/>
      <charset val="238"/>
    </font>
    <font>
      <sz val="7"/>
      <name val="Arial CE"/>
      <charset val="238"/>
    </font>
    <font>
      <b/>
      <sz val="8"/>
      <color indexed="10"/>
      <name val="Tahoma"/>
      <family val="2"/>
      <charset val="238"/>
    </font>
    <font>
      <sz val="8"/>
      <color indexed="10"/>
      <name val="Tahoma"/>
      <family val="2"/>
      <charset val="238"/>
    </font>
    <font>
      <i/>
      <sz val="11"/>
      <name val="Arial CE"/>
      <charset val="238"/>
    </font>
    <font>
      <b/>
      <sz val="9"/>
      <color indexed="48"/>
      <name val="Arial"/>
      <family val="2"/>
      <charset val="238"/>
    </font>
    <font>
      <b/>
      <sz val="20"/>
      <name val="Arial CE"/>
      <charset val="238"/>
    </font>
    <font>
      <sz val="14"/>
      <name val="Arial CE"/>
      <charset val="238"/>
    </font>
    <font>
      <b/>
      <i/>
      <sz val="14"/>
      <name val="Arial"/>
      <family val="2"/>
      <charset val="238"/>
    </font>
    <font>
      <b/>
      <sz val="12"/>
      <color indexed="12"/>
      <name val="Arial CE"/>
      <charset val="238"/>
    </font>
    <font>
      <b/>
      <sz val="9"/>
      <name val="Arial Narrow"/>
      <family val="2"/>
      <charset val="238"/>
    </font>
    <font>
      <i/>
      <sz val="11"/>
      <name val="Arial"/>
      <family val="2"/>
      <charset val="238"/>
    </font>
    <font>
      <b/>
      <sz val="14"/>
      <color indexed="10"/>
      <name val="Arial"/>
      <family val="2"/>
      <charset val="238"/>
    </font>
    <font>
      <b/>
      <sz val="22"/>
      <name val="Arial CE"/>
      <charset val="238"/>
    </font>
    <font>
      <b/>
      <sz val="14"/>
      <color indexed="10"/>
      <name val="Arial CE"/>
      <charset val="238"/>
    </font>
    <font>
      <b/>
      <sz val="16"/>
      <color indexed="10"/>
      <name val="Arial CE"/>
      <charset val="238"/>
    </font>
    <font>
      <b/>
      <sz val="10"/>
      <color indexed="30"/>
      <name val="Arial CE"/>
      <charset val="238"/>
    </font>
    <font>
      <sz val="12"/>
      <color indexed="10"/>
      <name val="Arial CE"/>
      <charset val="238"/>
    </font>
    <font>
      <i/>
      <sz val="9"/>
      <name val="Arial"/>
      <family val="2"/>
      <charset val="238"/>
    </font>
    <font>
      <b/>
      <sz val="20"/>
      <color indexed="10"/>
      <name val="Arial CE"/>
      <charset val="238"/>
    </font>
    <font>
      <b/>
      <sz val="16"/>
      <color indexed="10"/>
      <name val="Arial CE"/>
      <family val="2"/>
      <charset val="238"/>
    </font>
    <font>
      <b/>
      <sz val="14"/>
      <color indexed="10"/>
      <name val="Arial CE"/>
      <family val="2"/>
      <charset val="238"/>
    </font>
    <font>
      <b/>
      <sz val="13"/>
      <name val="Arial CE"/>
      <charset val="238"/>
    </font>
    <font>
      <b/>
      <i/>
      <sz val="10"/>
      <name val="Arial CE"/>
      <charset val="238"/>
    </font>
    <font>
      <b/>
      <sz val="18"/>
      <color indexed="10"/>
      <name val="Arial"/>
      <family val="2"/>
      <charset val="238"/>
    </font>
    <font>
      <b/>
      <sz val="12"/>
      <color indexed="10"/>
      <name val="Arial"/>
      <family val="2"/>
      <charset val="238"/>
    </font>
    <font>
      <i/>
      <sz val="10"/>
      <name val="Arial CE"/>
      <charset val="238"/>
    </font>
    <font>
      <b/>
      <sz val="10"/>
      <color indexed="30"/>
      <name val="Arial"/>
      <family val="2"/>
      <charset val="238"/>
    </font>
    <font>
      <b/>
      <sz val="14"/>
      <color indexed="10"/>
      <name val="Arial"/>
      <family val="2"/>
    </font>
    <font>
      <b/>
      <i/>
      <sz val="16"/>
      <name val="Arial"/>
      <family val="2"/>
      <charset val="238"/>
    </font>
    <font>
      <b/>
      <sz val="16"/>
      <color indexed="12"/>
      <name val="Arial CE"/>
      <charset val="238"/>
    </font>
    <font>
      <b/>
      <sz val="10"/>
      <color indexed="10"/>
      <name val="Arial CE"/>
      <charset val="238"/>
    </font>
    <font>
      <u/>
      <sz val="10"/>
      <name val="Arial CE"/>
      <charset val="238"/>
    </font>
    <font>
      <b/>
      <sz val="11"/>
      <color indexed="10"/>
      <name val="Arial CE"/>
      <charset val="238"/>
    </font>
    <font>
      <i/>
      <sz val="12"/>
      <name val="Arial CE"/>
      <charset val="238"/>
    </font>
    <font>
      <b/>
      <sz val="20"/>
      <color rgb="FFFF0000"/>
      <name val="Arial"/>
      <family val="2"/>
      <charset val="238"/>
    </font>
    <font>
      <b/>
      <sz val="16"/>
      <color rgb="FF0000FF"/>
      <name val="Arial CE"/>
      <charset val="238"/>
    </font>
    <font>
      <b/>
      <sz val="12"/>
      <color rgb="FFFF0000"/>
      <name val="Arial CE"/>
      <charset val="238"/>
    </font>
    <font>
      <b/>
      <sz val="12"/>
      <color rgb="FF0000FF"/>
      <name val="Arial CE"/>
      <charset val="238"/>
    </font>
    <font>
      <sz val="9"/>
      <color indexed="81"/>
      <name val="Tahoma"/>
      <family val="2"/>
      <charset val="238"/>
    </font>
    <font>
      <b/>
      <sz val="9"/>
      <color indexed="81"/>
      <name val="Tahoma"/>
      <family val="2"/>
      <charset val="238"/>
    </font>
    <font>
      <sz val="10"/>
      <color rgb="FFFF0000"/>
      <name val="Arial CE"/>
      <charset val="238"/>
    </font>
    <font>
      <b/>
      <sz val="20"/>
      <color rgb="FF0066FF"/>
      <name val="Arial CE"/>
      <charset val="238"/>
    </font>
    <font>
      <sz val="22"/>
      <name val="Arial CE"/>
      <charset val="238"/>
    </font>
    <font>
      <b/>
      <sz val="22"/>
      <color rgb="FF0066FF"/>
      <name val="Arial CE"/>
      <family val="2"/>
      <charset val="238"/>
    </font>
    <font>
      <sz val="22"/>
      <color rgb="FF0066FF"/>
      <name val="Arial CE"/>
      <family val="2"/>
      <charset val="238"/>
    </font>
    <font>
      <b/>
      <i/>
      <sz val="14"/>
      <color rgb="FF0066FF"/>
      <name val="Arial"/>
      <family val="2"/>
      <charset val="238"/>
    </font>
    <font>
      <u/>
      <sz val="10"/>
      <color theme="10"/>
      <name val="Arial CE"/>
      <charset val="238"/>
    </font>
    <font>
      <b/>
      <sz val="18"/>
      <color rgb="FFC00000"/>
      <name val="Arial"/>
      <family val="2"/>
    </font>
    <font>
      <b/>
      <sz val="22"/>
      <color rgb="FFC00000"/>
      <name val="Arial CE"/>
      <charset val="238"/>
    </font>
    <font>
      <b/>
      <sz val="15"/>
      <color rgb="FFC00000"/>
      <name val="Arial"/>
      <family val="2"/>
    </font>
    <font>
      <b/>
      <sz val="18"/>
      <name val="Arial CE"/>
      <charset val="238"/>
    </font>
    <font>
      <sz val="8"/>
      <color rgb="FFFF0000"/>
      <name val="Arial CE"/>
      <charset val="238"/>
    </font>
    <font>
      <b/>
      <sz val="12"/>
      <color rgb="FFFF0000"/>
      <name val="Arial"/>
      <family val="2"/>
      <charset val="238"/>
    </font>
    <font>
      <i/>
      <sz val="12"/>
      <name val="Arial"/>
      <family val="2"/>
      <charset val="238"/>
    </font>
    <font>
      <b/>
      <sz val="14"/>
      <color rgb="FFFF0000"/>
      <name val="Arial CE"/>
      <charset val="238"/>
    </font>
    <font>
      <sz val="10"/>
      <color theme="1"/>
      <name val="Czcionka tekstu podstawowego"/>
      <family val="2"/>
      <charset val="238"/>
    </font>
    <font>
      <sz val="7"/>
      <color rgb="FF000000"/>
      <name val="Czcionka tekstu podstawowego"/>
      <family val="2"/>
      <charset val="238"/>
    </font>
    <font>
      <b/>
      <sz val="9"/>
      <color rgb="FFFF0000"/>
      <name val="Arial CE"/>
      <family val="2"/>
      <charset val="238"/>
    </font>
    <font>
      <sz val="9"/>
      <color rgb="FFFF0000"/>
      <name val="Arial CE"/>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u/>
      <sz val="10"/>
      <color indexed="12"/>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2"/>
      <color rgb="FFFF0000"/>
      <name val="Arial CE"/>
      <charset val="238"/>
    </font>
    <font>
      <b/>
      <sz val="8"/>
      <color indexed="12"/>
      <name val="Arial CE"/>
      <charset val="238"/>
    </font>
    <font>
      <sz val="10"/>
      <color rgb="FFFF0000"/>
      <name val="Arial"/>
      <family val="2"/>
      <charset val="238"/>
    </font>
    <font>
      <sz val="11"/>
      <color rgb="FF000000"/>
      <name val="Calibri"/>
      <family val="2"/>
      <charset val="238"/>
    </font>
    <font>
      <b/>
      <sz val="16"/>
      <color rgb="FFFF0000"/>
      <name val="Arial CE"/>
      <charset val="238"/>
    </font>
    <font>
      <b/>
      <sz val="10"/>
      <color rgb="FFFF0000"/>
      <name val="Arial"/>
      <family val="2"/>
      <charset val="238"/>
    </font>
    <font>
      <b/>
      <sz val="10"/>
      <color rgb="FF7030A0"/>
      <name val="Arial CE"/>
      <charset val="238"/>
    </font>
    <font>
      <b/>
      <sz val="11"/>
      <color rgb="FFFF0000"/>
      <name val="Arial"/>
      <family val="2"/>
      <charset val="238"/>
    </font>
    <font>
      <b/>
      <u/>
      <sz val="10"/>
      <color rgb="FFFF0000"/>
      <name val="Arial CE"/>
      <charset val="238"/>
    </font>
    <font>
      <b/>
      <u/>
      <sz val="12"/>
      <name val="Arial CE"/>
      <charset val="238"/>
    </font>
    <font>
      <b/>
      <u/>
      <sz val="10"/>
      <name val="Arial CE"/>
      <charset val="238"/>
    </font>
    <font>
      <b/>
      <sz val="8"/>
      <color rgb="FFFF0000"/>
      <name val="Arial"/>
      <family val="2"/>
      <charset val="238"/>
    </font>
    <font>
      <b/>
      <sz val="14"/>
      <color rgb="FF0000FF"/>
      <name val="Arial"/>
      <family val="2"/>
      <charset val="238"/>
    </font>
    <font>
      <b/>
      <sz val="11"/>
      <color rgb="FFFF0000"/>
      <name val="Arial CE"/>
      <charset val="238"/>
    </font>
    <font>
      <b/>
      <i/>
      <sz val="16"/>
      <color rgb="FFFF0000"/>
      <name val="Arial CE"/>
      <charset val="238"/>
    </font>
    <font>
      <sz val="10"/>
      <name val="Arial"/>
      <family val="2"/>
      <charset val="238"/>
    </font>
    <font>
      <sz val="10"/>
      <color rgb="FF7030A0"/>
      <name val="Arial CE"/>
      <charset val="238"/>
    </font>
    <font>
      <b/>
      <sz val="18"/>
      <color rgb="FF7030A0"/>
      <name val="Arial CE"/>
      <charset val="238"/>
    </font>
    <font>
      <sz val="12"/>
      <color indexed="12"/>
      <name val="Arial CE"/>
      <charset val="238"/>
    </font>
    <font>
      <sz val="11"/>
      <color indexed="10"/>
      <name val="Arial CE"/>
      <charset val="238"/>
    </font>
    <font>
      <sz val="20"/>
      <name val="Arial CE"/>
      <charset val="238"/>
    </font>
    <font>
      <sz val="20"/>
      <color rgb="FFFF0000"/>
      <name val="Arial CE"/>
      <charset val="238"/>
    </font>
    <font>
      <sz val="9"/>
      <color rgb="FF7030A0"/>
      <name val="Arial CE"/>
      <charset val="238"/>
    </font>
    <font>
      <b/>
      <sz val="12"/>
      <color rgb="FF7030A0"/>
      <name val="Arial CE"/>
      <charset val="238"/>
    </font>
    <font>
      <b/>
      <sz val="13"/>
      <color rgb="FF7030A0"/>
      <name val="Arial CE"/>
      <charset val="238"/>
    </font>
    <font>
      <sz val="10"/>
      <color indexed="10"/>
      <name val="Arial CE"/>
      <charset val="238"/>
    </font>
    <font>
      <b/>
      <u/>
      <sz val="10"/>
      <color indexed="10"/>
      <name val="Arial CE"/>
      <charset val="238"/>
    </font>
    <font>
      <b/>
      <u/>
      <sz val="10"/>
      <color indexed="48"/>
      <name val="Arial CE"/>
      <charset val="238"/>
    </font>
    <font>
      <b/>
      <sz val="16"/>
      <color rgb="FF7030A0"/>
      <name val="Arial CE"/>
      <charset val="238"/>
    </font>
    <font>
      <sz val="11"/>
      <color rgb="FFFF0000"/>
      <name val="Arial CE"/>
      <charset val="238"/>
    </font>
    <font>
      <b/>
      <sz val="10"/>
      <color rgb="FFFF0000"/>
      <name val="Arial CE"/>
      <charset val="238"/>
    </font>
    <font>
      <b/>
      <sz val="10"/>
      <color rgb="FF0000FF"/>
      <name val="Arial CE"/>
      <charset val="238"/>
    </font>
    <font>
      <i/>
      <sz val="9"/>
      <name val="Arial CE"/>
      <charset val="238"/>
    </font>
    <font>
      <i/>
      <sz val="9"/>
      <color rgb="FF000000"/>
      <name val="Czcionka tekstu podstawowego"/>
      <charset val="238"/>
    </font>
    <font>
      <sz val="9"/>
      <color rgb="FFFF0000"/>
      <name val="Arial CE"/>
      <charset val="238"/>
    </font>
    <font>
      <b/>
      <sz val="11"/>
      <color rgb="FF0000FF"/>
      <name val="Arial CE"/>
      <charset val="238"/>
    </font>
    <font>
      <sz val="10"/>
      <name val="Arial Narrow"/>
      <family val="2"/>
      <charset val="238"/>
    </font>
    <font>
      <sz val="10"/>
      <color theme="1"/>
      <name val="Arial"/>
      <family val="2"/>
      <charset val="238"/>
    </font>
    <font>
      <b/>
      <sz val="10"/>
      <color theme="1"/>
      <name val="Czcionka tekstu podstawowego"/>
      <charset val="238"/>
    </font>
  </fonts>
  <fills count="4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65"/>
        <bgColor indexed="64"/>
      </patternFill>
    </fill>
    <fill>
      <patternFill patternType="solid">
        <fgColor indexed="43"/>
        <bgColor indexed="64"/>
      </patternFill>
    </fill>
    <fill>
      <patternFill patternType="solid">
        <fgColor indexed="47"/>
        <bgColor indexed="64"/>
      </patternFill>
    </fill>
    <fill>
      <patternFill patternType="solid">
        <fgColor rgb="FFFFFFCC"/>
        <bgColor indexed="64"/>
      </patternFill>
    </fill>
    <fill>
      <patternFill patternType="solid">
        <fgColor rgb="FF92D050"/>
        <bgColor indexed="64"/>
      </patternFill>
    </fill>
    <fill>
      <patternFill patternType="solid">
        <fgColor rgb="FFFFCC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rgb="FFFFFFCC"/>
      </patternFill>
    </fill>
    <fill>
      <patternFill patternType="solid">
        <fgColor rgb="FFCBFDB9"/>
        <bgColor indexed="64"/>
      </patternFill>
    </fill>
    <fill>
      <patternFill patternType="solid">
        <fgColor rgb="FFFFC000"/>
        <bgColor indexed="64"/>
      </patternFill>
    </fill>
    <fill>
      <patternFill patternType="solid">
        <fgColor rgb="FFFF0000"/>
        <bgColor indexed="64"/>
      </patternFill>
    </fill>
  </fills>
  <borders count="23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double">
        <color indexed="64"/>
      </bottom>
      <diagonal/>
    </border>
    <border>
      <left style="thin">
        <color indexed="64"/>
      </left>
      <right style="medium">
        <color indexed="64"/>
      </right>
      <top/>
      <bottom style="double">
        <color indexed="64"/>
      </bottom>
      <diagonal/>
    </border>
    <border>
      <left style="medium">
        <color indexed="12"/>
      </left>
      <right style="medium">
        <color indexed="12"/>
      </right>
      <top style="medium">
        <color indexed="12"/>
      </top>
      <bottom style="medium">
        <color indexed="1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hair">
        <color indexed="64"/>
      </bottom>
      <diagonal/>
    </border>
    <border>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tted">
        <color indexed="64"/>
      </bottom>
      <diagonal/>
    </border>
    <border>
      <left/>
      <right style="thin">
        <color indexed="64"/>
      </right>
      <top style="thin">
        <color indexed="64"/>
      </top>
      <bottom style="medium">
        <color indexed="64"/>
      </bottom>
      <diagonal/>
    </border>
    <border>
      <left/>
      <right style="thin">
        <color indexed="64"/>
      </right>
      <top/>
      <bottom style="medium">
        <color indexed="18"/>
      </bottom>
      <diagonal/>
    </border>
    <border>
      <left style="medium">
        <color indexed="18"/>
      </left>
      <right/>
      <top/>
      <bottom style="medium">
        <color indexed="18"/>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12"/>
      </left>
      <right style="medium">
        <color indexed="64"/>
      </right>
      <top style="medium">
        <color indexed="12"/>
      </top>
      <bottom style="medium">
        <color indexed="12"/>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style="thin">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style="medium">
        <color indexed="64"/>
      </right>
      <top/>
      <bottom style="medium">
        <color indexed="64"/>
      </bottom>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medium">
        <color indexed="64"/>
      </right>
      <top/>
      <bottom style="dotted">
        <color indexed="64"/>
      </bottom>
      <diagonal/>
    </border>
    <border>
      <left/>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style="double">
        <color indexed="64"/>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diagonal/>
    </border>
    <border>
      <left style="medium">
        <color indexed="12"/>
      </left>
      <right style="thin">
        <color indexed="12"/>
      </right>
      <top style="medium">
        <color indexed="12"/>
      </top>
      <bottom style="thin">
        <color indexed="12"/>
      </bottom>
      <diagonal/>
    </border>
    <border>
      <left style="thin">
        <color indexed="12"/>
      </left>
      <right style="medium">
        <color indexed="12"/>
      </right>
      <top style="medium">
        <color indexed="12"/>
      </top>
      <bottom style="thin">
        <color indexed="12"/>
      </bottom>
      <diagonal/>
    </border>
    <border>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dotted">
        <color indexed="64"/>
      </bottom>
      <diagonal/>
    </border>
    <border>
      <left/>
      <right style="thin">
        <color indexed="64"/>
      </right>
      <top style="dotted">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bottom style="double">
        <color indexed="64"/>
      </bottom>
      <diagonal/>
    </border>
    <border>
      <left/>
      <right/>
      <top/>
      <bottom style="medium">
        <color indexed="12"/>
      </bottom>
      <diagonal/>
    </border>
    <border>
      <left style="medium">
        <color indexed="18"/>
      </left>
      <right/>
      <top/>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8"/>
      </left>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diagonal/>
    </border>
    <border>
      <left/>
      <right style="thin">
        <color indexed="64"/>
      </right>
      <top style="double">
        <color indexed="64"/>
      </top>
      <bottom/>
      <diagonal/>
    </border>
    <border>
      <left style="double">
        <color indexed="64"/>
      </left>
      <right style="thin">
        <color indexed="64"/>
      </right>
      <top/>
      <bottom style="thin">
        <color indexed="64"/>
      </bottom>
      <diagonal/>
    </border>
    <border>
      <left/>
      <right/>
      <top/>
      <bottom style="thin">
        <color auto="1"/>
      </bottom>
      <diagonal/>
    </border>
    <border>
      <left style="thin">
        <color indexed="64"/>
      </left>
      <right/>
      <top style="thin">
        <color auto="1"/>
      </top>
      <bottom/>
      <diagonal/>
    </border>
    <border>
      <left/>
      <right style="thin">
        <color indexed="64"/>
      </right>
      <top style="thin">
        <color indexed="64"/>
      </top>
      <bottom/>
      <diagonal/>
    </border>
    <border>
      <left/>
      <right/>
      <top style="thin">
        <color auto="1"/>
      </top>
      <bottom/>
      <diagonal/>
    </border>
    <border>
      <left/>
      <right style="thin">
        <color indexed="64"/>
      </right>
      <top/>
      <bottom style="dotted">
        <color indexed="64"/>
      </bottom>
      <diagonal/>
    </border>
    <border>
      <left style="medium">
        <color rgb="FF0066FF"/>
      </left>
      <right/>
      <top style="medium">
        <color rgb="FF0066FF"/>
      </top>
      <bottom/>
      <diagonal/>
    </border>
    <border>
      <left/>
      <right/>
      <top style="medium">
        <color rgb="FF0066FF"/>
      </top>
      <bottom/>
      <diagonal/>
    </border>
    <border>
      <left/>
      <right style="medium">
        <color rgb="FF0066FF"/>
      </right>
      <top style="medium">
        <color rgb="FF0066FF"/>
      </top>
      <bottom/>
      <diagonal/>
    </border>
    <border>
      <left style="medium">
        <color rgb="FF0066FF"/>
      </left>
      <right/>
      <top/>
      <bottom/>
      <diagonal/>
    </border>
    <border>
      <left/>
      <right style="medium">
        <color rgb="FF0066FF"/>
      </right>
      <top/>
      <bottom style="dotted">
        <color indexed="64"/>
      </bottom>
      <diagonal/>
    </border>
    <border>
      <left style="medium">
        <color rgb="FF0066FF"/>
      </left>
      <right/>
      <top/>
      <bottom style="medium">
        <color rgb="FF0066FF"/>
      </bottom>
      <diagonal/>
    </border>
    <border>
      <left/>
      <right/>
      <top/>
      <bottom style="medium">
        <color rgb="FF0066FF"/>
      </bottom>
      <diagonal/>
    </border>
    <border>
      <left/>
      <right style="medium">
        <color rgb="FF0066FF"/>
      </right>
      <top/>
      <bottom style="medium">
        <color rgb="FF0066FF"/>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medium">
        <color auto="1"/>
      </bottom>
      <diagonal/>
    </border>
    <border>
      <left style="thin">
        <color rgb="FFC0C0C0"/>
      </left>
      <right style="thin">
        <color rgb="FFC0C0C0"/>
      </right>
      <top style="thin">
        <color rgb="FFC0C0C0"/>
      </top>
      <bottom style="thin">
        <color rgb="FFC0C0C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style="medium">
        <color indexed="64"/>
      </right>
      <top style="medium">
        <color indexed="64"/>
      </top>
      <bottom/>
      <diagonal/>
    </border>
    <border>
      <left/>
      <right/>
      <top style="medium">
        <color auto="1"/>
      </top>
      <bottom style="thin">
        <color auto="1"/>
      </bottom>
      <diagonal/>
    </border>
    <border>
      <left/>
      <right/>
      <top style="hair">
        <color auto="1"/>
      </top>
      <bottom style="hair">
        <color auto="1"/>
      </bottom>
      <diagonal/>
    </border>
    <border>
      <left style="thin">
        <color indexed="64"/>
      </left>
      <right style="thin">
        <color indexed="64"/>
      </right>
      <top style="medium">
        <color indexed="64"/>
      </top>
      <bottom/>
      <diagonal/>
    </border>
    <border>
      <left/>
      <right style="medium">
        <color rgb="FFFF0000"/>
      </right>
      <top/>
      <bottom style="thin">
        <color indexed="64"/>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thin">
        <color indexed="64"/>
      </left>
      <right style="medium">
        <color indexed="64"/>
      </right>
      <top style="dotted">
        <color indexed="64"/>
      </top>
      <bottom style="medium">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medium">
        <color rgb="FFFF0000"/>
      </top>
      <bottom style="medium">
        <color auto="1"/>
      </bottom>
      <diagonal/>
    </border>
    <border>
      <left/>
      <right/>
      <top style="medium">
        <color auto="1"/>
      </top>
      <bottom/>
      <diagonal/>
    </border>
    <border>
      <left/>
      <right style="thin">
        <color indexed="64"/>
      </right>
      <top style="medium">
        <color auto="1"/>
      </top>
      <bottom/>
      <diagonal/>
    </border>
    <border>
      <left style="medium">
        <color indexed="64"/>
      </left>
      <right/>
      <top style="medium">
        <color indexed="64"/>
      </top>
      <bottom/>
      <diagonal/>
    </border>
    <border>
      <left style="thin">
        <color indexed="64"/>
      </left>
      <right style="thin">
        <color indexed="64"/>
      </right>
      <top style="thin">
        <color auto="1"/>
      </top>
      <bottom style="dotted">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rgb="FFFF0000"/>
      </right>
      <top/>
      <bottom/>
      <diagonal/>
    </border>
    <border>
      <left style="medium">
        <color rgb="FFFF0000"/>
      </left>
      <right style="medium">
        <color rgb="FFFF0000"/>
      </right>
      <top style="medium">
        <color rgb="FFFF0000"/>
      </top>
      <bottom/>
      <diagonal/>
    </border>
    <border>
      <left style="thin">
        <color indexed="64"/>
      </left>
      <right style="double">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medium">
        <color auto="1"/>
      </left>
      <right style="thin">
        <color auto="1"/>
      </right>
      <top style="thin">
        <color indexed="64"/>
      </top>
      <bottom style="thin">
        <color indexed="64"/>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12"/>
      </left>
      <right style="thin">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style="medium">
        <color indexed="18"/>
      </left>
      <right/>
      <top style="medium">
        <color indexed="18"/>
      </top>
      <bottom/>
      <diagonal/>
    </border>
    <border>
      <left/>
      <right style="thin">
        <color indexed="64"/>
      </right>
      <top style="medium">
        <color indexed="18"/>
      </top>
      <bottom/>
      <diagonal/>
    </border>
    <border>
      <left/>
      <right/>
      <top style="medium">
        <color indexed="18"/>
      </top>
      <bottom/>
      <diagonal/>
    </border>
    <border>
      <left/>
      <right/>
      <top style="medium">
        <color indexed="64"/>
      </top>
      <bottom/>
      <diagonal/>
    </border>
    <border>
      <left/>
      <right style="medium">
        <color indexed="64"/>
      </right>
      <top style="medium">
        <color indexed="64"/>
      </top>
      <bottom/>
      <diagonal/>
    </border>
    <border>
      <left style="medium">
        <color indexed="18"/>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auto="1"/>
      </right>
      <top/>
      <bottom style="medium">
        <color auto="1"/>
      </bottom>
      <diagonal/>
    </border>
    <border>
      <left/>
      <right style="medium">
        <color rgb="FF0000FF"/>
      </right>
      <top/>
      <bottom/>
      <diagonal/>
    </border>
    <border>
      <left/>
      <right style="medium">
        <color rgb="FF0000FF"/>
      </right>
      <top style="medium">
        <color rgb="FF0000FF"/>
      </top>
      <bottom style="medium">
        <color rgb="FF0000F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auto="1"/>
      </top>
      <bottom/>
      <diagonal/>
    </border>
    <border>
      <left/>
      <right style="thin">
        <color indexed="64"/>
      </right>
      <top/>
      <bottom style="double">
        <color indexed="64"/>
      </bottom>
      <diagonal/>
    </border>
  </borders>
  <cellStyleXfs count="68">
    <xf numFmtId="0" fontId="0" fillId="0" borderId="0"/>
    <xf numFmtId="43" fontId="12" fillId="0" borderId="0" applyFont="0" applyFill="0" applyBorder="0" applyAlignment="0" applyProtection="0"/>
    <xf numFmtId="44" fontId="1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10" fillId="0" borderId="0" applyNumberFormat="0" applyFill="0" applyBorder="0" applyAlignment="0" applyProtection="0">
      <alignment vertical="top"/>
      <protection locked="0"/>
    </xf>
    <xf numFmtId="0" fontId="123" fillId="19"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3" fillId="22" borderId="0" applyNumberFormat="0" applyBorder="0" applyAlignment="0" applyProtection="0"/>
    <xf numFmtId="0" fontId="123" fillId="25" borderId="0" applyNumberFormat="0" applyBorder="0" applyAlignment="0" applyProtection="0"/>
    <xf numFmtId="0" fontId="123" fillId="28" borderId="0" applyNumberFormat="0" applyBorder="0" applyAlignment="0" applyProtection="0"/>
    <xf numFmtId="0" fontId="124" fillId="29" borderId="0" applyNumberFormat="0" applyBorder="0" applyAlignment="0" applyProtection="0"/>
    <xf numFmtId="0" fontId="124" fillId="26" borderId="0" applyNumberFormat="0" applyBorder="0" applyAlignment="0" applyProtection="0"/>
    <xf numFmtId="0" fontId="124" fillId="27" borderId="0" applyNumberFormat="0" applyBorder="0" applyAlignment="0" applyProtection="0"/>
    <xf numFmtId="0" fontId="124" fillId="30" borderId="0" applyNumberFormat="0" applyBorder="0" applyAlignment="0" applyProtection="0"/>
    <xf numFmtId="0" fontId="124" fillId="31" borderId="0" applyNumberFormat="0" applyBorder="0" applyAlignment="0" applyProtection="0"/>
    <xf numFmtId="0" fontId="124" fillId="32" borderId="0" applyNumberFormat="0" applyBorder="0" applyAlignment="0" applyProtection="0"/>
    <xf numFmtId="0" fontId="124" fillId="33" borderId="0" applyNumberFormat="0" applyBorder="0" applyAlignment="0" applyProtection="0"/>
    <xf numFmtId="0" fontId="124" fillId="34" borderId="0" applyNumberFormat="0" applyBorder="0" applyAlignment="0" applyProtection="0"/>
    <xf numFmtId="0" fontId="124" fillId="35" borderId="0" applyNumberFormat="0" applyBorder="0" applyAlignment="0" applyProtection="0"/>
    <xf numFmtId="0" fontId="124" fillId="30" borderId="0" applyNumberFormat="0" applyBorder="0" applyAlignment="0" applyProtection="0"/>
    <xf numFmtId="0" fontId="124" fillId="31" borderId="0" applyNumberFormat="0" applyBorder="0" applyAlignment="0" applyProtection="0"/>
    <xf numFmtId="0" fontId="124" fillId="36" borderId="0" applyNumberFormat="0" applyBorder="0" applyAlignment="0" applyProtection="0"/>
    <xf numFmtId="0" fontId="125" fillId="24" borderId="149" applyNumberFormat="0" applyAlignment="0" applyProtection="0"/>
    <xf numFmtId="0" fontId="126" fillId="37" borderId="150" applyNumberFormat="0" applyAlignment="0" applyProtection="0"/>
    <xf numFmtId="0" fontId="127" fillId="21" borderId="0" applyNumberFormat="0" applyBorder="0" applyAlignment="0" applyProtection="0"/>
    <xf numFmtId="0" fontId="128" fillId="0" borderId="0" applyNumberFormat="0" applyFill="0" applyBorder="0" applyAlignment="0" applyProtection="0">
      <alignment vertical="top"/>
      <protection locked="0"/>
    </xf>
    <xf numFmtId="0" fontId="129" fillId="0" borderId="151" applyNumberFormat="0" applyFill="0" applyAlignment="0" applyProtection="0"/>
    <xf numFmtId="0" fontId="130" fillId="38" borderId="152" applyNumberFormat="0" applyAlignment="0" applyProtection="0"/>
    <xf numFmtId="0" fontId="131" fillId="0" borderId="153" applyNumberFormat="0" applyFill="0" applyAlignment="0" applyProtection="0"/>
    <xf numFmtId="0" fontId="132" fillId="0" borderId="154" applyNumberFormat="0" applyFill="0" applyAlignment="0" applyProtection="0"/>
    <xf numFmtId="0" fontId="133" fillId="0" borderId="155" applyNumberFormat="0" applyFill="0" applyAlignment="0" applyProtection="0"/>
    <xf numFmtId="0" fontId="133" fillId="0" borderId="0" applyNumberFormat="0" applyFill="0" applyBorder="0" applyAlignment="0" applyProtection="0"/>
    <xf numFmtId="0" fontId="134" fillId="39" borderId="0" applyNumberFormat="0" applyBorder="0" applyAlignment="0" applyProtection="0"/>
    <xf numFmtId="0" fontId="119"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35" fillId="37" borderId="149" applyNumberFormat="0" applyAlignment="0" applyProtection="0"/>
    <xf numFmtId="0" fontId="136" fillId="0" borderId="156" applyNumberFormat="0" applyFill="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2" fillId="40" borderId="157" applyNumberFormat="0" applyFont="0" applyAlignment="0" applyProtection="0"/>
    <xf numFmtId="44" fontId="2" fillId="0" borderId="0" applyFont="0" applyFill="0" applyBorder="0" applyAlignment="0" applyProtection="0"/>
    <xf numFmtId="0" fontId="140" fillId="20" borderId="0" applyNumberFormat="0" applyBorder="0" applyAlignment="0" applyProtection="0"/>
    <xf numFmtId="0" fontId="144" fillId="0" borderId="0"/>
    <xf numFmtId="0" fontId="144" fillId="41" borderId="159" applyNumberFormat="0" applyFont="0" applyAlignment="0" applyProtection="0"/>
    <xf numFmtId="0" fontId="156" fillId="0" borderId="0"/>
    <xf numFmtId="0" fontId="20" fillId="0" borderId="0"/>
  </cellStyleXfs>
  <cellXfs count="1613">
    <xf numFmtId="0" fontId="0" fillId="0" borderId="0" xfId="0"/>
    <xf numFmtId="0" fontId="0" fillId="0" borderId="0" xfId="0" applyAlignment="1">
      <alignment vertical="center"/>
    </xf>
    <xf numFmtId="0" fontId="0" fillId="0" borderId="0" xfId="0" applyAlignment="1"/>
    <xf numFmtId="0" fontId="14" fillId="0" borderId="0" xfId="0" applyFont="1"/>
    <xf numFmtId="2" fontId="24" fillId="0" borderId="1" xfId="0" applyNumberFormat="1" applyFont="1" applyFill="1" applyBorder="1" applyAlignment="1" applyProtection="1">
      <alignment vertical="center" wrapText="1"/>
      <protection locked="0"/>
    </xf>
    <xf numFmtId="2" fontId="24" fillId="0" borderId="2" xfId="0" applyNumberFormat="1" applyFont="1" applyFill="1" applyBorder="1" applyAlignment="1" applyProtection="1">
      <alignment vertical="center" wrapText="1"/>
      <protection locked="0"/>
    </xf>
    <xf numFmtId="2" fontId="24" fillId="0" borderId="3" xfId="0" applyNumberFormat="1" applyFont="1" applyFill="1" applyBorder="1" applyAlignment="1" applyProtection="1">
      <alignment vertical="center" wrapText="1"/>
      <protection locked="0"/>
    </xf>
    <xf numFmtId="2" fontId="24" fillId="0" borderId="4" xfId="0" applyNumberFormat="1" applyFont="1" applyFill="1" applyBorder="1" applyAlignment="1" applyProtection="1">
      <alignment vertical="center" wrapText="1"/>
      <protection locked="0"/>
    </xf>
    <xf numFmtId="0" fontId="0" fillId="0" borderId="0" xfId="0" applyBorder="1"/>
    <xf numFmtId="0" fontId="0" fillId="0" borderId="0" xfId="0" applyProtection="1">
      <protection hidden="1"/>
    </xf>
    <xf numFmtId="0" fontId="4" fillId="2" borderId="0" xfId="0" applyFont="1" applyFill="1" applyBorder="1" applyProtection="1">
      <protection hidden="1"/>
    </xf>
    <xf numFmtId="1" fontId="3" fillId="2" borderId="0" xfId="0" applyNumberFormat="1" applyFont="1" applyFill="1" applyBorder="1" applyProtection="1">
      <protection hidden="1"/>
    </xf>
    <xf numFmtId="0" fontId="3" fillId="2" borderId="0" xfId="0" applyFont="1" applyFill="1" applyBorder="1" applyProtection="1">
      <protection hidden="1"/>
    </xf>
    <xf numFmtId="0" fontId="47" fillId="2" borderId="5" xfId="0" applyFont="1" applyFill="1" applyBorder="1" applyAlignment="1" applyProtection="1">
      <alignment horizontal="center" vertical="center" wrapText="1"/>
      <protection hidden="1"/>
    </xf>
    <xf numFmtId="0" fontId="47" fillId="2" borderId="6" xfId="0" applyFont="1" applyFill="1" applyBorder="1" applyAlignment="1" applyProtection="1">
      <alignment horizontal="center" vertical="center" wrapText="1"/>
      <protection hidden="1"/>
    </xf>
    <xf numFmtId="0" fontId="3" fillId="2" borderId="0" xfId="0" applyNumberFormat="1" applyFont="1" applyFill="1" applyBorder="1" applyProtection="1">
      <protection hidden="1"/>
    </xf>
    <xf numFmtId="0" fontId="31" fillId="0" borderId="0" xfId="0" applyNumberFormat="1" applyFont="1" applyProtection="1">
      <protection hidden="1"/>
    </xf>
    <xf numFmtId="0" fontId="20" fillId="0" borderId="0" xfId="0" applyFont="1" applyProtection="1">
      <protection hidden="1"/>
    </xf>
    <xf numFmtId="2" fontId="40" fillId="3" borderId="7" xfId="0" applyNumberFormat="1" applyFont="1" applyFill="1" applyBorder="1" applyProtection="1">
      <protection hidden="1"/>
    </xf>
    <xf numFmtId="0" fontId="40" fillId="0" borderId="0" xfId="0" applyFont="1" applyProtection="1">
      <protection hidden="1"/>
    </xf>
    <xf numFmtId="0" fontId="20" fillId="0" borderId="0" xfId="0" applyFont="1" applyAlignment="1" applyProtection="1">
      <alignment horizontal="center"/>
      <protection hidden="1"/>
    </xf>
    <xf numFmtId="2" fontId="40" fillId="4" borderId="7" xfId="0" applyNumberFormat="1" applyFont="1" applyFill="1" applyBorder="1" applyAlignment="1" applyProtection="1">
      <alignment vertical="center"/>
      <protection hidden="1"/>
    </xf>
    <xf numFmtId="2" fontId="40" fillId="3" borderId="7" xfId="0" applyNumberFormat="1" applyFont="1" applyFill="1" applyBorder="1" applyAlignment="1" applyProtection="1">
      <alignment vertical="center"/>
      <protection hidden="1"/>
    </xf>
    <xf numFmtId="2" fontId="16" fillId="3" borderId="7" xfId="0" applyNumberFormat="1" applyFont="1" applyFill="1" applyBorder="1" applyAlignment="1" applyProtection="1">
      <alignment vertical="center"/>
      <protection hidden="1"/>
    </xf>
    <xf numFmtId="49" fontId="57" fillId="3" borderId="8" xfId="0" applyNumberFormat="1" applyFont="1" applyFill="1" applyBorder="1" applyAlignment="1" applyProtection="1">
      <alignment horizontal="center"/>
      <protection hidden="1"/>
    </xf>
    <xf numFmtId="0" fontId="0" fillId="2" borderId="0" xfId="0" applyFill="1"/>
    <xf numFmtId="0" fontId="0" fillId="2" borderId="0" xfId="0" applyFill="1" applyProtection="1">
      <protection hidden="1"/>
    </xf>
    <xf numFmtId="2" fontId="49" fillId="2" borderId="0" xfId="0" applyNumberFormat="1" applyFont="1" applyFill="1" applyBorder="1" applyAlignment="1" applyProtection="1">
      <alignment vertical="center"/>
      <protection hidden="1"/>
    </xf>
    <xf numFmtId="0" fontId="0" fillId="2" borderId="0" xfId="0" applyFill="1" applyAlignment="1"/>
    <xf numFmtId="0" fontId="60" fillId="2" borderId="2" xfId="0" applyFont="1" applyFill="1" applyBorder="1" applyAlignment="1" applyProtection="1">
      <alignment horizontal="center" vertical="center" wrapText="1"/>
      <protection hidden="1"/>
    </xf>
    <xf numFmtId="1" fontId="60" fillId="2" borderId="2" xfId="0" applyNumberFormat="1" applyFont="1" applyFill="1" applyBorder="1" applyAlignment="1" applyProtection="1">
      <alignment horizontal="center" vertical="center" wrapText="1"/>
      <protection hidden="1"/>
    </xf>
    <xf numFmtId="165" fontId="60" fillId="2" borderId="2" xfId="0" applyNumberFormat="1" applyFont="1" applyFill="1" applyBorder="1" applyAlignment="1" applyProtection="1">
      <alignment horizontal="center" vertical="center" wrapText="1"/>
      <protection hidden="1"/>
    </xf>
    <xf numFmtId="0" fontId="35" fillId="2" borderId="9" xfId="0" applyFont="1" applyFill="1" applyBorder="1" applyAlignment="1" applyProtection="1">
      <alignment horizontal="right" vertical="center"/>
      <protection hidden="1"/>
    </xf>
    <xf numFmtId="165" fontId="19" fillId="2" borderId="5" xfId="0" applyNumberFormat="1" applyFont="1" applyFill="1" applyBorder="1" applyAlignment="1" applyProtection="1">
      <alignment horizontal="center" vertical="center" wrapText="1"/>
      <protection hidden="1"/>
    </xf>
    <xf numFmtId="0" fontId="6" fillId="2" borderId="10" xfId="0" applyFont="1" applyFill="1" applyBorder="1" applyAlignment="1" applyProtection="1">
      <alignment horizontal="left" vertical="center" wrapText="1" indent="1"/>
      <protection hidden="1"/>
    </xf>
    <xf numFmtId="0" fontId="62" fillId="2" borderId="10" xfId="0" applyFont="1" applyFill="1" applyBorder="1" applyAlignment="1" applyProtection="1">
      <alignment horizontal="left" vertical="center" wrapText="1" indent="1"/>
      <protection hidden="1"/>
    </xf>
    <xf numFmtId="12" fontId="9" fillId="2" borderId="11" xfId="0" applyNumberFormat="1" applyFont="1" applyFill="1" applyBorder="1" applyAlignment="1" applyProtection="1">
      <alignment horizontal="right" vertical="center"/>
      <protection hidden="1"/>
    </xf>
    <xf numFmtId="0" fontId="17" fillId="2" borderId="12"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right" vertical="center"/>
      <protection hidden="1"/>
    </xf>
    <xf numFmtId="12" fontId="49" fillId="2" borderId="0" xfId="0" applyNumberFormat="1" applyFont="1" applyFill="1" applyBorder="1" applyAlignment="1" applyProtection="1">
      <alignment vertical="center"/>
      <protection hidden="1"/>
    </xf>
    <xf numFmtId="0" fontId="49" fillId="2" borderId="0" xfId="0" applyFont="1" applyFill="1" applyBorder="1" applyAlignment="1" applyProtection="1">
      <alignment vertical="center"/>
      <protection hidden="1"/>
    </xf>
    <xf numFmtId="0" fontId="35" fillId="2" borderId="0" xfId="0" applyFont="1" applyFill="1" applyBorder="1" applyAlignment="1" applyProtection="1">
      <alignment horizontal="right" vertical="center"/>
      <protection hidden="1"/>
    </xf>
    <xf numFmtId="0" fontId="44" fillId="2" borderId="0" xfId="0" applyFont="1" applyFill="1" applyBorder="1" applyAlignment="1" applyProtection="1">
      <alignment horizontal="right" vertical="center"/>
      <protection hidden="1"/>
    </xf>
    <xf numFmtId="0" fontId="17" fillId="2" borderId="12" xfId="0" applyFont="1" applyFill="1" applyBorder="1" applyAlignment="1" applyProtection="1">
      <alignment horizontal="center" vertical="center"/>
      <protection hidden="1"/>
    </xf>
    <xf numFmtId="0" fontId="16" fillId="2" borderId="10" xfId="0" applyFont="1" applyFill="1" applyBorder="1" applyAlignment="1" applyProtection="1">
      <alignment horizontal="left" vertical="center" indent="1"/>
      <protection hidden="1"/>
    </xf>
    <xf numFmtId="0" fontId="16" fillId="2" borderId="13" xfId="0" applyFont="1" applyFill="1" applyBorder="1" applyAlignment="1" applyProtection="1">
      <alignment horizontal="left" vertical="center" indent="1"/>
      <protection hidden="1"/>
    </xf>
    <xf numFmtId="2" fontId="48" fillId="2" borderId="14" xfId="0" applyNumberFormat="1" applyFont="1" applyFill="1" applyBorder="1" applyAlignment="1" applyProtection="1">
      <alignment horizontal="center" vertical="center"/>
      <protection hidden="1"/>
    </xf>
    <xf numFmtId="0" fontId="58" fillId="2" borderId="9" xfId="0" applyFont="1" applyFill="1" applyBorder="1" applyAlignment="1" applyProtection="1">
      <alignment horizontal="right" vertical="center"/>
      <protection hidden="1"/>
    </xf>
    <xf numFmtId="2" fontId="48" fillId="2" borderId="15" xfId="0" applyNumberFormat="1" applyFont="1" applyFill="1" applyBorder="1" applyAlignment="1" applyProtection="1">
      <alignment horizontal="center" vertical="center"/>
      <protection hidden="1"/>
    </xf>
    <xf numFmtId="0" fontId="0" fillId="2" borderId="0" xfId="0" applyFill="1" applyBorder="1" applyProtection="1">
      <protection hidden="1"/>
    </xf>
    <xf numFmtId="0" fontId="20" fillId="2" borderId="0" xfId="0" applyFont="1" applyFill="1" applyAlignment="1" applyProtection="1">
      <alignment vertical="center"/>
      <protection hidden="1"/>
    </xf>
    <xf numFmtId="0" fontId="20" fillId="2" borderId="0" xfId="0" applyFont="1" applyFill="1" applyProtection="1">
      <protection hidden="1"/>
    </xf>
    <xf numFmtId="0" fontId="40" fillId="2" borderId="0" xfId="0" applyFont="1" applyFill="1" applyProtection="1">
      <protection hidden="1"/>
    </xf>
    <xf numFmtId="0" fontId="20" fillId="2" borderId="0" xfId="0" applyFont="1" applyFill="1" applyAlignment="1" applyProtection="1">
      <alignment horizontal="center"/>
      <protection hidden="1"/>
    </xf>
    <xf numFmtId="0" fontId="31" fillId="2" borderId="0" xfId="0" applyNumberFormat="1" applyFont="1" applyFill="1" applyProtection="1">
      <protection hidden="1"/>
    </xf>
    <xf numFmtId="0" fontId="37" fillId="2" borderId="0" xfId="0" applyFont="1" applyFill="1" applyBorder="1" applyAlignment="1" applyProtection="1">
      <alignment horizontal="center"/>
      <protection hidden="1"/>
    </xf>
    <xf numFmtId="0" fontId="20" fillId="2" borderId="0" xfId="0" applyFont="1" applyFill="1" applyAlignment="1" applyProtection="1">
      <alignment horizontal="left" textRotation="180"/>
      <protection hidden="1"/>
    </xf>
    <xf numFmtId="12" fontId="21" fillId="4" borderId="30" xfId="0" applyNumberFormat="1" applyFont="1" applyFill="1" applyBorder="1" applyAlignment="1" applyProtection="1">
      <alignment horizontal="center" vertical="center" textRotation="90" wrapText="1"/>
      <protection hidden="1"/>
    </xf>
    <xf numFmtId="0" fontId="40" fillId="5" borderId="31" xfId="0" applyFont="1" applyFill="1" applyBorder="1" applyAlignment="1" applyProtection="1">
      <alignment horizontal="center"/>
      <protection hidden="1"/>
    </xf>
    <xf numFmtId="0" fontId="40" fillId="5" borderId="32" xfId="0" applyFont="1" applyFill="1" applyBorder="1" applyAlignment="1" applyProtection="1">
      <alignment horizontal="center" vertical="center"/>
      <protection hidden="1"/>
    </xf>
    <xf numFmtId="0" fontId="40" fillId="5" borderId="31" xfId="0" applyFont="1" applyFill="1" applyBorder="1" applyAlignment="1" applyProtection="1">
      <alignment horizontal="left" vertical="center"/>
      <protection hidden="1"/>
    </xf>
    <xf numFmtId="0" fontId="40" fillId="5" borderId="31" xfId="0" applyFont="1" applyFill="1" applyBorder="1" applyAlignment="1" applyProtection="1">
      <alignment horizontal="center" vertical="center"/>
      <protection hidden="1"/>
    </xf>
    <xf numFmtId="0" fontId="40" fillId="5" borderId="33" xfId="0" applyFont="1" applyFill="1" applyBorder="1" applyAlignment="1" applyProtection="1">
      <alignment horizontal="center" vertical="center"/>
      <protection hidden="1"/>
    </xf>
    <xf numFmtId="0" fontId="40" fillId="5" borderId="32" xfId="0" applyFont="1" applyFill="1" applyBorder="1" applyAlignment="1" applyProtection="1">
      <alignment horizontal="left" vertical="center" indent="3"/>
      <protection hidden="1"/>
    </xf>
    <xf numFmtId="0" fontId="40" fillId="5" borderId="31" xfId="0" applyFont="1" applyFill="1" applyBorder="1" applyAlignment="1" applyProtection="1">
      <alignment horizontal="left" vertical="center" indent="3"/>
      <protection hidden="1"/>
    </xf>
    <xf numFmtId="2" fontId="17" fillId="2" borderId="0" xfId="0" applyNumberFormat="1"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2" fontId="48" fillId="2" borderId="35" xfId="0" applyNumberFormat="1" applyFont="1" applyFill="1" applyBorder="1" applyAlignment="1" applyProtection="1">
      <alignment horizontal="center" vertical="center"/>
      <protection hidden="1"/>
    </xf>
    <xf numFmtId="0" fontId="18" fillId="2" borderId="36" xfId="0" applyFont="1" applyFill="1" applyBorder="1" applyAlignment="1" applyProtection="1">
      <alignment horizontal="right"/>
      <protection hidden="1"/>
    </xf>
    <xf numFmtId="12" fontId="40" fillId="4" borderId="30" xfId="0" applyNumberFormat="1" applyFont="1" applyFill="1" applyBorder="1" applyAlignment="1" applyProtection="1">
      <alignment horizontal="center" vertical="center" wrapText="1"/>
      <protection hidden="1"/>
    </xf>
    <xf numFmtId="0" fontId="14" fillId="0" borderId="0" xfId="0" applyFont="1" applyAlignment="1">
      <alignment vertical="center"/>
    </xf>
    <xf numFmtId="2" fontId="24" fillId="0" borderId="4" xfId="0" applyNumberFormat="1" applyFont="1" applyFill="1" applyBorder="1" applyAlignment="1" applyProtection="1">
      <alignment horizontal="left" vertical="center" wrapText="1"/>
      <protection locked="0"/>
    </xf>
    <xf numFmtId="49" fontId="57" fillId="3" borderId="38" xfId="0" applyNumberFormat="1" applyFont="1" applyFill="1" applyBorder="1" applyAlignment="1" applyProtection="1">
      <alignment horizontal="center"/>
      <protection hidden="1"/>
    </xf>
    <xf numFmtId="0" fontId="31" fillId="0" borderId="4" xfId="0" applyNumberFormat="1"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49" fontId="51" fillId="0" borderId="39" xfId="0" applyNumberFormat="1" applyFont="1" applyFill="1" applyBorder="1" applyAlignment="1" applyProtection="1">
      <alignment vertical="center" wrapText="1"/>
      <protection locked="0"/>
    </xf>
    <xf numFmtId="2" fontId="40" fillId="5" borderId="2" xfId="0" applyNumberFormat="1" applyFont="1" applyFill="1" applyBorder="1" applyAlignment="1" applyProtection="1">
      <alignment vertical="center" wrapText="1"/>
      <protection hidden="1"/>
    </xf>
    <xf numFmtId="49" fontId="51" fillId="0" borderId="40" xfId="0" applyNumberFormat="1" applyFont="1" applyFill="1" applyBorder="1" applyAlignment="1" applyProtection="1">
      <alignment vertical="center" wrapText="1"/>
      <protection locked="0"/>
    </xf>
    <xf numFmtId="49" fontId="51" fillId="0" borderId="41" xfId="0" applyNumberFormat="1" applyFont="1" applyFill="1" applyBorder="1" applyAlignment="1" applyProtection="1">
      <alignment vertical="center" wrapText="1"/>
      <protection locked="0"/>
    </xf>
    <xf numFmtId="49" fontId="51" fillId="0" borderId="42" xfId="0" applyNumberFormat="1" applyFont="1" applyFill="1" applyBorder="1" applyAlignment="1" applyProtection="1">
      <alignment horizontal="right" vertical="center" wrapText="1"/>
      <protection locked="0"/>
    </xf>
    <xf numFmtId="49" fontId="51" fillId="0" borderId="8" xfId="0" applyNumberFormat="1" applyFont="1" applyFill="1" applyBorder="1" applyAlignment="1" applyProtection="1">
      <alignment vertical="center" wrapText="1"/>
      <protection locked="0"/>
    </xf>
    <xf numFmtId="2" fontId="24" fillId="0" borderId="2" xfId="0" applyNumberFormat="1" applyFont="1" applyFill="1" applyBorder="1" applyAlignment="1" applyProtection="1">
      <alignment horizontal="left" vertical="center" wrapText="1"/>
      <protection locked="0"/>
    </xf>
    <xf numFmtId="12" fontId="24" fillId="5" borderId="43" xfId="0" applyNumberFormat="1" applyFont="1" applyFill="1" applyBorder="1" applyAlignment="1" applyProtection="1">
      <alignment vertical="center" wrapText="1"/>
      <protection hidden="1"/>
    </xf>
    <xf numFmtId="12" fontId="24" fillId="5" borderId="2" xfId="0" applyNumberFormat="1" applyFont="1" applyFill="1" applyBorder="1" applyAlignment="1" applyProtection="1">
      <alignment vertical="center" wrapText="1"/>
      <protection hidden="1"/>
    </xf>
    <xf numFmtId="0" fontId="40" fillId="3" borderId="31" xfId="0" applyFont="1" applyFill="1" applyBorder="1" applyAlignment="1" applyProtection="1">
      <alignment horizontal="center" vertical="center"/>
      <protection hidden="1"/>
    </xf>
    <xf numFmtId="2" fontId="24" fillId="0" borderId="3" xfId="0" applyNumberFormat="1" applyFont="1" applyFill="1" applyBorder="1" applyAlignment="1" applyProtection="1">
      <alignment horizontal="left" vertical="center" wrapText="1"/>
      <protection locked="0"/>
    </xf>
    <xf numFmtId="0" fontId="0" fillId="0" borderId="0" xfId="0" applyAlignment="1">
      <alignment horizontal="center" vertical="center"/>
    </xf>
    <xf numFmtId="2" fontId="24" fillId="0" borderId="1" xfId="0" applyNumberFormat="1" applyFont="1" applyFill="1" applyBorder="1" applyAlignment="1" applyProtection="1">
      <alignment horizontal="center" vertical="center" wrapText="1"/>
      <protection locked="0"/>
    </xf>
    <xf numFmtId="2" fontId="24" fillId="0" borderId="3" xfId="0" applyNumberFormat="1" applyFont="1" applyFill="1" applyBorder="1" applyAlignment="1" applyProtection="1">
      <alignment horizontal="center" vertical="center" wrapText="1"/>
      <protection locked="0"/>
    </xf>
    <xf numFmtId="2" fontId="24" fillId="0" borderId="4" xfId="0" applyNumberFormat="1" applyFont="1" applyFill="1" applyBorder="1" applyAlignment="1" applyProtection="1">
      <alignment horizontal="center" vertical="center" wrapText="1"/>
      <protection locked="0"/>
    </xf>
    <xf numFmtId="2" fontId="24" fillId="0" borderId="2" xfId="0" applyNumberFormat="1" applyFont="1" applyFill="1" applyBorder="1" applyAlignment="1" applyProtection="1">
      <alignment horizontal="center" vertical="center" wrapText="1"/>
      <protection locked="0"/>
    </xf>
    <xf numFmtId="0" fontId="38" fillId="2" borderId="44" xfId="0" applyFont="1" applyFill="1" applyBorder="1" applyAlignment="1" applyProtection="1">
      <alignment vertical="center"/>
      <protection hidden="1"/>
    </xf>
    <xf numFmtId="2" fontId="40" fillId="3" borderId="7" xfId="0" applyNumberFormat="1" applyFont="1" applyFill="1" applyBorder="1" applyAlignment="1" applyProtection="1">
      <alignment horizontal="center" vertical="center"/>
      <protection hidden="1"/>
    </xf>
    <xf numFmtId="2" fontId="40" fillId="4" borderId="7" xfId="0" applyNumberFormat="1" applyFont="1" applyFill="1" applyBorder="1" applyAlignment="1" applyProtection="1">
      <alignment horizontal="center" vertical="center"/>
      <protection hidden="1"/>
    </xf>
    <xf numFmtId="2" fontId="54" fillId="5" borderId="43" xfId="0" applyNumberFormat="1" applyFont="1" applyFill="1" applyBorder="1" applyAlignment="1" applyProtection="1">
      <alignment horizontal="center" vertical="center"/>
      <protection hidden="1"/>
    </xf>
    <xf numFmtId="2" fontId="54" fillId="5" borderId="2" xfId="0" applyNumberFormat="1" applyFont="1" applyFill="1" applyBorder="1" applyAlignment="1" applyProtection="1">
      <alignment horizontal="center" vertical="center"/>
      <protection hidden="1"/>
    </xf>
    <xf numFmtId="2" fontId="40" fillId="5" borderId="43" xfId="0" applyNumberFormat="1" applyFont="1" applyFill="1" applyBorder="1" applyAlignment="1" applyProtection="1">
      <alignment vertical="center" wrapText="1"/>
      <protection hidden="1"/>
    </xf>
    <xf numFmtId="2" fontId="39" fillId="2" borderId="0" xfId="0" applyNumberFormat="1" applyFont="1" applyFill="1" applyAlignment="1" applyProtection="1">
      <alignment horizontal="center" vertical="top"/>
      <protection hidden="1"/>
    </xf>
    <xf numFmtId="2" fontId="40" fillId="3" borderId="46" xfId="0" applyNumberFormat="1" applyFont="1" applyFill="1" applyBorder="1" applyAlignment="1" applyProtection="1">
      <alignment horizontal="center" vertical="top"/>
      <protection hidden="1"/>
    </xf>
    <xf numFmtId="2" fontId="40" fillId="4" borderId="7" xfId="0" applyNumberFormat="1" applyFont="1" applyFill="1" applyBorder="1" applyAlignment="1" applyProtection="1">
      <alignment horizontal="center" vertical="top"/>
      <protection hidden="1"/>
    </xf>
    <xf numFmtId="2" fontId="40" fillId="3" borderId="47" xfId="0" applyNumberFormat="1" applyFont="1" applyFill="1" applyBorder="1" applyAlignment="1" applyProtection="1">
      <alignment horizontal="center" vertical="top"/>
      <protection hidden="1"/>
    </xf>
    <xf numFmtId="2" fontId="40" fillId="3" borderId="7" xfId="0" applyNumberFormat="1" applyFont="1" applyFill="1" applyBorder="1" applyAlignment="1" applyProtection="1">
      <alignment horizontal="center" vertical="top"/>
      <protection hidden="1"/>
    </xf>
    <xf numFmtId="2" fontId="39" fillId="0" borderId="0" xfId="0" applyNumberFormat="1" applyFont="1" applyAlignment="1" applyProtection="1">
      <alignment horizontal="center" vertical="top"/>
      <protection hidden="1"/>
    </xf>
    <xf numFmtId="12" fontId="9" fillId="2" borderId="29" xfId="0" applyNumberFormat="1" applyFont="1" applyFill="1" applyBorder="1" applyAlignment="1" applyProtection="1">
      <alignment horizontal="right" vertical="center"/>
      <protection hidden="1"/>
    </xf>
    <xf numFmtId="0" fontId="13" fillId="2" borderId="0" xfId="0" applyFont="1" applyFill="1" applyBorder="1" applyAlignment="1" applyProtection="1">
      <alignment vertical="center"/>
      <protection hidden="1"/>
    </xf>
    <xf numFmtId="2" fontId="17" fillId="2" borderId="48" xfId="0" applyNumberFormat="1" applyFont="1" applyFill="1" applyBorder="1" applyAlignment="1" applyProtection="1">
      <alignment horizontal="center" vertical="center"/>
      <protection hidden="1"/>
    </xf>
    <xf numFmtId="0" fontId="58" fillId="2" borderId="0" xfId="0" applyFont="1" applyFill="1" applyBorder="1" applyAlignment="1" applyProtection="1">
      <alignment horizontal="right" vertical="center"/>
      <protection hidden="1"/>
    </xf>
    <xf numFmtId="1" fontId="73" fillId="2" borderId="5" xfId="0" applyNumberFormat="1" applyFont="1" applyFill="1" applyBorder="1" applyAlignment="1" applyProtection="1">
      <alignment horizontal="center" vertical="center"/>
      <protection hidden="1"/>
    </xf>
    <xf numFmtId="1" fontId="73" fillId="2" borderId="5" xfId="0" applyNumberFormat="1" applyFont="1" applyFill="1" applyBorder="1" applyAlignment="1" applyProtection="1">
      <alignment horizontal="center" vertical="center" wrapText="1"/>
      <protection hidden="1"/>
    </xf>
    <xf numFmtId="1" fontId="73" fillId="2" borderId="49" xfId="0" applyNumberFormat="1" applyFont="1" applyFill="1" applyBorder="1" applyAlignment="1" applyProtection="1">
      <alignment horizontal="center" vertical="center" wrapText="1"/>
      <protection hidden="1"/>
    </xf>
    <xf numFmtId="0" fontId="0" fillId="2" borderId="49" xfId="0" applyFill="1" applyBorder="1" applyAlignment="1" applyProtection="1">
      <alignment horizontal="center" vertical="center" wrapText="1"/>
      <protection hidden="1"/>
    </xf>
    <xf numFmtId="0" fontId="10" fillId="2" borderId="50" xfId="0" applyFont="1" applyFill="1" applyBorder="1" applyAlignment="1" applyProtection="1">
      <alignment horizontal="center" vertical="center" wrapText="1"/>
      <protection hidden="1"/>
    </xf>
    <xf numFmtId="165" fontId="10" fillId="2" borderId="45" xfId="0" applyNumberFormat="1" applyFont="1" applyFill="1" applyBorder="1" applyAlignment="1" applyProtection="1">
      <alignment horizontal="center" vertical="center" wrapText="1"/>
      <protection hidden="1"/>
    </xf>
    <xf numFmtId="0" fontId="36" fillId="2" borderId="30" xfId="0" applyNumberFormat="1" applyFont="1" applyFill="1" applyBorder="1" applyAlignment="1" applyProtection="1">
      <alignment horizontal="center" vertical="center"/>
      <protection hidden="1"/>
    </xf>
    <xf numFmtId="2" fontId="36" fillId="2" borderId="51" xfId="0" applyNumberFormat="1" applyFont="1" applyFill="1" applyBorder="1" applyAlignment="1" applyProtection="1">
      <alignment horizontal="right" vertical="center"/>
      <protection hidden="1"/>
    </xf>
    <xf numFmtId="2" fontId="36" fillId="2" borderId="52" xfId="0" applyNumberFormat="1" applyFont="1" applyFill="1" applyBorder="1" applyAlignment="1" applyProtection="1">
      <alignment horizontal="right" vertical="center" wrapText="1"/>
      <protection hidden="1"/>
    </xf>
    <xf numFmtId="2" fontId="36" fillId="2" borderId="6" xfId="0" applyNumberFormat="1" applyFont="1" applyFill="1" applyBorder="1" applyAlignment="1" applyProtection="1">
      <alignment horizontal="right" vertical="center" wrapText="1"/>
      <protection hidden="1"/>
    </xf>
    <xf numFmtId="2" fontId="36" fillId="2" borderId="49" xfId="0" applyNumberFormat="1" applyFont="1" applyFill="1" applyBorder="1" applyAlignment="1" applyProtection="1">
      <alignment horizontal="right" vertical="center" wrapText="1"/>
      <protection hidden="1"/>
    </xf>
    <xf numFmtId="2" fontId="72" fillId="2" borderId="53" xfId="0" applyNumberFormat="1" applyFont="1" applyFill="1" applyBorder="1" applyAlignment="1" applyProtection="1">
      <alignment vertical="center"/>
      <protection hidden="1"/>
    </xf>
    <xf numFmtId="2" fontId="36" fillId="2" borderId="54" xfId="0" applyNumberFormat="1" applyFont="1" applyFill="1" applyBorder="1" applyAlignment="1" applyProtection="1">
      <alignment horizontal="right" vertical="center"/>
      <protection hidden="1"/>
    </xf>
    <xf numFmtId="2" fontId="35" fillId="6" borderId="40" xfId="0" applyNumberFormat="1" applyFont="1" applyFill="1" applyBorder="1" applyAlignment="1" applyProtection="1">
      <alignment horizontal="right" vertical="center"/>
      <protection hidden="1"/>
    </xf>
    <xf numFmtId="2" fontId="35" fillId="2" borderId="2" xfId="0" applyNumberFormat="1" applyFont="1" applyFill="1" applyBorder="1" applyAlignment="1" applyProtection="1">
      <alignment horizontal="right" vertical="center"/>
      <protection hidden="1"/>
    </xf>
    <xf numFmtId="2" fontId="36" fillId="2" borderId="55" xfId="0" applyNumberFormat="1" applyFont="1" applyFill="1" applyBorder="1" applyAlignment="1" applyProtection="1">
      <alignment horizontal="right" vertical="center"/>
      <protection hidden="1"/>
    </xf>
    <xf numFmtId="2" fontId="36" fillId="2" borderId="56" xfId="0" applyNumberFormat="1" applyFont="1" applyFill="1" applyBorder="1" applyAlignment="1" applyProtection="1">
      <alignment horizontal="right" vertical="center"/>
      <protection hidden="1"/>
    </xf>
    <xf numFmtId="1" fontId="35" fillId="2" borderId="2" xfId="0" applyNumberFormat="1" applyFont="1" applyFill="1" applyBorder="1" applyAlignment="1" applyProtection="1">
      <alignment horizontal="center" vertical="center"/>
      <protection hidden="1"/>
    </xf>
    <xf numFmtId="0" fontId="36" fillId="2" borderId="56" xfId="0" applyNumberFormat="1" applyFont="1" applyFill="1" applyBorder="1" applyAlignment="1" applyProtection="1">
      <alignment horizontal="center" vertical="center"/>
      <protection hidden="1"/>
    </xf>
    <xf numFmtId="0" fontId="35" fillId="2" borderId="2" xfId="0" applyNumberFormat="1" applyFont="1" applyFill="1" applyBorder="1" applyAlignment="1" applyProtection="1">
      <alignment horizontal="center" vertical="center"/>
      <protection hidden="1"/>
    </xf>
    <xf numFmtId="1" fontId="13" fillId="2" borderId="2" xfId="0" applyNumberFormat="1" applyFont="1" applyFill="1" applyBorder="1" applyAlignment="1" applyProtection="1">
      <alignment horizontal="center" vertical="center"/>
      <protection hidden="1"/>
    </xf>
    <xf numFmtId="1" fontId="13" fillId="2" borderId="56" xfId="0" applyNumberFormat="1" applyFont="1" applyFill="1" applyBorder="1" applyAlignment="1" applyProtection="1">
      <alignment horizontal="center" vertical="center"/>
      <protection hidden="1"/>
    </xf>
    <xf numFmtId="2" fontId="13" fillId="2" borderId="2" xfId="0" applyNumberFormat="1" applyFont="1" applyFill="1" applyBorder="1" applyAlignment="1" applyProtection="1">
      <alignment horizontal="right" vertical="center"/>
      <protection hidden="1"/>
    </xf>
    <xf numFmtId="2" fontId="9" fillId="2" borderId="57" xfId="0" applyNumberFormat="1" applyFont="1" applyFill="1" applyBorder="1" applyAlignment="1" applyProtection="1">
      <alignment horizontal="right" vertical="center"/>
      <protection hidden="1"/>
    </xf>
    <xf numFmtId="2" fontId="13" fillId="2" borderId="40" xfId="0" applyNumberFormat="1" applyFont="1" applyFill="1" applyBorder="1" applyAlignment="1" applyProtection="1">
      <alignment horizontal="right" vertical="center"/>
      <protection hidden="1"/>
    </xf>
    <xf numFmtId="2" fontId="13" fillId="2" borderId="56" xfId="0" applyNumberFormat="1" applyFont="1" applyFill="1" applyBorder="1" applyAlignment="1" applyProtection="1">
      <alignment horizontal="right" vertical="center"/>
      <protection hidden="1"/>
    </xf>
    <xf numFmtId="2" fontId="9" fillId="2" borderId="55" xfId="0" applyNumberFormat="1" applyFont="1" applyFill="1" applyBorder="1" applyAlignment="1" applyProtection="1">
      <alignment horizontal="right" vertical="center"/>
      <protection hidden="1"/>
    </xf>
    <xf numFmtId="2" fontId="13" fillId="2" borderId="15" xfId="0" applyNumberFormat="1" applyFont="1" applyFill="1" applyBorder="1" applyAlignment="1" applyProtection="1">
      <alignment horizontal="right" vertical="center"/>
      <protection hidden="1"/>
    </xf>
    <xf numFmtId="0" fontId="31" fillId="0" borderId="43" xfId="0"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vertical="center" wrapText="1"/>
      <protection locked="0"/>
    </xf>
    <xf numFmtId="0" fontId="31" fillId="0" borderId="2" xfId="0" applyFont="1" applyFill="1" applyBorder="1" applyAlignment="1" applyProtection="1">
      <alignment vertical="center" wrapText="1"/>
      <protection locked="0"/>
    </xf>
    <xf numFmtId="0" fontId="31" fillId="0" borderId="2" xfId="0" applyFont="1" applyFill="1" applyBorder="1" applyAlignment="1" applyProtection="1">
      <alignment horizontal="center" vertical="center" wrapText="1"/>
      <protection locked="0"/>
    </xf>
    <xf numFmtId="0" fontId="31" fillId="0" borderId="1" xfId="0" applyNumberFormat="1"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31" fillId="0" borderId="3" xfId="0" applyNumberFormat="1" applyFont="1" applyFill="1" applyBorder="1" applyAlignment="1" applyProtection="1">
      <alignment vertical="center" wrapText="1"/>
      <protection locked="0"/>
    </xf>
    <xf numFmtId="0" fontId="31" fillId="0" borderId="3" xfId="0" applyFont="1" applyFill="1" applyBorder="1" applyAlignment="1" applyProtection="1">
      <alignment vertical="center" wrapText="1"/>
      <protection locked="0"/>
    </xf>
    <xf numFmtId="0" fontId="31" fillId="0" borderId="1"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left" vertical="center" wrapText="1"/>
      <protection locked="0"/>
    </xf>
    <xf numFmtId="0" fontId="31" fillId="0" borderId="2"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3" xfId="0" applyFont="1" applyFill="1" applyBorder="1" applyAlignment="1" applyProtection="1">
      <alignment horizontal="left" vertical="center" wrapText="1"/>
      <protection locked="0"/>
    </xf>
    <xf numFmtId="49" fontId="57" fillId="3" borderId="38" xfId="0" applyNumberFormat="1" applyFont="1" applyFill="1" applyBorder="1" applyAlignment="1" applyProtection="1">
      <alignment horizontal="center" vertical="center"/>
      <protection hidden="1"/>
    </xf>
    <xf numFmtId="12" fontId="21" fillId="0" borderId="4" xfId="0" applyNumberFormat="1" applyFont="1" applyFill="1" applyBorder="1" applyAlignment="1" applyProtection="1">
      <alignment horizontal="left" vertical="center" wrapText="1" indent="1"/>
      <protection locked="0"/>
    </xf>
    <xf numFmtId="12" fontId="21" fillId="0" borderId="2" xfId="0" applyNumberFormat="1" applyFont="1" applyFill="1" applyBorder="1" applyAlignment="1" applyProtection="1">
      <alignment horizontal="left" vertical="center" wrapText="1" indent="1"/>
      <protection locked="0"/>
    </xf>
    <xf numFmtId="12" fontId="21" fillId="0" borderId="1" xfId="0" applyNumberFormat="1" applyFont="1" applyFill="1" applyBorder="1" applyAlignment="1" applyProtection="1">
      <alignment horizontal="left" vertical="center" wrapText="1" indent="1"/>
      <protection locked="0"/>
    </xf>
    <xf numFmtId="12" fontId="21" fillId="0" borderId="3" xfId="0" applyNumberFormat="1" applyFont="1" applyFill="1" applyBorder="1" applyAlignment="1" applyProtection="1">
      <alignment horizontal="left" vertical="center" wrapText="1" indent="1"/>
      <protection locked="0"/>
    </xf>
    <xf numFmtId="0" fontId="31" fillId="0" borderId="4" xfId="0" applyFont="1" applyFill="1" applyBorder="1" applyAlignment="1" applyProtection="1">
      <alignment horizontal="left" vertical="center" wrapText="1" indent="1"/>
      <protection locked="0"/>
    </xf>
    <xf numFmtId="0" fontId="31" fillId="0" borderId="2" xfId="0" applyFont="1" applyFill="1" applyBorder="1" applyAlignment="1" applyProtection="1">
      <alignment horizontal="left" vertical="center" wrapText="1" indent="1"/>
      <protection locked="0"/>
    </xf>
    <xf numFmtId="0" fontId="31" fillId="0" borderId="3" xfId="0" applyFont="1" applyFill="1" applyBorder="1" applyAlignment="1" applyProtection="1">
      <alignment horizontal="left" vertical="center" wrapText="1" indent="1"/>
      <protection locked="0"/>
    </xf>
    <xf numFmtId="2" fontId="24" fillId="0" borderId="58" xfId="0" applyNumberFormat="1" applyFont="1" applyFill="1" applyBorder="1" applyAlignment="1" applyProtection="1">
      <alignment horizontal="center" vertical="center" wrapText="1"/>
      <protection locked="0"/>
    </xf>
    <xf numFmtId="2" fontId="40" fillId="3" borderId="47" xfId="0" applyNumberFormat="1" applyFont="1" applyFill="1" applyBorder="1" applyProtection="1">
      <protection hidden="1"/>
    </xf>
    <xf numFmtId="2" fontId="16" fillId="3" borderId="7" xfId="0" applyNumberFormat="1" applyFont="1" applyFill="1" applyBorder="1" applyAlignment="1" applyProtection="1">
      <alignment horizontal="center" vertical="top"/>
      <protection hidden="1"/>
    </xf>
    <xf numFmtId="2" fontId="40" fillId="5" borderId="58" xfId="0" applyNumberFormat="1" applyFont="1" applyFill="1" applyBorder="1" applyAlignment="1" applyProtection="1">
      <alignment vertical="center" wrapText="1"/>
      <protection hidden="1"/>
    </xf>
    <xf numFmtId="12" fontId="24" fillId="5" borderId="58" xfId="0" applyNumberFormat="1" applyFont="1" applyFill="1" applyBorder="1" applyAlignment="1" applyProtection="1">
      <alignment vertical="center" wrapText="1"/>
      <protection hidden="1"/>
    </xf>
    <xf numFmtId="0" fontId="34" fillId="0" borderId="59" xfId="0" applyNumberFormat="1" applyFont="1" applyFill="1" applyBorder="1" applyAlignment="1" applyProtection="1">
      <alignment horizontal="center" vertical="center" wrapText="1"/>
      <protection locked="0"/>
    </xf>
    <xf numFmtId="0" fontId="34" fillId="0" borderId="60" xfId="0" applyNumberFormat="1" applyFont="1" applyFill="1" applyBorder="1" applyAlignment="1" applyProtection="1">
      <alignment horizontal="center" vertical="center" wrapText="1"/>
      <protection locked="0"/>
    </xf>
    <xf numFmtId="0" fontId="34" fillId="0" borderId="10" xfId="0" applyNumberFormat="1" applyFont="1" applyFill="1" applyBorder="1" applyAlignment="1" applyProtection="1">
      <alignment horizontal="center" vertical="center" wrapText="1"/>
      <protection locked="0"/>
    </xf>
    <xf numFmtId="0" fontId="20" fillId="2" borderId="0" xfId="0" applyFont="1" applyFill="1" applyBorder="1" applyAlignment="1" applyProtection="1">
      <alignment vertical="center"/>
      <protection hidden="1"/>
    </xf>
    <xf numFmtId="0" fontId="20" fillId="0" borderId="0" xfId="0" applyFont="1" applyBorder="1" applyAlignment="1" applyProtection="1">
      <alignment vertical="center"/>
      <protection hidden="1"/>
    </xf>
    <xf numFmtId="12" fontId="40" fillId="5" borderId="32" xfId="0" applyNumberFormat="1" applyFont="1" applyFill="1" applyBorder="1" applyAlignment="1" applyProtection="1">
      <alignment horizontal="left" vertical="center" wrapText="1"/>
      <protection hidden="1"/>
    </xf>
    <xf numFmtId="0" fontId="0" fillId="5" borderId="31" xfId="0" applyFill="1" applyBorder="1" applyAlignment="1" applyProtection="1">
      <alignment horizontal="center" vertical="center" wrapText="1"/>
      <protection hidden="1"/>
    </xf>
    <xf numFmtId="2" fontId="40" fillId="4" borderId="7" xfId="0" applyNumberFormat="1" applyFont="1" applyFill="1" applyBorder="1" applyProtection="1">
      <protection hidden="1"/>
    </xf>
    <xf numFmtId="0" fontId="40" fillId="5" borderId="31" xfId="0" applyFont="1" applyFill="1" applyBorder="1" applyAlignment="1" applyProtection="1">
      <alignment horizontal="left" vertical="center" indent="1"/>
      <protection hidden="1"/>
    </xf>
    <xf numFmtId="0" fontId="40" fillId="5" borderId="31" xfId="0" applyFont="1" applyFill="1" applyBorder="1" applyAlignment="1" applyProtection="1">
      <alignment horizontal="left" vertical="center" indent="4"/>
      <protection hidden="1"/>
    </xf>
    <xf numFmtId="0" fontId="44" fillId="5" borderId="31" xfId="0" applyFont="1" applyFill="1" applyBorder="1" applyAlignment="1" applyProtection="1">
      <alignment horizontal="left" vertical="center" indent="1"/>
      <protection hidden="1"/>
    </xf>
    <xf numFmtId="12" fontId="21" fillId="0" borderId="4" xfId="0" applyNumberFormat="1" applyFont="1" applyFill="1" applyBorder="1" applyAlignment="1" applyProtection="1">
      <alignment horizontal="left" vertical="center" wrapText="1" indent="2"/>
      <protection locked="0"/>
    </xf>
    <xf numFmtId="12" fontId="21" fillId="0" borderId="3" xfId="0" applyNumberFormat="1" applyFont="1" applyFill="1" applyBorder="1" applyAlignment="1" applyProtection="1">
      <alignment horizontal="left" vertical="center" wrapText="1" indent="2"/>
      <protection locked="0"/>
    </xf>
    <xf numFmtId="49" fontId="51" fillId="0" borderId="42" xfId="0" applyNumberFormat="1" applyFont="1" applyFill="1" applyBorder="1" applyAlignment="1" applyProtection="1">
      <alignment wrapText="1"/>
      <protection locked="0"/>
    </xf>
    <xf numFmtId="0" fontId="20" fillId="2" borderId="0" xfId="0" applyFont="1" applyFill="1" applyAlignment="1" applyProtection="1">
      <protection hidden="1"/>
    </xf>
    <xf numFmtId="49" fontId="51" fillId="0" borderId="40" xfId="0" applyNumberFormat="1" applyFont="1" applyFill="1" applyBorder="1" applyAlignment="1" applyProtection="1">
      <alignment wrapText="1"/>
      <protection locked="0"/>
    </xf>
    <xf numFmtId="49" fontId="51" fillId="0" borderId="61" xfId="0" applyNumberFormat="1" applyFont="1" applyFill="1" applyBorder="1" applyAlignment="1" applyProtection="1">
      <alignment wrapText="1"/>
      <protection locked="0"/>
    </xf>
    <xf numFmtId="49" fontId="51" fillId="0" borderId="62" xfId="0" applyNumberFormat="1" applyFont="1" applyFill="1" applyBorder="1" applyAlignment="1" applyProtection="1">
      <alignment wrapText="1"/>
      <protection locked="0"/>
    </xf>
    <xf numFmtId="12" fontId="21" fillId="0" borderId="43" xfId="0" applyNumberFormat="1" applyFont="1" applyFill="1" applyBorder="1" applyAlignment="1" applyProtection="1">
      <alignment horizontal="left" vertical="center" wrapText="1"/>
      <protection locked="0"/>
    </xf>
    <xf numFmtId="0" fontId="31" fillId="0" borderId="43" xfId="0" applyFont="1" applyFill="1" applyBorder="1" applyAlignment="1" applyProtection="1">
      <alignment vertical="center" wrapText="1"/>
      <protection locked="0"/>
    </xf>
    <xf numFmtId="0" fontId="20" fillId="0" borderId="0" xfId="0" applyFont="1" applyAlignment="1" applyProtection="1">
      <alignment vertical="center"/>
      <protection hidden="1"/>
    </xf>
    <xf numFmtId="12" fontId="21" fillId="0" borderId="2" xfId="0" applyNumberFormat="1" applyFont="1" applyFill="1" applyBorder="1" applyAlignment="1" applyProtection="1">
      <alignment horizontal="left" vertical="center" wrapText="1"/>
      <protection locked="0"/>
    </xf>
    <xf numFmtId="0" fontId="31" fillId="0" borderId="2" xfId="0" applyNumberFormat="1" applyFont="1" applyFill="1" applyBorder="1" applyAlignment="1" applyProtection="1">
      <alignment horizontal="center" vertical="center" wrapText="1"/>
      <protection locked="0"/>
    </xf>
    <xf numFmtId="0" fontId="31" fillId="0" borderId="58" xfId="0" applyFont="1" applyFill="1" applyBorder="1" applyAlignment="1" applyProtection="1">
      <alignment vertical="center" wrapText="1"/>
      <protection locked="0"/>
    </xf>
    <xf numFmtId="12" fontId="21" fillId="0" borderId="58" xfId="0" applyNumberFormat="1" applyFont="1" applyFill="1" applyBorder="1" applyAlignment="1" applyProtection="1">
      <alignment horizontal="left" vertical="center" wrapText="1"/>
      <protection locked="0"/>
    </xf>
    <xf numFmtId="2" fontId="54" fillId="5" borderId="58" xfId="0" applyNumberFormat="1" applyFont="1" applyFill="1" applyBorder="1" applyAlignment="1" applyProtection="1">
      <alignment horizontal="center" vertical="center"/>
      <protection hidden="1"/>
    </xf>
    <xf numFmtId="0" fontId="48" fillId="2" borderId="2" xfId="0" applyNumberFormat="1" applyFont="1" applyFill="1" applyBorder="1" applyAlignment="1" applyProtection="1">
      <alignment horizontal="center" vertical="center"/>
      <protection hidden="1"/>
    </xf>
    <xf numFmtId="0" fontId="48" fillId="2" borderId="21" xfId="0" applyNumberFormat="1" applyFont="1" applyFill="1" applyBorder="1" applyAlignment="1" applyProtection="1">
      <alignment horizontal="center" vertical="center"/>
      <protection hidden="1"/>
    </xf>
    <xf numFmtId="0" fontId="48" fillId="2" borderId="40" xfId="0" applyNumberFormat="1" applyFont="1" applyFill="1" applyBorder="1" applyAlignment="1" applyProtection="1">
      <alignment horizontal="center" vertical="center"/>
      <protection hidden="1"/>
    </xf>
    <xf numFmtId="2" fontId="39" fillId="5" borderId="43" xfId="0" applyNumberFormat="1" applyFont="1" applyFill="1" applyBorder="1" applyAlignment="1" applyProtection="1">
      <alignment vertical="center" wrapText="1"/>
      <protection hidden="1"/>
    </xf>
    <xf numFmtId="2" fontId="74" fillId="5" borderId="43" xfId="0" applyNumberFormat="1" applyFont="1" applyFill="1" applyBorder="1" applyAlignment="1" applyProtection="1">
      <alignment vertical="center"/>
      <protection hidden="1"/>
    </xf>
    <xf numFmtId="2" fontId="74" fillId="5" borderId="43" xfId="0" applyNumberFormat="1" applyFont="1" applyFill="1" applyBorder="1" applyAlignment="1" applyProtection="1">
      <alignment horizontal="center" vertical="center"/>
      <protection hidden="1"/>
    </xf>
    <xf numFmtId="2" fontId="39" fillId="5" borderId="2" xfId="0" applyNumberFormat="1" applyFont="1" applyFill="1" applyBorder="1" applyAlignment="1" applyProtection="1">
      <alignment vertical="center" wrapText="1"/>
      <protection hidden="1"/>
    </xf>
    <xf numFmtId="2" fontId="74" fillId="5" borderId="2" xfId="0" applyNumberFormat="1" applyFont="1" applyFill="1" applyBorder="1" applyAlignment="1" applyProtection="1">
      <alignment vertical="center"/>
      <protection hidden="1"/>
    </xf>
    <xf numFmtId="2" fontId="74" fillId="5" borderId="2" xfId="0" applyNumberFormat="1" applyFont="1" applyFill="1" applyBorder="1" applyAlignment="1" applyProtection="1">
      <alignment horizontal="center" vertical="center"/>
      <protection hidden="1"/>
    </xf>
    <xf numFmtId="2" fontId="39" fillId="2" borderId="1" xfId="0" applyNumberFormat="1" applyFont="1" applyFill="1" applyBorder="1" applyAlignment="1" applyProtection="1">
      <alignment vertical="center" wrapText="1"/>
      <protection locked="0"/>
    </xf>
    <xf numFmtId="2" fontId="39" fillId="2" borderId="2" xfId="0" applyNumberFormat="1" applyFont="1" applyFill="1" applyBorder="1" applyAlignment="1" applyProtection="1">
      <alignment vertical="center" wrapText="1"/>
      <protection locked="0"/>
    </xf>
    <xf numFmtId="2" fontId="39" fillId="2" borderId="3" xfId="0" applyNumberFormat="1" applyFont="1" applyFill="1" applyBorder="1" applyAlignment="1" applyProtection="1">
      <alignment vertical="center" wrapText="1"/>
      <protection locked="0"/>
    </xf>
    <xf numFmtId="2" fontId="39" fillId="5" borderId="1" xfId="0" applyNumberFormat="1" applyFont="1" applyFill="1" applyBorder="1" applyAlignment="1" applyProtection="1">
      <alignment vertical="center" wrapText="1"/>
      <protection hidden="1"/>
    </xf>
    <xf numFmtId="2" fontId="74" fillId="5" borderId="64" xfId="0" applyNumberFormat="1" applyFont="1" applyFill="1" applyBorder="1" applyAlignment="1" applyProtection="1">
      <alignment vertical="center"/>
      <protection hidden="1"/>
    </xf>
    <xf numFmtId="2" fontId="74" fillId="5" borderId="64" xfId="0" applyNumberFormat="1" applyFont="1" applyFill="1" applyBorder="1" applyAlignment="1" applyProtection="1">
      <alignment horizontal="center" vertical="center"/>
      <protection hidden="1"/>
    </xf>
    <xf numFmtId="2" fontId="39" fillId="5" borderId="64" xfId="0" applyNumberFormat="1" applyFont="1" applyFill="1" applyBorder="1" applyAlignment="1" applyProtection="1">
      <alignment vertical="center" wrapText="1"/>
      <protection hidden="1"/>
    </xf>
    <xf numFmtId="2" fontId="39" fillId="0" borderId="2" xfId="0" applyNumberFormat="1" applyFont="1" applyFill="1" applyBorder="1" applyAlignment="1" applyProtection="1">
      <alignment vertical="center" wrapText="1"/>
      <protection locked="0"/>
    </xf>
    <xf numFmtId="0" fontId="0" fillId="0" borderId="0" xfId="0" applyFill="1" applyProtection="1">
      <protection hidden="1"/>
    </xf>
    <xf numFmtId="0" fontId="24" fillId="5" borderId="67" xfId="0" applyNumberFormat="1" applyFont="1" applyFill="1" applyBorder="1" applyAlignment="1" applyProtection="1">
      <alignment horizontal="center" vertical="center" wrapText="1"/>
      <protection hidden="1"/>
    </xf>
    <xf numFmtId="0" fontId="48" fillId="0" borderId="1" xfId="0" applyFont="1" applyBorder="1" applyAlignment="1" applyProtection="1">
      <alignment horizontal="center" vertical="center"/>
      <protection locked="0"/>
    </xf>
    <xf numFmtId="0" fontId="48" fillId="0" borderId="21" xfId="0" applyFont="1" applyBorder="1" applyAlignment="1" applyProtection="1">
      <alignment horizontal="center" vertical="center"/>
      <protection locked="0"/>
    </xf>
    <xf numFmtId="49" fontId="17" fillId="7" borderId="21" xfId="0" applyNumberFormat="1" applyFont="1" applyFill="1" applyBorder="1" applyAlignment="1" applyProtection="1">
      <alignment horizontal="center" vertical="center"/>
      <protection hidden="1"/>
    </xf>
    <xf numFmtId="49" fontId="17" fillId="7" borderId="2" xfId="0" applyNumberFormat="1" applyFont="1" applyFill="1" applyBorder="1" applyAlignment="1" applyProtection="1">
      <alignment horizontal="center" vertical="center"/>
      <protection hidden="1"/>
    </xf>
    <xf numFmtId="0" fontId="48" fillId="3" borderId="24" xfId="0" applyFont="1" applyFill="1" applyBorder="1" applyAlignment="1" applyProtection="1">
      <alignment horizontal="center" vertical="center"/>
      <protection hidden="1"/>
    </xf>
    <xf numFmtId="0" fontId="48" fillId="3" borderId="56" xfId="0" applyFont="1" applyFill="1" applyBorder="1" applyAlignment="1" applyProtection="1">
      <alignment horizontal="center" vertical="center"/>
      <protection hidden="1"/>
    </xf>
    <xf numFmtId="0" fontId="44" fillId="0" borderId="0" xfId="0" applyFont="1" applyFill="1" applyBorder="1" applyAlignment="1" applyProtection="1">
      <alignment horizontal="center" vertical="center"/>
      <protection hidden="1"/>
    </xf>
    <xf numFmtId="167" fontId="0" fillId="7" borderId="2" xfId="0" applyNumberFormat="1" applyFill="1" applyBorder="1" applyAlignment="1" applyProtection="1">
      <alignment horizontal="center" vertical="center"/>
      <protection hidden="1"/>
    </xf>
    <xf numFmtId="167" fontId="0" fillId="7" borderId="14" xfId="0" applyNumberFormat="1" applyFill="1" applyBorder="1" applyAlignment="1" applyProtection="1">
      <alignment horizontal="center" vertical="center"/>
      <protection hidden="1"/>
    </xf>
    <xf numFmtId="0" fontId="55" fillId="2" borderId="0" xfId="0" applyNumberFormat="1" applyFont="1" applyFill="1" applyAlignment="1" applyProtection="1">
      <alignment horizontal="center"/>
      <protection hidden="1"/>
    </xf>
    <xf numFmtId="0" fontId="20" fillId="0" borderId="0" xfId="0" applyNumberFormat="1" applyFont="1" applyFill="1" applyBorder="1" applyAlignment="1" applyProtection="1">
      <alignment horizontal="centerContinuous"/>
      <protection hidden="1"/>
    </xf>
    <xf numFmtId="49" fontId="75" fillId="0" borderId="0" xfId="0" applyNumberFormat="1" applyFont="1" applyFill="1" applyBorder="1" applyAlignment="1" applyProtection="1">
      <alignment vertical="center"/>
      <protection hidden="1"/>
    </xf>
    <xf numFmtId="0" fontId="20" fillId="0" borderId="0" xfId="0" applyNumberFormat="1" applyFont="1" applyFill="1" applyBorder="1" applyAlignment="1" applyProtection="1">
      <alignment horizontal="centerContinuous" vertical="center"/>
      <protection hidden="1"/>
    </xf>
    <xf numFmtId="0" fontId="14" fillId="0" borderId="0" xfId="0" applyFont="1" applyFill="1" applyProtection="1">
      <protection hidden="1"/>
    </xf>
    <xf numFmtId="0" fontId="20" fillId="0" borderId="0" xfId="0" applyFont="1" applyFill="1" applyAlignment="1" applyProtection="1">
      <alignment vertical="center"/>
      <protection hidden="1"/>
    </xf>
    <xf numFmtId="0" fontId="32" fillId="0" borderId="0" xfId="0" applyNumberFormat="1" applyFont="1" applyFill="1" applyBorder="1" applyAlignment="1" applyProtection="1">
      <alignment horizontal="centerContinuous" vertical="center"/>
      <protection hidden="1"/>
    </xf>
    <xf numFmtId="0" fontId="20" fillId="0" borderId="0" xfId="0" applyNumberFormat="1" applyFont="1" applyFill="1" applyBorder="1" applyAlignment="1" applyProtection="1">
      <alignment vertical="center"/>
      <protection hidden="1"/>
    </xf>
    <xf numFmtId="0" fontId="20" fillId="0" borderId="0" xfId="0" applyNumberFormat="1" applyFont="1" applyFill="1" applyBorder="1" applyAlignment="1" applyProtection="1">
      <alignment horizontal="center" vertical="center"/>
      <protection hidden="1"/>
    </xf>
    <xf numFmtId="0" fontId="31" fillId="0" borderId="3" xfId="0" applyNumberFormat="1" applyFont="1" applyFill="1" applyBorder="1" applyAlignment="1" applyProtection="1">
      <alignment horizontal="center" vertical="center" wrapText="1"/>
      <protection locked="0"/>
    </xf>
    <xf numFmtId="49" fontId="78" fillId="0" borderId="0" xfId="0" applyNumberFormat="1" applyFont="1" applyFill="1" applyAlignment="1" applyProtection="1">
      <alignment vertical="center"/>
      <protection hidden="1"/>
    </xf>
    <xf numFmtId="49" fontId="77" fillId="0" borderId="0" xfId="0" applyNumberFormat="1" applyFont="1" applyFill="1" applyAlignment="1" applyProtection="1">
      <alignment vertical="center"/>
      <protection hidden="1"/>
    </xf>
    <xf numFmtId="0" fontId="0" fillId="0" borderId="0" xfId="0" applyAlignment="1" applyProtection="1">
      <alignment horizontal="center" vertical="center"/>
      <protection hidden="1"/>
    </xf>
    <xf numFmtId="0" fontId="69" fillId="0" borderId="0" xfId="0" applyFont="1" applyProtection="1">
      <protection hidden="1"/>
    </xf>
    <xf numFmtId="2" fontId="39" fillId="0" borderId="4" xfId="0" applyNumberFormat="1" applyFont="1" applyFill="1" applyBorder="1" applyAlignment="1" applyProtection="1">
      <alignment vertical="center" wrapText="1"/>
      <protection locked="0"/>
    </xf>
    <xf numFmtId="0" fontId="3" fillId="2" borderId="0" xfId="0" applyFont="1" applyFill="1" applyBorder="1" applyAlignment="1" applyProtection="1">
      <alignment vertical="center"/>
      <protection hidden="1"/>
    </xf>
    <xf numFmtId="1" fontId="3" fillId="2" borderId="0" xfId="0" applyNumberFormat="1" applyFont="1" applyFill="1" applyBorder="1" applyAlignment="1" applyProtection="1">
      <alignment vertical="center"/>
      <protection hidden="1"/>
    </xf>
    <xf numFmtId="0" fontId="79" fillId="2" borderId="0" xfId="0" applyFont="1" applyFill="1" applyBorder="1" applyAlignment="1" applyProtection="1">
      <alignment horizontal="right" vertical="top"/>
      <protection hidden="1"/>
    </xf>
    <xf numFmtId="167" fontId="79" fillId="2" borderId="0" xfId="0" applyNumberFormat="1" applyFont="1" applyFill="1" applyBorder="1" applyAlignment="1" applyProtection="1">
      <alignment horizontal="center" vertical="top"/>
      <protection hidden="1"/>
    </xf>
    <xf numFmtId="0" fontId="79" fillId="2" borderId="0" xfId="0" applyFont="1" applyFill="1" applyBorder="1" applyAlignment="1" applyProtection="1">
      <alignment vertical="top"/>
      <protection hidden="1"/>
    </xf>
    <xf numFmtId="0" fontId="21" fillId="5" borderId="31" xfId="0" applyFont="1" applyFill="1" applyBorder="1" applyAlignment="1" applyProtection="1">
      <alignment horizontal="center"/>
      <protection hidden="1"/>
    </xf>
    <xf numFmtId="0" fontId="21" fillId="5" borderId="31" xfId="0" applyFont="1" applyFill="1" applyBorder="1" applyAlignment="1" applyProtection="1">
      <alignment horizontal="center" vertical="center"/>
      <protection hidden="1"/>
    </xf>
    <xf numFmtId="0" fontId="21" fillId="5" borderId="31" xfId="0" applyFont="1" applyFill="1" applyBorder="1" applyAlignment="1" applyProtection="1">
      <alignment horizontal="left" vertical="center" indent="3"/>
      <protection hidden="1"/>
    </xf>
    <xf numFmtId="0" fontId="20" fillId="0" borderId="43" xfId="0" applyNumberFormat="1" applyFont="1" applyFill="1" applyBorder="1" applyAlignment="1" applyProtection="1">
      <alignment horizontal="center" vertical="center" wrapText="1"/>
      <protection locked="0"/>
    </xf>
    <xf numFmtId="0" fontId="20" fillId="0" borderId="43" xfId="0" applyFont="1" applyFill="1" applyBorder="1" applyAlignment="1" applyProtection="1">
      <alignment horizontal="center" vertical="center" wrapText="1"/>
      <protection locked="0"/>
    </xf>
    <xf numFmtId="0" fontId="20"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58" xfId="0" applyNumberFormat="1" applyFont="1" applyFill="1" applyBorder="1" applyAlignment="1" applyProtection="1">
      <alignment horizontal="center" vertical="center" wrapText="1"/>
      <protection locked="0"/>
    </xf>
    <xf numFmtId="0" fontId="20" fillId="0" borderId="58" xfId="0" applyFont="1" applyFill="1" applyBorder="1" applyAlignment="1" applyProtection="1">
      <alignment horizontal="center" vertical="center" wrapText="1"/>
      <protection locked="0"/>
    </xf>
    <xf numFmtId="0" fontId="20" fillId="0" borderId="2" xfId="0" applyFont="1" applyFill="1" applyBorder="1" applyAlignment="1" applyProtection="1">
      <alignment vertical="center" wrapText="1"/>
      <protection locked="0"/>
    </xf>
    <xf numFmtId="0" fontId="20" fillId="0" borderId="58" xfId="0" applyFont="1" applyFill="1" applyBorder="1" applyAlignment="1" applyProtection="1">
      <alignment vertical="center" wrapText="1"/>
      <protection locked="0"/>
    </xf>
    <xf numFmtId="0" fontId="20" fillId="0" borderId="4"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5" fillId="5" borderId="31" xfId="0" applyFont="1" applyFill="1" applyBorder="1" applyAlignment="1" applyProtection="1">
      <alignment horizontal="center"/>
      <protection hidden="1"/>
    </xf>
    <xf numFmtId="12" fontId="24" fillId="0" borderId="1" xfId="0" applyNumberFormat="1" applyFont="1" applyFill="1" applyBorder="1" applyAlignment="1" applyProtection="1">
      <alignment horizontal="center" vertical="center"/>
      <protection locked="0"/>
    </xf>
    <xf numFmtId="12" fontId="24" fillId="0" borderId="3" xfId="0" applyNumberFormat="1" applyFont="1" applyFill="1" applyBorder="1" applyAlignment="1" applyProtection="1">
      <alignment horizontal="center" vertical="center"/>
      <protection locked="0"/>
    </xf>
    <xf numFmtId="12" fontId="24" fillId="0" borderId="4" xfId="0" applyNumberFormat="1" applyFont="1" applyFill="1" applyBorder="1" applyAlignment="1" applyProtection="1">
      <alignment horizontal="center" vertical="center"/>
      <protection locked="0"/>
    </xf>
    <xf numFmtId="0" fontId="25" fillId="5" borderId="31" xfId="0" applyFont="1" applyFill="1" applyBorder="1" applyAlignment="1" applyProtection="1">
      <alignment horizontal="center" vertical="center"/>
      <protection hidden="1"/>
    </xf>
    <xf numFmtId="12" fontId="24" fillId="0" borderId="2" xfId="0" applyNumberFormat="1" applyFont="1" applyFill="1" applyBorder="1" applyAlignment="1" applyProtection="1">
      <alignment horizontal="center" vertical="center"/>
      <protection locked="0"/>
    </xf>
    <xf numFmtId="0" fontId="25" fillId="5" borderId="31" xfId="0" applyFont="1" applyFill="1" applyBorder="1" applyAlignment="1" applyProtection="1">
      <alignment horizontal="left" vertical="center" indent="3"/>
      <protection hidden="1"/>
    </xf>
    <xf numFmtId="0" fontId="25" fillId="5" borderId="31" xfId="0" applyFont="1" applyFill="1" applyBorder="1" applyAlignment="1" applyProtection="1">
      <alignment horizontal="left" vertical="center"/>
      <protection hidden="1"/>
    </xf>
    <xf numFmtId="12" fontId="24" fillId="0" borderId="14" xfId="0" applyNumberFormat="1" applyFont="1" applyFill="1" applyBorder="1" applyAlignment="1" applyProtection="1">
      <alignment horizontal="center" vertical="center"/>
      <protection locked="0"/>
    </xf>
    <xf numFmtId="2" fontId="24" fillId="5" borderId="43" xfId="0" applyNumberFormat="1" applyFont="1" applyFill="1" applyBorder="1" applyAlignment="1" applyProtection="1">
      <alignment vertical="center" wrapText="1"/>
      <protection hidden="1"/>
    </xf>
    <xf numFmtId="2" fontId="24" fillId="5" borderId="2" xfId="0" applyNumberFormat="1" applyFont="1" applyFill="1" applyBorder="1" applyAlignment="1" applyProtection="1">
      <alignment vertical="center" wrapText="1"/>
      <protection hidden="1"/>
    </xf>
    <xf numFmtId="0" fontId="80" fillId="0" borderId="0" xfId="0" applyFont="1" applyAlignment="1" applyProtection="1">
      <alignment vertical="center"/>
      <protection hidden="1"/>
    </xf>
    <xf numFmtId="0" fontId="17" fillId="2" borderId="0" xfId="0" applyFont="1" applyFill="1" applyBorder="1" applyProtection="1">
      <protection hidden="1"/>
    </xf>
    <xf numFmtId="0" fontId="0" fillId="2" borderId="78" xfId="0" applyFill="1" applyBorder="1" applyProtection="1">
      <protection hidden="1"/>
    </xf>
    <xf numFmtId="0" fontId="0" fillId="2" borderId="79" xfId="0" applyFill="1" applyBorder="1" applyAlignment="1" applyProtection="1">
      <alignment horizontal="left"/>
      <protection hidden="1"/>
    </xf>
    <xf numFmtId="22" fontId="0" fillId="2" borderId="0" xfId="0" applyNumberFormat="1" applyFill="1" applyProtection="1">
      <protection hidden="1"/>
    </xf>
    <xf numFmtId="0" fontId="13" fillId="2" borderId="0" xfId="0" applyFont="1" applyFill="1" applyBorder="1" applyAlignment="1" applyProtection="1">
      <alignment horizontal="right"/>
      <protection hidden="1"/>
    </xf>
    <xf numFmtId="0" fontId="18" fillId="2" borderId="0" xfId="0" applyFont="1" applyFill="1" applyBorder="1" applyAlignment="1" applyProtection="1">
      <alignment horizontal="center" vertical="center"/>
      <protection hidden="1"/>
    </xf>
    <xf numFmtId="0" fontId="10" fillId="2" borderId="0" xfId="0" applyFont="1" applyFill="1" applyAlignment="1" applyProtection="1">
      <alignment horizontal="center" vertical="center"/>
      <protection hidden="1"/>
    </xf>
    <xf numFmtId="0" fontId="10" fillId="2" borderId="0" xfId="0" applyFont="1" applyFill="1" applyProtection="1">
      <protection hidden="1"/>
    </xf>
    <xf numFmtId="0" fontId="0" fillId="0" borderId="65" xfId="0" applyBorder="1" applyProtection="1">
      <protection hidden="1"/>
    </xf>
    <xf numFmtId="0" fontId="0" fillId="0" borderId="20" xfId="0" applyBorder="1" applyProtection="1">
      <protection hidden="1"/>
    </xf>
    <xf numFmtId="0" fontId="0" fillId="0" borderId="79" xfId="0" applyBorder="1" applyProtection="1">
      <protection hidden="1"/>
    </xf>
    <xf numFmtId="0" fontId="49" fillId="0" borderId="65" xfId="0" applyFont="1" applyBorder="1" applyProtection="1">
      <protection hidden="1"/>
    </xf>
    <xf numFmtId="0" fontId="0" fillId="0" borderId="64" xfId="0" applyBorder="1" applyProtection="1">
      <protection hidden="1"/>
    </xf>
    <xf numFmtId="0" fontId="0" fillId="0" borderId="0" xfId="0" applyBorder="1" applyProtection="1">
      <protection hidden="1"/>
    </xf>
    <xf numFmtId="0" fontId="16" fillId="0" borderId="65" xfId="0" applyFont="1" applyBorder="1" applyAlignment="1" applyProtection="1">
      <alignment horizontal="center" vertical="center"/>
      <protection hidden="1"/>
    </xf>
    <xf numFmtId="0" fontId="16" fillId="0" borderId="65" xfId="0" applyFont="1" applyBorder="1" applyProtection="1">
      <protection hidden="1"/>
    </xf>
    <xf numFmtId="0" fontId="0" fillId="0" borderId="50" xfId="0" applyBorder="1" applyProtection="1">
      <protection hidden="1"/>
    </xf>
    <xf numFmtId="0" fontId="16" fillId="0" borderId="20" xfId="0" applyFont="1" applyBorder="1" applyAlignment="1" applyProtection="1">
      <alignment horizontal="center" vertical="center"/>
      <protection hidden="1"/>
    </xf>
    <xf numFmtId="0" fontId="0" fillId="0" borderId="1" xfId="0" applyBorder="1" applyProtection="1">
      <protection hidden="1"/>
    </xf>
    <xf numFmtId="0" fontId="0" fillId="0" borderId="0" xfId="0" applyAlignment="1" applyProtection="1">
      <alignment vertical="center"/>
      <protection hidden="1"/>
    </xf>
    <xf numFmtId="0" fontId="48" fillId="5" borderId="2" xfId="0" applyFont="1" applyFill="1" applyBorder="1" applyAlignment="1" applyProtection="1">
      <alignment vertical="center"/>
      <protection hidden="1"/>
    </xf>
    <xf numFmtId="0" fontId="48" fillId="5" borderId="2" xfId="0" applyFont="1" applyFill="1" applyBorder="1" applyAlignment="1" applyProtection="1">
      <alignment horizontal="left" vertical="center" indent="1"/>
      <protection hidden="1"/>
    </xf>
    <xf numFmtId="0" fontId="41" fillId="5" borderId="2" xfId="0" applyFont="1" applyFill="1" applyBorder="1" applyAlignment="1" applyProtection="1">
      <alignment horizontal="center" vertical="center" wrapText="1"/>
      <protection hidden="1"/>
    </xf>
    <xf numFmtId="0" fontId="42" fillId="0" borderId="2" xfId="0" applyFont="1" applyBorder="1" applyAlignment="1" applyProtection="1">
      <alignment horizontal="center" vertical="center"/>
      <protection hidden="1"/>
    </xf>
    <xf numFmtId="2" fontId="42" fillId="0" borderId="2" xfId="0" applyNumberFormat="1" applyFont="1" applyBorder="1" applyProtection="1">
      <protection hidden="1"/>
    </xf>
    <xf numFmtId="0" fontId="0" fillId="0" borderId="2" xfId="0" applyBorder="1" applyAlignment="1" applyProtection="1">
      <alignment horizontal="left" vertical="center" indent="1"/>
      <protection hidden="1"/>
    </xf>
    <xf numFmtId="0" fontId="0" fillId="0" borderId="2" xfId="0" applyBorder="1" applyAlignment="1" applyProtection="1">
      <alignment vertical="center"/>
      <protection hidden="1"/>
    </xf>
    <xf numFmtId="167" fontId="0" fillId="0" borderId="2" xfId="0" applyNumberFormat="1" applyBorder="1" applyAlignment="1" applyProtection="1">
      <alignment vertical="center"/>
      <protection hidden="1"/>
    </xf>
    <xf numFmtId="167" fontId="0" fillId="0" borderId="2" xfId="0" applyNumberFormat="1" applyBorder="1" applyAlignment="1" applyProtection="1">
      <alignment horizontal="right" vertical="center"/>
      <protection hidden="1"/>
    </xf>
    <xf numFmtId="0" fontId="0" fillId="0" borderId="2" xfId="0" applyBorder="1" applyAlignment="1" applyProtection="1">
      <alignment horizontal="right" vertical="center"/>
      <protection hidden="1"/>
    </xf>
    <xf numFmtId="0" fontId="0" fillId="5" borderId="23" xfId="0" applyFill="1" applyBorder="1" applyAlignment="1" applyProtection="1">
      <alignment horizontal="center" vertical="center"/>
      <protection hidden="1"/>
    </xf>
    <xf numFmtId="0" fontId="70" fillId="5" borderId="0" xfId="0" applyFont="1" applyFill="1" applyProtection="1">
      <protection hidden="1"/>
    </xf>
    <xf numFmtId="2" fontId="11" fillId="5" borderId="0" xfId="0" applyNumberFormat="1" applyFont="1" applyFill="1" applyProtection="1">
      <protection hidden="1"/>
    </xf>
    <xf numFmtId="0" fontId="48" fillId="0" borderId="0" xfId="0" applyFont="1" applyAlignment="1" applyProtection="1">
      <alignment horizontal="right"/>
      <protection hidden="1"/>
    </xf>
    <xf numFmtId="2" fontId="48" fillId="0" borderId="2" xfId="0" applyNumberFormat="1" applyFont="1" applyBorder="1" applyProtection="1">
      <protection hidden="1"/>
    </xf>
    <xf numFmtId="0" fontId="0" fillId="0" borderId="2" xfId="0" applyBorder="1" applyAlignment="1" applyProtection="1">
      <alignment horizontal="left" indent="1"/>
      <protection hidden="1"/>
    </xf>
    <xf numFmtId="0" fontId="0" fillId="0" borderId="2" xfId="0" applyNumberFormat="1" applyFill="1" applyBorder="1" applyAlignment="1" applyProtection="1">
      <alignment horizontal="right" vertical="center"/>
      <protection hidden="1"/>
    </xf>
    <xf numFmtId="167" fontId="10" fillId="5" borderId="2"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0" fillId="5" borderId="0" xfId="0" applyFill="1" applyProtection="1">
      <protection hidden="1"/>
    </xf>
    <xf numFmtId="0" fontId="0" fillId="5" borderId="0" xfId="0" applyFill="1" applyAlignment="1" applyProtection="1">
      <alignment horizontal="right" vertical="center"/>
      <protection hidden="1"/>
    </xf>
    <xf numFmtId="0" fontId="16" fillId="5" borderId="23" xfId="0" applyFont="1" applyFill="1" applyBorder="1" applyAlignment="1" applyProtection="1">
      <alignment horizontal="right" vertical="center"/>
      <protection hidden="1"/>
    </xf>
    <xf numFmtId="0" fontId="16" fillId="5" borderId="23" xfId="0" applyFont="1" applyFill="1" applyBorder="1" applyAlignment="1" applyProtection="1">
      <alignment vertical="center"/>
      <protection hidden="1"/>
    </xf>
    <xf numFmtId="167" fontId="16" fillId="5" borderId="23" xfId="0" applyNumberFormat="1" applyFont="1" applyFill="1" applyBorder="1" applyAlignment="1" applyProtection="1">
      <alignment vertical="center"/>
      <protection hidden="1"/>
    </xf>
    <xf numFmtId="2" fontId="40" fillId="4" borderId="7" xfId="0" applyNumberFormat="1" applyFont="1" applyFill="1" applyBorder="1" applyAlignment="1" applyProtection="1">
      <alignment horizontal="right"/>
      <protection hidden="1"/>
    </xf>
    <xf numFmtId="2" fontId="40" fillId="3" borderId="7" xfId="0" applyNumberFormat="1" applyFont="1" applyFill="1" applyBorder="1" applyAlignment="1" applyProtection="1">
      <alignment horizontal="right"/>
      <protection hidden="1"/>
    </xf>
    <xf numFmtId="2" fontId="40" fillId="3" borderId="47" xfId="0" applyNumberFormat="1" applyFont="1" applyFill="1" applyBorder="1" applyAlignment="1" applyProtection="1">
      <alignment horizontal="right"/>
      <protection hidden="1"/>
    </xf>
    <xf numFmtId="2" fontId="16" fillId="3" borderId="7" xfId="0" applyNumberFormat="1" applyFont="1" applyFill="1" applyBorder="1" applyAlignment="1" applyProtection="1">
      <alignment horizontal="right" vertical="center"/>
      <protection hidden="1"/>
    </xf>
    <xf numFmtId="2" fontId="40" fillId="5" borderId="43" xfId="0" applyNumberFormat="1" applyFont="1" applyFill="1" applyBorder="1" applyAlignment="1" applyProtection="1">
      <alignment horizontal="right" vertical="center" wrapText="1"/>
      <protection hidden="1"/>
    </xf>
    <xf numFmtId="2" fontId="40" fillId="5" borderId="2" xfId="0" applyNumberFormat="1" applyFont="1" applyFill="1" applyBorder="1" applyAlignment="1" applyProtection="1">
      <alignment horizontal="right" vertical="center" wrapText="1"/>
      <protection hidden="1"/>
    </xf>
    <xf numFmtId="2" fontId="40" fillId="5" borderId="58" xfId="0" applyNumberFormat="1" applyFont="1" applyFill="1" applyBorder="1" applyAlignment="1" applyProtection="1">
      <alignment horizontal="right" vertical="center" wrapText="1"/>
      <protection hidden="1"/>
    </xf>
    <xf numFmtId="2" fontId="40" fillId="3" borderId="7" xfId="0" applyNumberFormat="1" applyFont="1" applyFill="1" applyBorder="1" applyAlignment="1" applyProtection="1">
      <alignment horizontal="right" vertical="center"/>
      <protection hidden="1"/>
    </xf>
    <xf numFmtId="2" fontId="40" fillId="4" borderId="7" xfId="0" applyNumberFormat="1" applyFont="1" applyFill="1" applyBorder="1" applyAlignment="1" applyProtection="1">
      <alignment horizontal="right" vertical="center"/>
      <protection hidden="1"/>
    </xf>
    <xf numFmtId="0" fontId="40" fillId="3" borderId="31" xfId="0" applyFont="1" applyFill="1" applyBorder="1" applyAlignment="1" applyProtection="1">
      <alignment horizontal="right" vertical="center"/>
      <protection hidden="1"/>
    </xf>
    <xf numFmtId="0" fontId="20" fillId="2" borderId="0" xfId="0" applyFont="1" applyFill="1" applyAlignment="1" applyProtection="1">
      <alignment horizontal="right"/>
      <protection hidden="1"/>
    </xf>
    <xf numFmtId="0" fontId="20" fillId="0" borderId="0" xfId="0" applyFont="1" applyAlignment="1" applyProtection="1">
      <alignment horizontal="right"/>
      <protection hidden="1"/>
    </xf>
    <xf numFmtId="2" fontId="39" fillId="2" borderId="0" xfId="0" applyNumberFormat="1" applyFont="1" applyFill="1" applyAlignment="1" applyProtection="1">
      <alignment horizontal="right"/>
      <protection hidden="1"/>
    </xf>
    <xf numFmtId="2" fontId="54" fillId="5" borderId="43" xfId="0" applyNumberFormat="1" applyFont="1" applyFill="1" applyBorder="1" applyAlignment="1" applyProtection="1">
      <alignment horizontal="right" vertical="center"/>
      <protection hidden="1"/>
    </xf>
    <xf numFmtId="2" fontId="54" fillId="5" borderId="2" xfId="0" applyNumberFormat="1" applyFont="1" applyFill="1" applyBorder="1" applyAlignment="1" applyProtection="1">
      <alignment horizontal="right" vertical="center"/>
      <protection hidden="1"/>
    </xf>
    <xf numFmtId="2" fontId="54" fillId="5" borderId="58" xfId="0" applyNumberFormat="1" applyFont="1" applyFill="1" applyBorder="1" applyAlignment="1" applyProtection="1">
      <alignment horizontal="right" vertical="center"/>
      <protection hidden="1"/>
    </xf>
    <xf numFmtId="2" fontId="39" fillId="0" borderId="0" xfId="0" applyNumberFormat="1" applyFont="1" applyAlignment="1" applyProtection="1">
      <alignment horizontal="right"/>
      <protection hidden="1"/>
    </xf>
    <xf numFmtId="0" fontId="48" fillId="8" borderId="0" xfId="0" applyFont="1" applyFill="1" applyAlignment="1" applyProtection="1">
      <alignment vertical="center" wrapText="1"/>
      <protection hidden="1"/>
    </xf>
    <xf numFmtId="0" fontId="17" fillId="8" borderId="56" xfId="0" applyFont="1" applyFill="1" applyBorder="1" applyAlignment="1" applyProtection="1">
      <alignment vertical="center" wrapText="1"/>
      <protection hidden="1"/>
    </xf>
    <xf numFmtId="0" fontId="17" fillId="8" borderId="0" xfId="0" applyFont="1" applyFill="1" applyBorder="1" applyAlignment="1" applyProtection="1">
      <alignment vertical="center" wrapText="1"/>
      <protection hidden="1"/>
    </xf>
    <xf numFmtId="2" fontId="48" fillId="2" borderId="0" xfId="0" applyNumberFormat="1" applyFont="1" applyFill="1" applyBorder="1" applyAlignment="1" applyProtection="1">
      <alignment horizontal="center" vertical="center"/>
      <protection hidden="1"/>
    </xf>
    <xf numFmtId="0" fontId="34" fillId="0" borderId="69" xfId="0" applyNumberFormat="1" applyFont="1" applyFill="1" applyBorder="1" applyAlignment="1" applyProtection="1">
      <alignment horizontal="center" vertical="center" wrapText="1"/>
      <protection locked="0"/>
    </xf>
    <xf numFmtId="0" fontId="38" fillId="2" borderId="44" xfId="0" applyFont="1" applyFill="1" applyBorder="1" applyAlignment="1" applyProtection="1">
      <alignment horizontal="left" vertical="center"/>
      <protection hidden="1"/>
    </xf>
    <xf numFmtId="0" fontId="20" fillId="0" borderId="64" xfId="0" applyFont="1" applyFill="1" applyBorder="1" applyAlignment="1" applyProtection="1">
      <alignment horizontal="center" vertical="center" wrapText="1"/>
      <protection locked="0"/>
    </xf>
    <xf numFmtId="0" fontId="31" fillId="0" borderId="64" xfId="0" applyFont="1" applyFill="1" applyBorder="1" applyAlignment="1" applyProtection="1">
      <alignment vertical="center" wrapText="1"/>
      <protection locked="0"/>
    </xf>
    <xf numFmtId="0" fontId="20" fillId="0" borderId="64" xfId="0" applyNumberFormat="1" applyFont="1" applyFill="1" applyBorder="1" applyAlignment="1" applyProtection="1">
      <alignment horizontal="center" vertical="center" wrapText="1"/>
      <protection locked="0"/>
    </xf>
    <xf numFmtId="0" fontId="20" fillId="0" borderId="4" xfId="0" applyNumberFormat="1" applyFont="1" applyFill="1" applyBorder="1" applyAlignment="1" applyProtection="1">
      <alignment horizontal="center" vertical="center"/>
      <protection locked="0"/>
    </xf>
    <xf numFmtId="0" fontId="20" fillId="0" borderId="4" xfId="0" applyFont="1" applyFill="1" applyBorder="1" applyAlignment="1" applyProtection="1">
      <alignment vertical="center" wrapText="1"/>
      <protection locked="0"/>
    </xf>
    <xf numFmtId="0" fontId="20" fillId="0" borderId="2" xfId="0" applyNumberFormat="1" applyFont="1" applyFill="1" applyBorder="1" applyAlignment="1" applyProtection="1">
      <alignment horizontal="center" vertical="center"/>
      <protection locked="0"/>
    </xf>
    <xf numFmtId="0" fontId="20" fillId="0" borderId="3" xfId="0" applyNumberFormat="1" applyFont="1" applyFill="1" applyBorder="1" applyAlignment="1" applyProtection="1">
      <alignment horizontal="center" vertical="center"/>
      <protection locked="0"/>
    </xf>
    <xf numFmtId="0" fontId="20" fillId="0" borderId="3" xfId="0" applyFont="1" applyFill="1" applyBorder="1" applyAlignment="1" applyProtection="1">
      <alignment vertical="center" wrapText="1"/>
      <protection locked="0"/>
    </xf>
    <xf numFmtId="12" fontId="24" fillId="5" borderId="43" xfId="0" applyNumberFormat="1" applyFont="1" applyFill="1" applyBorder="1" applyAlignment="1" applyProtection="1">
      <alignment horizontal="center" vertical="center" wrapText="1"/>
      <protection hidden="1"/>
    </xf>
    <xf numFmtId="12" fontId="40" fillId="5" borderId="43" xfId="0" applyNumberFormat="1" applyFont="1" applyFill="1" applyBorder="1" applyAlignment="1" applyProtection="1">
      <alignment horizontal="right" vertical="center" wrapText="1"/>
      <protection hidden="1"/>
    </xf>
    <xf numFmtId="2" fontId="40" fillId="0" borderId="81" xfId="0" applyNumberFormat="1" applyFont="1" applyFill="1" applyBorder="1" applyAlignment="1" applyProtection="1">
      <alignment horizontal="right" vertical="center"/>
      <protection locked="0"/>
    </xf>
    <xf numFmtId="2" fontId="54" fillId="5" borderId="4" xfId="0" applyNumberFormat="1" applyFont="1" applyFill="1" applyBorder="1" applyAlignment="1" applyProtection="1">
      <alignment horizontal="center" vertical="center"/>
      <protection hidden="1"/>
    </xf>
    <xf numFmtId="12" fontId="24" fillId="5" borderId="2" xfId="0" applyNumberFormat="1" applyFont="1" applyFill="1" applyBorder="1" applyAlignment="1" applyProtection="1">
      <alignment horizontal="center" vertical="center" wrapText="1"/>
      <protection hidden="1"/>
    </xf>
    <xf numFmtId="12" fontId="40" fillId="5" borderId="2" xfId="0" applyNumberFormat="1" applyFont="1" applyFill="1" applyBorder="1" applyAlignment="1" applyProtection="1">
      <alignment horizontal="right" vertical="center" wrapText="1"/>
      <protection hidden="1"/>
    </xf>
    <xf numFmtId="2" fontId="40" fillId="0" borderId="57" xfId="0" applyNumberFormat="1" applyFont="1" applyFill="1" applyBorder="1" applyAlignment="1" applyProtection="1">
      <alignment horizontal="right" vertical="center"/>
      <protection locked="0"/>
    </xf>
    <xf numFmtId="12" fontId="21" fillId="0" borderId="64" xfId="0" applyNumberFormat="1" applyFont="1" applyFill="1" applyBorder="1" applyAlignment="1" applyProtection="1">
      <alignment horizontal="left" vertical="center" wrapText="1"/>
      <protection locked="0"/>
    </xf>
    <xf numFmtId="12" fontId="24" fillId="5" borderId="1" xfId="0" applyNumberFormat="1" applyFont="1" applyFill="1" applyBorder="1" applyAlignment="1" applyProtection="1">
      <alignment vertical="center" wrapText="1"/>
      <protection hidden="1"/>
    </xf>
    <xf numFmtId="12" fontId="24" fillId="5" borderId="1" xfId="0" applyNumberFormat="1" applyFont="1" applyFill="1" applyBorder="1" applyAlignment="1" applyProtection="1">
      <alignment horizontal="center" vertical="center" wrapText="1"/>
      <protection hidden="1"/>
    </xf>
    <xf numFmtId="12" fontId="40" fillId="5" borderId="64" xfId="0" applyNumberFormat="1" applyFont="1" applyFill="1" applyBorder="1" applyAlignment="1" applyProtection="1">
      <alignment horizontal="right" vertical="center" wrapText="1"/>
      <protection hidden="1"/>
    </xf>
    <xf numFmtId="2" fontId="40" fillId="0" borderId="79" xfId="0" applyNumberFormat="1" applyFont="1" applyFill="1" applyBorder="1" applyAlignment="1" applyProtection="1">
      <alignment horizontal="right" vertical="center"/>
      <protection locked="0"/>
    </xf>
    <xf numFmtId="0" fontId="34" fillId="0" borderId="82" xfId="0" applyNumberFormat="1" applyFont="1" applyFill="1" applyBorder="1" applyAlignment="1" applyProtection="1">
      <alignment horizontal="center" vertical="center" wrapText="1"/>
      <protection locked="0"/>
    </xf>
    <xf numFmtId="12" fontId="21" fillId="0" borderId="83" xfId="0" applyNumberFormat="1" applyFont="1" applyFill="1" applyBorder="1" applyAlignment="1" applyProtection="1">
      <alignment horizontal="left" vertical="center" wrapText="1"/>
      <protection locked="0"/>
    </xf>
    <xf numFmtId="0" fontId="20" fillId="0" borderId="83" xfId="0" applyNumberFormat="1" applyFont="1" applyFill="1" applyBorder="1" applyAlignment="1" applyProtection="1">
      <alignment horizontal="center" vertical="center" wrapText="1"/>
      <protection locked="0"/>
    </xf>
    <xf numFmtId="0" fontId="20" fillId="0" borderId="83" xfId="0" applyFont="1" applyFill="1" applyBorder="1" applyAlignment="1" applyProtection="1">
      <alignment horizontal="center" vertical="center" wrapText="1"/>
      <protection locked="0"/>
    </xf>
    <xf numFmtId="0" fontId="31" fillId="0" borderId="83" xfId="0" applyFont="1" applyFill="1" applyBorder="1" applyAlignment="1" applyProtection="1">
      <alignment vertical="center" wrapText="1"/>
      <protection locked="0"/>
    </xf>
    <xf numFmtId="2" fontId="24" fillId="0" borderId="14" xfId="0" applyNumberFormat="1" applyFont="1" applyFill="1" applyBorder="1" applyAlignment="1" applyProtection="1">
      <alignment horizontal="center" vertical="center" wrapText="1"/>
      <protection locked="0"/>
    </xf>
    <xf numFmtId="12" fontId="24" fillId="5" borderId="83" xfId="0" applyNumberFormat="1" applyFont="1" applyFill="1" applyBorder="1" applyAlignment="1" applyProtection="1">
      <alignment vertical="center" wrapText="1"/>
      <protection hidden="1"/>
    </xf>
    <xf numFmtId="12" fontId="24" fillId="5" borderId="83" xfId="0" applyNumberFormat="1" applyFont="1" applyFill="1" applyBorder="1" applyAlignment="1" applyProtection="1">
      <alignment horizontal="center" vertical="center" wrapText="1"/>
      <protection hidden="1"/>
    </xf>
    <xf numFmtId="12" fontId="40" fillId="5" borderId="83" xfId="0" applyNumberFormat="1" applyFont="1" applyFill="1" applyBorder="1" applyAlignment="1" applyProtection="1">
      <alignment horizontal="right" vertical="center" wrapText="1"/>
      <protection hidden="1"/>
    </xf>
    <xf numFmtId="2" fontId="40" fillId="0" borderId="83" xfId="0" applyNumberFormat="1" applyFont="1" applyFill="1" applyBorder="1" applyAlignment="1" applyProtection="1">
      <alignment horizontal="right" vertical="center"/>
      <protection locked="0"/>
    </xf>
    <xf numFmtId="2" fontId="54" fillId="5" borderId="14" xfId="0" applyNumberFormat="1" applyFont="1" applyFill="1" applyBorder="1" applyAlignment="1" applyProtection="1">
      <alignment horizontal="center" vertical="center"/>
      <protection hidden="1"/>
    </xf>
    <xf numFmtId="0" fontId="0" fillId="0" borderId="2" xfId="0" applyNumberFormat="1" applyBorder="1" applyAlignment="1" applyProtection="1">
      <alignment horizontal="center" vertical="center"/>
      <protection hidden="1"/>
    </xf>
    <xf numFmtId="0" fontId="14" fillId="0" borderId="94" xfId="0" applyFont="1" applyBorder="1" applyAlignment="1" applyProtection="1">
      <alignment vertical="center"/>
      <protection locked="0"/>
    </xf>
    <xf numFmtId="0" fontId="48" fillId="0" borderId="50" xfId="0" applyFont="1" applyBorder="1" applyAlignment="1" applyProtection="1">
      <alignment horizontal="center" vertical="center"/>
      <protection locked="0"/>
    </xf>
    <xf numFmtId="0" fontId="27" fillId="0" borderId="0" xfId="0" applyNumberFormat="1" applyFont="1" applyFill="1" applyBorder="1" applyAlignment="1" applyProtection="1">
      <alignment horizontal="left" vertical="center" indent="1"/>
      <protection hidden="1"/>
    </xf>
    <xf numFmtId="0" fontId="0" fillId="0" borderId="0" xfId="0" applyBorder="1" applyAlignment="1" applyProtection="1">
      <alignment horizontal="left" vertical="center" indent="1"/>
      <protection hidden="1"/>
    </xf>
    <xf numFmtId="2" fontId="24" fillId="0" borderId="100" xfId="0" applyNumberFormat="1" applyFont="1" applyFill="1" applyBorder="1" applyAlignment="1" applyProtection="1">
      <alignment vertical="center" wrapText="1"/>
      <protection locked="0"/>
    </xf>
    <xf numFmtId="2" fontId="24" fillId="0" borderId="21" xfId="0" applyNumberFormat="1" applyFont="1" applyFill="1" applyBorder="1" applyAlignment="1" applyProtection="1">
      <alignment vertical="center" wrapText="1"/>
      <protection locked="0"/>
    </xf>
    <xf numFmtId="2" fontId="24" fillId="0" borderId="101" xfId="0" applyNumberFormat="1" applyFont="1" applyFill="1" applyBorder="1" applyAlignment="1" applyProtection="1">
      <alignment vertical="center" wrapText="1"/>
      <protection locked="0"/>
    </xf>
    <xf numFmtId="0" fontId="0" fillId="5" borderId="102" xfId="0" applyFill="1" applyBorder="1" applyAlignment="1" applyProtection="1">
      <alignment horizontal="center" vertical="center" wrapText="1"/>
      <protection hidden="1"/>
    </xf>
    <xf numFmtId="0" fontId="38" fillId="2" borderId="44" xfId="0" applyFont="1" applyFill="1" applyBorder="1" applyAlignment="1" applyProtection="1">
      <alignment horizontal="center"/>
      <protection hidden="1"/>
    </xf>
    <xf numFmtId="0" fontId="0" fillId="5" borderId="102" xfId="0" applyFill="1" applyBorder="1" applyAlignment="1" applyProtection="1">
      <alignment horizontal="center" wrapText="1"/>
      <protection hidden="1"/>
    </xf>
    <xf numFmtId="0" fontId="49" fillId="0" borderId="48"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49" fontId="82" fillId="0" borderId="0" xfId="0" applyNumberFormat="1" applyFont="1" applyFill="1" applyBorder="1" applyAlignment="1" applyProtection="1">
      <alignment horizontal="center" vertical="center"/>
      <protection hidden="1"/>
    </xf>
    <xf numFmtId="0" fontId="25" fillId="5" borderId="21" xfId="0" applyNumberFormat="1" applyFont="1" applyFill="1" applyBorder="1" applyAlignment="1" applyProtection="1">
      <alignment horizontal="center" vertical="center" wrapText="1"/>
      <protection hidden="1"/>
    </xf>
    <xf numFmtId="0" fontId="84" fillId="0" borderId="0" xfId="0" applyNumberFormat="1" applyFont="1" applyFill="1" applyBorder="1" applyAlignment="1" applyProtection="1">
      <protection hidden="1"/>
    </xf>
    <xf numFmtId="0" fontId="0" fillId="0" borderId="0" xfId="0" applyFill="1"/>
    <xf numFmtId="49" fontId="83" fillId="0" borderId="0" xfId="0" applyNumberFormat="1" applyFont="1" applyFill="1" applyBorder="1" applyAlignment="1" applyProtection="1">
      <protection hidden="1"/>
    </xf>
    <xf numFmtId="0" fontId="0" fillId="0" borderId="78" xfId="0" applyBorder="1" applyProtection="1">
      <protection hidden="1"/>
    </xf>
    <xf numFmtId="2" fontId="24" fillId="0" borderId="14" xfId="0" applyNumberFormat="1" applyFont="1" applyFill="1" applyBorder="1" applyAlignment="1" applyProtection="1">
      <alignment horizontal="left" vertical="center" wrapText="1"/>
      <protection locked="0"/>
    </xf>
    <xf numFmtId="2" fontId="0" fillId="0" borderId="0" xfId="0" applyNumberFormat="1" applyAlignment="1" applyProtection="1">
      <alignment horizontal="center" vertical="center"/>
      <protection hidden="1"/>
    </xf>
    <xf numFmtId="0" fontId="0" fillId="0" borderId="2" xfId="0" applyFont="1" applyBorder="1" applyProtection="1">
      <protection hidden="1"/>
    </xf>
    <xf numFmtId="0" fontId="11" fillId="0" borderId="0" xfId="0" applyNumberFormat="1" applyFont="1" applyFill="1" applyBorder="1" applyAlignment="1" applyProtection="1">
      <alignment vertical="center"/>
      <protection hidden="1"/>
    </xf>
    <xf numFmtId="0" fontId="41" fillId="0" borderId="0" xfId="0" applyFont="1" applyAlignment="1"/>
    <xf numFmtId="0" fontId="10" fillId="0" borderId="0" xfId="0" applyFont="1" applyAlignment="1"/>
    <xf numFmtId="0" fontId="0" fillId="0" borderId="44" xfId="0" applyFill="1" applyBorder="1" applyProtection="1">
      <protection hidden="1"/>
    </xf>
    <xf numFmtId="0" fontId="0" fillId="0" borderId="0" xfId="0" applyFill="1" applyBorder="1" applyAlignment="1" applyProtection="1">
      <alignment horizontal="center" vertical="center"/>
      <protection hidden="1"/>
    </xf>
    <xf numFmtId="0" fontId="44" fillId="5" borderId="18" xfId="0" applyFont="1" applyFill="1" applyBorder="1" applyAlignment="1" applyProtection="1">
      <alignment wrapText="1"/>
      <protection hidden="1"/>
    </xf>
    <xf numFmtId="0" fontId="17" fillId="0" borderId="44" xfId="0" applyFont="1" applyFill="1" applyBorder="1" applyAlignment="1" applyProtection="1">
      <alignment vertical="center" wrapText="1"/>
      <protection hidden="1"/>
    </xf>
    <xf numFmtId="0" fontId="17" fillId="0" borderId="80" xfId="0" applyFont="1" applyFill="1" applyBorder="1" applyAlignment="1" applyProtection="1">
      <alignment horizontal="right" vertical="center" wrapText="1"/>
      <protection hidden="1"/>
    </xf>
    <xf numFmtId="49" fontId="59" fillId="0" borderId="0" xfId="0" applyNumberFormat="1" applyFont="1" applyFill="1" applyBorder="1" applyAlignment="1" applyProtection="1">
      <alignment horizontal="left"/>
      <protection hidden="1"/>
    </xf>
    <xf numFmtId="0" fontId="81" fillId="5" borderId="2" xfId="0" applyNumberFormat="1" applyFont="1" applyFill="1" applyBorder="1" applyAlignment="1" applyProtection="1">
      <alignment horizontal="left" vertical="center" indent="1"/>
      <protection hidden="1"/>
    </xf>
    <xf numFmtId="0" fontId="21" fillId="5" borderId="21" xfId="0" applyNumberFormat="1" applyFont="1" applyFill="1" applyBorder="1" applyAlignment="1" applyProtection="1">
      <alignment horizontal="right" vertical="center" indent="1"/>
      <protection hidden="1"/>
    </xf>
    <xf numFmtId="0" fontId="16" fillId="5" borderId="21" xfId="0" applyFont="1" applyFill="1" applyBorder="1" applyAlignment="1" applyProtection="1">
      <alignment horizontal="right" vertical="center" indent="1"/>
      <protection hidden="1"/>
    </xf>
    <xf numFmtId="0" fontId="0" fillId="5" borderId="16" xfId="0" applyFill="1" applyBorder="1" applyAlignment="1" applyProtection="1">
      <alignment vertical="center"/>
      <protection hidden="1"/>
    </xf>
    <xf numFmtId="0" fontId="0" fillId="5" borderId="99" xfId="0" applyFill="1" applyBorder="1" applyAlignment="1" applyProtection="1">
      <alignment vertical="center"/>
      <protection hidden="1"/>
    </xf>
    <xf numFmtId="0" fontId="0" fillId="5" borderId="10" xfId="0" applyFill="1" applyBorder="1" applyAlignment="1" applyProtection="1">
      <alignment horizontal="center"/>
      <protection hidden="1"/>
    </xf>
    <xf numFmtId="0" fontId="0" fillId="0" borderId="0" xfId="0" applyFill="1" applyBorder="1" applyProtection="1"/>
    <xf numFmtId="0" fontId="0" fillId="5" borderId="13" xfId="0" applyFill="1" applyBorder="1" applyAlignment="1" applyProtection="1">
      <alignment horizontal="center"/>
      <protection hidden="1"/>
    </xf>
    <xf numFmtId="0" fontId="16" fillId="5" borderId="18" xfId="0" applyFont="1" applyFill="1" applyBorder="1" applyAlignment="1" applyProtection="1">
      <alignment vertical="center"/>
      <protection hidden="1"/>
    </xf>
    <xf numFmtId="0" fontId="16" fillId="5" borderId="19" xfId="0" applyFont="1" applyFill="1" applyBorder="1" applyAlignment="1" applyProtection="1">
      <alignment horizontal="right" vertical="center" indent="1"/>
      <protection hidden="1"/>
    </xf>
    <xf numFmtId="0" fontId="17" fillId="5" borderId="2" xfId="0" applyFont="1" applyFill="1" applyBorder="1" applyAlignment="1" applyProtection="1">
      <alignment vertical="center"/>
      <protection hidden="1"/>
    </xf>
    <xf numFmtId="0" fontId="17" fillId="5" borderId="2" xfId="0" applyFont="1" applyFill="1" applyBorder="1" applyAlignment="1" applyProtection="1">
      <alignment horizontal="left" vertical="center" indent="1"/>
      <protection hidden="1"/>
    </xf>
    <xf numFmtId="0" fontId="16" fillId="5" borderId="2" xfId="0" applyFont="1" applyFill="1" applyBorder="1" applyAlignment="1" applyProtection="1">
      <alignment horizontal="center" vertical="center" wrapText="1"/>
      <protection hidden="1"/>
    </xf>
    <xf numFmtId="0" fontId="43" fillId="5" borderId="2" xfId="0" applyFont="1" applyFill="1" applyBorder="1" applyAlignment="1" applyProtection="1">
      <alignment horizontal="center" vertical="center" wrapText="1"/>
      <protection hidden="1"/>
    </xf>
    <xf numFmtId="0" fontId="20" fillId="2" borderId="0" xfId="0" applyFont="1" applyFill="1" applyBorder="1" applyAlignment="1" applyProtection="1">
      <alignment horizontal="right" vertical="center"/>
      <protection hidden="1"/>
    </xf>
    <xf numFmtId="0" fontId="20" fillId="0" borderId="0" xfId="0" applyFont="1" applyBorder="1" applyAlignment="1" applyProtection="1">
      <alignment horizontal="right" vertical="center"/>
      <protection hidden="1"/>
    </xf>
    <xf numFmtId="0" fontId="30" fillId="5" borderId="23" xfId="0" applyNumberFormat="1" applyFont="1" applyFill="1" applyBorder="1" applyAlignment="1" applyProtection="1">
      <alignment horizontal="right" vertical="center"/>
      <protection hidden="1"/>
    </xf>
    <xf numFmtId="2" fontId="17" fillId="5" borderId="0" xfId="0" applyNumberFormat="1" applyFont="1" applyFill="1" applyProtection="1">
      <protection hidden="1"/>
    </xf>
    <xf numFmtId="12" fontId="20" fillId="0" borderId="0" xfId="0" applyNumberFormat="1" applyFont="1" applyProtection="1">
      <protection hidden="1"/>
    </xf>
    <xf numFmtId="12" fontId="20" fillId="0" borderId="0" xfId="0" applyNumberFormat="1" applyFont="1" applyAlignment="1" applyProtection="1">
      <alignment vertical="center"/>
      <protection hidden="1"/>
    </xf>
    <xf numFmtId="49" fontId="0" fillId="0" borderId="0" xfId="0" applyNumberFormat="1" applyAlignment="1">
      <alignment vertical="center"/>
    </xf>
    <xf numFmtId="49" fontId="0" fillId="0" borderId="0" xfId="0" applyNumberFormat="1"/>
    <xf numFmtId="0" fontId="0" fillId="0" borderId="0" xfId="0" applyFill="1" applyAlignment="1">
      <alignment vertic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pplyProtection="1">
      <alignment horizontal="left" vertical="center"/>
      <protection hidden="1"/>
    </xf>
    <xf numFmtId="49" fontId="14" fillId="0" borderId="0" xfId="0" applyNumberFormat="1" applyFont="1"/>
    <xf numFmtId="49" fontId="42" fillId="0" borderId="0" xfId="0" applyNumberFormat="1" applyFont="1" applyProtection="1">
      <protection hidden="1"/>
    </xf>
    <xf numFmtId="1" fontId="38" fillId="2" borderId="44" xfId="0" applyNumberFormat="1" applyFont="1" applyFill="1" applyBorder="1" applyAlignment="1" applyProtection="1">
      <alignment horizontal="left" vertical="center"/>
      <protection hidden="1"/>
    </xf>
    <xf numFmtId="0" fontId="38" fillId="2" borderId="44" xfId="0" applyFont="1" applyFill="1" applyBorder="1" applyAlignment="1" applyProtection="1">
      <alignment horizontal="right" vertical="center"/>
      <protection hidden="1"/>
    </xf>
    <xf numFmtId="49" fontId="98" fillId="2" borderId="44" xfId="0" applyNumberFormat="1" applyFont="1" applyFill="1" applyBorder="1" applyAlignment="1" applyProtection="1">
      <alignment vertical="center"/>
      <protection hidden="1"/>
    </xf>
    <xf numFmtId="49" fontId="0" fillId="0" borderId="0" xfId="0" applyNumberFormat="1" applyFill="1" applyAlignment="1">
      <alignment vertical="center"/>
    </xf>
    <xf numFmtId="0" fontId="0" fillId="0" borderId="0" xfId="0" applyAlignment="1" applyProtection="1">
      <alignment vertical="center" wrapText="1"/>
    </xf>
    <xf numFmtId="0" fontId="0" fillId="0" borderId="0" xfId="0" applyProtection="1"/>
    <xf numFmtId="0" fontId="20" fillId="0" borderId="14" xfId="0" applyNumberFormat="1" applyFont="1" applyFill="1" applyBorder="1" applyAlignment="1" applyProtection="1">
      <alignment horizontal="center" vertical="center"/>
      <protection locked="0"/>
    </xf>
    <xf numFmtId="0" fontId="0" fillId="2" borderId="0" xfId="0" applyFill="1" applyProtection="1"/>
    <xf numFmtId="49" fontId="0" fillId="2" borderId="0" xfId="0" applyNumberFormat="1" applyFill="1" applyProtection="1"/>
    <xf numFmtId="49" fontId="91" fillId="0" borderId="0" xfId="0" applyNumberFormat="1" applyFont="1" applyFill="1" applyBorder="1" applyAlignment="1" applyProtection="1">
      <protection hidden="1"/>
    </xf>
    <xf numFmtId="2" fontId="21" fillId="4" borderId="115" xfId="0" applyNumberFormat="1" applyFont="1" applyFill="1" applyBorder="1" applyAlignment="1" applyProtection="1">
      <alignment horizontal="center" vertical="center" textRotation="90" wrapText="1"/>
      <protection hidden="1"/>
    </xf>
    <xf numFmtId="12" fontId="21" fillId="0" borderId="14" xfId="0" applyNumberFormat="1" applyFont="1" applyFill="1" applyBorder="1" applyAlignment="1" applyProtection="1">
      <alignment horizontal="left" vertical="center" wrapText="1" indent="1"/>
      <protection locked="0"/>
    </xf>
    <xf numFmtId="0" fontId="31" fillId="0" borderId="14" xfId="0" applyNumberFormat="1" applyFont="1" applyFill="1" applyBorder="1" applyAlignment="1" applyProtection="1">
      <alignment horizontal="center" vertical="center" wrapText="1"/>
      <protection locked="0"/>
    </xf>
    <xf numFmtId="0" fontId="31" fillId="0" borderId="14" xfId="0" applyFont="1" applyFill="1" applyBorder="1" applyAlignment="1" applyProtection="1">
      <alignment horizontal="left" vertical="center" wrapText="1" indent="1"/>
      <protection locked="0"/>
    </xf>
    <xf numFmtId="0" fontId="31" fillId="0" borderId="14"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center" vertical="center" wrapText="1"/>
      <protection locked="0"/>
    </xf>
    <xf numFmtId="2" fontId="39" fillId="2" borderId="14" xfId="0" applyNumberFormat="1" applyFont="1" applyFill="1" applyBorder="1" applyAlignment="1" applyProtection="1">
      <alignment vertical="center" wrapText="1"/>
      <protection locked="0"/>
    </xf>
    <xf numFmtId="2" fontId="39" fillId="5" borderId="14" xfId="0" applyNumberFormat="1" applyFont="1" applyFill="1" applyBorder="1" applyAlignment="1" applyProtection="1">
      <alignment vertical="center" wrapText="1"/>
      <protection hidden="1"/>
    </xf>
    <xf numFmtId="2" fontId="74" fillId="5" borderId="14" xfId="0" applyNumberFormat="1" applyFont="1" applyFill="1" applyBorder="1" applyAlignment="1" applyProtection="1">
      <alignment vertical="center"/>
      <protection hidden="1"/>
    </xf>
    <xf numFmtId="2" fontId="74" fillId="5" borderId="14" xfId="0" applyNumberFormat="1" applyFont="1" applyFill="1" applyBorder="1" applyAlignment="1" applyProtection="1">
      <alignment horizontal="center" vertical="center"/>
      <protection hidden="1"/>
    </xf>
    <xf numFmtId="49" fontId="51" fillId="0" borderId="15" xfId="0" applyNumberFormat="1" applyFont="1" applyFill="1" applyBorder="1" applyAlignment="1" applyProtection="1">
      <alignment vertical="center" wrapText="1"/>
      <protection locked="0"/>
    </xf>
    <xf numFmtId="12" fontId="22" fillId="4" borderId="30" xfId="0" applyNumberFormat="1" applyFont="1" applyFill="1" applyBorder="1" applyAlignment="1" applyProtection="1">
      <alignment horizontal="center" vertical="center" wrapText="1"/>
      <protection hidden="1"/>
    </xf>
    <xf numFmtId="12" fontId="21" fillId="4" borderId="30" xfId="0" applyNumberFormat="1" applyFont="1" applyFill="1" applyBorder="1" applyAlignment="1" applyProtection="1">
      <alignment horizontal="center" vertical="center" wrapText="1"/>
      <protection hidden="1"/>
    </xf>
    <xf numFmtId="12" fontId="40" fillId="0" borderId="43" xfId="0" applyNumberFormat="1" applyFont="1" applyFill="1" applyBorder="1" applyAlignment="1" applyProtection="1">
      <alignment horizontal="left" vertical="center" wrapText="1" indent="1"/>
      <protection locked="0"/>
    </xf>
    <xf numFmtId="12" fontId="40" fillId="0" borderId="2" xfId="0" applyNumberFormat="1" applyFont="1" applyFill="1" applyBorder="1" applyAlignment="1" applyProtection="1">
      <alignment horizontal="left" vertical="center" wrapText="1" indent="1"/>
      <protection locked="0"/>
    </xf>
    <xf numFmtId="12" fontId="40" fillId="0" borderId="58" xfId="0" applyNumberFormat="1" applyFont="1" applyFill="1" applyBorder="1" applyAlignment="1" applyProtection="1">
      <alignment horizontal="left" vertical="center" wrapText="1" indent="1"/>
      <protection locked="0"/>
    </xf>
    <xf numFmtId="12" fontId="24" fillId="9" borderId="43" xfId="0" applyNumberFormat="1" applyFont="1" applyFill="1" applyBorder="1" applyAlignment="1" applyProtection="1">
      <alignment vertical="center" wrapText="1"/>
      <protection hidden="1"/>
    </xf>
    <xf numFmtId="12" fontId="24" fillId="0" borderId="58" xfId="0" applyNumberFormat="1" applyFont="1" applyFill="1" applyBorder="1" applyAlignment="1" applyProtection="1">
      <alignment horizontal="center" vertical="center" wrapText="1"/>
      <protection locked="0" hidden="1"/>
    </xf>
    <xf numFmtId="0" fontId="21" fillId="5" borderId="31" xfId="0" applyFont="1" applyFill="1" applyBorder="1" applyAlignment="1" applyProtection="1">
      <alignment horizontal="left" vertical="center"/>
      <protection hidden="1"/>
    </xf>
    <xf numFmtId="49" fontId="77" fillId="0" borderId="0" xfId="0" applyNumberFormat="1" applyFont="1" applyFill="1" applyBorder="1" applyAlignment="1" applyProtection="1">
      <alignment horizontal="left" vertical="top"/>
      <protection hidden="1"/>
    </xf>
    <xf numFmtId="0" fontId="21" fillId="4" borderId="116" xfId="0" applyNumberFormat="1" applyFont="1" applyFill="1" applyBorder="1" applyAlignment="1" applyProtection="1">
      <alignment horizontal="center" vertical="center"/>
      <protection hidden="1"/>
    </xf>
    <xf numFmtId="0" fontId="92" fillId="0" borderId="0" xfId="0" applyNumberFormat="1" applyFont="1" applyFill="1" applyBorder="1" applyAlignment="1" applyProtection="1">
      <alignment horizontal="left" vertical="center" indent="1"/>
      <protection hidden="1"/>
    </xf>
    <xf numFmtId="12" fontId="40" fillId="5" borderId="31" xfId="0" applyNumberFormat="1" applyFont="1" applyFill="1" applyBorder="1" applyAlignment="1" applyProtection="1">
      <alignment horizontal="left" vertical="center" wrapText="1"/>
      <protection hidden="1"/>
    </xf>
    <xf numFmtId="0" fontId="0" fillId="11" borderId="56" xfId="0" applyFill="1" applyBorder="1" applyProtection="1">
      <protection hidden="1"/>
    </xf>
    <xf numFmtId="0" fontId="20" fillId="0" borderId="4" xfId="0" applyNumberFormat="1" applyFont="1" applyFill="1" applyBorder="1" applyAlignment="1" applyProtection="1">
      <alignment vertical="center" wrapText="1"/>
      <protection locked="0"/>
    </xf>
    <xf numFmtId="0" fontId="20" fillId="0" borderId="2" xfId="0" applyNumberFormat="1" applyFont="1" applyFill="1" applyBorder="1" applyAlignment="1" applyProtection="1">
      <alignment vertical="center" wrapText="1"/>
      <protection locked="0"/>
    </xf>
    <xf numFmtId="0" fontId="20" fillId="0" borderId="3" xfId="0" applyNumberFormat="1" applyFont="1" applyFill="1" applyBorder="1" applyAlignment="1" applyProtection="1">
      <alignment vertical="center" wrapText="1"/>
      <protection locked="0"/>
    </xf>
    <xf numFmtId="0" fontId="20" fillId="0" borderId="14" xfId="0" applyNumberFormat="1" applyFont="1" applyFill="1" applyBorder="1" applyAlignment="1" applyProtection="1">
      <alignment vertical="center" wrapText="1"/>
      <protection locked="0"/>
    </xf>
    <xf numFmtId="0" fontId="20" fillId="0" borderId="63" xfId="0" applyNumberFormat="1" applyFont="1" applyFill="1" applyBorder="1" applyAlignment="1" applyProtection="1">
      <alignment horizontal="center" vertical="center" wrapText="1"/>
      <protection locked="0"/>
    </xf>
    <xf numFmtId="0" fontId="20" fillId="0" borderId="10" xfId="0" applyNumberFormat="1" applyFont="1" applyFill="1" applyBorder="1" applyAlignment="1" applyProtection="1">
      <alignment horizontal="center" vertical="center" wrapText="1"/>
      <protection locked="0"/>
    </xf>
    <xf numFmtId="0" fontId="20" fillId="0" borderId="66" xfId="0" applyNumberFormat="1" applyFont="1" applyFill="1" applyBorder="1" applyAlignment="1" applyProtection="1">
      <alignment horizontal="center" vertical="center" wrapText="1"/>
      <protection locked="0"/>
    </xf>
    <xf numFmtId="0" fontId="16" fillId="9" borderId="2" xfId="0" applyFont="1" applyFill="1" applyBorder="1" applyAlignment="1" applyProtection="1">
      <alignment horizontal="center" vertical="center" wrapText="1"/>
      <protection hidden="1"/>
    </xf>
    <xf numFmtId="0" fontId="0" fillId="9" borderId="2" xfId="0" applyFill="1" applyBorder="1" applyAlignment="1" applyProtection="1">
      <alignment horizontal="center" vertical="center" wrapText="1"/>
      <protection hidden="1"/>
    </xf>
    <xf numFmtId="0" fontId="0" fillId="9" borderId="2" xfId="0" applyFill="1" applyBorder="1" applyAlignment="1" applyProtection="1">
      <alignment horizontal="center" vertical="center"/>
      <protection hidden="1"/>
    </xf>
    <xf numFmtId="0" fontId="0" fillId="0" borderId="2" xfId="0" applyNumberFormat="1" applyFill="1" applyBorder="1" applyAlignment="1" applyProtection="1">
      <alignment horizontal="center" vertical="center"/>
      <protection hidden="1"/>
    </xf>
    <xf numFmtId="0" fontId="20" fillId="0" borderId="21" xfId="0" applyNumberFormat="1" applyFont="1" applyFill="1" applyBorder="1" applyAlignment="1" applyProtection="1">
      <alignment horizontal="center" vertical="center" wrapText="1"/>
      <protection locked="0"/>
    </xf>
    <xf numFmtId="0" fontId="0" fillId="9" borderId="0" xfId="0" applyFill="1" applyAlignment="1" applyProtection="1">
      <alignment horizontal="center"/>
      <protection hidden="1"/>
    </xf>
    <xf numFmtId="0" fontId="44" fillId="9" borderId="0" xfId="0" applyFont="1" applyFill="1" applyAlignment="1" applyProtection="1">
      <alignment horizontal="center" vertical="center"/>
      <protection hidden="1"/>
    </xf>
    <xf numFmtId="0" fontId="40" fillId="4" borderId="118" xfId="0" applyNumberFormat="1" applyFont="1" applyFill="1" applyBorder="1" applyAlignment="1" applyProtection="1">
      <alignment horizontal="center" vertical="center" textRotation="90" wrapText="1"/>
      <protection hidden="1"/>
    </xf>
    <xf numFmtId="0" fontId="0" fillId="0" borderId="65" xfId="0" applyBorder="1" applyProtection="1"/>
    <xf numFmtId="0" fontId="20" fillId="0" borderId="79" xfId="0" applyNumberFormat="1" applyFont="1" applyFill="1" applyBorder="1" applyAlignment="1" applyProtection="1">
      <alignment vertical="center"/>
      <protection hidden="1"/>
    </xf>
    <xf numFmtId="0" fontId="0" fillId="0" borderId="79" xfId="0" applyFont="1" applyBorder="1" applyProtection="1"/>
    <xf numFmtId="0" fontId="0" fillId="0" borderId="65" xfId="0" applyFont="1" applyBorder="1" applyProtection="1"/>
    <xf numFmtId="0" fontId="20" fillId="0" borderId="65" xfId="0" applyNumberFormat="1" applyFont="1" applyFill="1" applyBorder="1" applyAlignment="1" applyProtection="1">
      <alignment vertical="center"/>
      <protection hidden="1"/>
    </xf>
    <xf numFmtId="0" fontId="16" fillId="0" borderId="2" xfId="0" applyFont="1" applyBorder="1" applyAlignment="1" applyProtection="1">
      <alignment horizontal="center" vertical="center"/>
      <protection hidden="1"/>
    </xf>
    <xf numFmtId="0" fontId="0" fillId="0" borderId="79" xfId="0" applyBorder="1" applyProtection="1"/>
    <xf numFmtId="0" fontId="0" fillId="9" borderId="0" xfId="0" applyFill="1" applyProtection="1">
      <protection hidden="1"/>
    </xf>
    <xf numFmtId="2" fontId="16" fillId="0" borderId="0" xfId="0" applyNumberFormat="1" applyFont="1" applyProtection="1">
      <protection hidden="1"/>
    </xf>
    <xf numFmtId="0" fontId="40" fillId="5" borderId="119" xfId="0" applyFont="1" applyFill="1" applyBorder="1" applyAlignment="1" applyProtection="1">
      <alignment horizontal="center" vertical="center"/>
      <protection hidden="1"/>
    </xf>
    <xf numFmtId="0" fontId="93"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94" fillId="2" borderId="0" xfId="0" applyFont="1" applyFill="1" applyAlignment="1" applyProtection="1">
      <alignment vertical="center" wrapText="1"/>
    </xf>
    <xf numFmtId="0" fontId="94" fillId="2" borderId="0" xfId="0" applyFont="1" applyFill="1" applyAlignment="1" applyProtection="1">
      <alignment horizontal="center" vertical="center" wrapText="1"/>
    </xf>
    <xf numFmtId="0" fontId="0" fillId="2" borderId="0" xfId="0" applyFont="1" applyFill="1" applyAlignment="1" applyProtection="1">
      <alignment vertical="center"/>
    </xf>
    <xf numFmtId="0" fontId="6" fillId="2" borderId="0" xfId="0" applyFont="1" applyFill="1" applyAlignment="1" applyProtection="1">
      <alignment horizontal="right"/>
    </xf>
    <xf numFmtId="0" fontId="5" fillId="2" borderId="0" xfId="0" applyFont="1" applyFill="1" applyAlignment="1" applyProtection="1">
      <alignment horizontal="center"/>
    </xf>
    <xf numFmtId="0" fontId="5" fillId="2" borderId="0" xfId="0" applyFont="1" applyFill="1" applyAlignment="1" applyProtection="1"/>
    <xf numFmtId="0" fontId="100" fillId="2" borderId="0" xfId="0" applyFont="1" applyFill="1" applyProtection="1"/>
    <xf numFmtId="0" fontId="17" fillId="2" borderId="0" xfId="0" applyFont="1" applyFill="1" applyAlignment="1" applyProtection="1">
      <alignment horizontal="left"/>
    </xf>
    <xf numFmtId="0" fontId="97" fillId="2" borderId="0" xfId="0" applyFont="1" applyFill="1" applyProtection="1"/>
    <xf numFmtId="2" fontId="24" fillId="0" borderId="43" xfId="0" applyNumberFormat="1" applyFont="1" applyFill="1" applyBorder="1" applyAlignment="1" applyProtection="1">
      <alignment horizontal="center" vertical="center" wrapText="1"/>
      <protection locked="0"/>
    </xf>
    <xf numFmtId="12" fontId="24" fillId="0" borderId="2" xfId="0" applyNumberFormat="1" applyFont="1" applyFill="1" applyBorder="1" applyAlignment="1" applyProtection="1">
      <alignment horizontal="center" vertical="center" wrapText="1"/>
      <protection locked="0"/>
    </xf>
    <xf numFmtId="12" fontId="24" fillId="0" borderId="58" xfId="0" applyNumberFormat="1"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12" fontId="21" fillId="5" borderId="43" xfId="0" applyNumberFormat="1" applyFont="1" applyFill="1" applyBorder="1" applyAlignment="1" applyProtection="1">
      <alignment horizontal="center" vertical="center" wrapText="1"/>
      <protection hidden="1"/>
    </xf>
    <xf numFmtId="12" fontId="21" fillId="5" borderId="2" xfId="0" applyNumberFormat="1" applyFont="1" applyFill="1" applyBorder="1" applyAlignment="1" applyProtection="1">
      <alignment horizontal="center" vertical="center" wrapText="1"/>
      <protection hidden="1"/>
    </xf>
    <xf numFmtId="12" fontId="21" fillId="5" borderId="64" xfId="0" applyNumberFormat="1" applyFont="1" applyFill="1" applyBorder="1" applyAlignment="1" applyProtection="1">
      <alignment horizontal="center" vertical="center" wrapText="1"/>
      <protection hidden="1"/>
    </xf>
    <xf numFmtId="12" fontId="21" fillId="5" borderId="83" xfId="0" applyNumberFormat="1" applyFont="1" applyFill="1" applyBorder="1" applyAlignment="1" applyProtection="1">
      <alignment horizontal="center" vertical="center" wrapText="1"/>
      <protection hidden="1"/>
    </xf>
    <xf numFmtId="0" fontId="0" fillId="0" borderId="65" xfId="0" applyFont="1" applyBorder="1" applyProtection="1">
      <protection hidden="1"/>
    </xf>
    <xf numFmtId="0" fontId="20" fillId="0" borderId="79" xfId="0" applyNumberFormat="1" applyFont="1" applyFill="1" applyBorder="1" applyAlignment="1" applyProtection="1">
      <alignment horizontal="left" vertical="center"/>
      <protection hidden="1"/>
    </xf>
    <xf numFmtId="0" fontId="20" fillId="0" borderId="13" xfId="0" applyNumberFormat="1" applyFont="1" applyFill="1" applyBorder="1" applyAlignment="1" applyProtection="1">
      <alignment horizontal="center" vertical="center" wrapText="1"/>
      <protection locked="0"/>
    </xf>
    <xf numFmtId="0" fontId="20" fillId="4" borderId="30" xfId="0" applyFont="1" applyFill="1" applyBorder="1" applyAlignment="1" applyProtection="1">
      <alignment horizontal="center" vertical="center" textRotation="90" wrapText="1"/>
      <protection hidden="1"/>
    </xf>
    <xf numFmtId="0" fontId="20" fillId="4" borderId="29" xfId="0" applyNumberFormat="1" applyFont="1" applyFill="1" applyBorder="1" applyAlignment="1" applyProtection="1">
      <alignment horizontal="center" vertical="center" wrapText="1"/>
      <protection hidden="1"/>
    </xf>
    <xf numFmtId="0" fontId="24" fillId="4" borderId="118" xfId="0" applyNumberFormat="1" applyFont="1" applyFill="1" applyBorder="1" applyAlignment="1" applyProtection="1">
      <alignment horizontal="center" vertical="center" textRotation="90" wrapText="1"/>
      <protection hidden="1"/>
    </xf>
    <xf numFmtId="12" fontId="39" fillId="4" borderId="30" xfId="0" applyNumberFormat="1" applyFont="1" applyFill="1" applyBorder="1" applyAlignment="1" applyProtection="1">
      <alignment horizontal="center" vertical="center" wrapText="1"/>
      <protection hidden="1"/>
    </xf>
    <xf numFmtId="0" fontId="24" fillId="4" borderId="30" xfId="0" applyNumberFormat="1" applyFont="1" applyFill="1" applyBorder="1" applyAlignment="1" applyProtection="1">
      <alignment horizontal="center" vertical="center" textRotation="90" wrapText="1"/>
      <protection hidden="1"/>
    </xf>
    <xf numFmtId="0" fontId="24" fillId="4" borderId="30" xfId="0" applyFont="1" applyFill="1" applyBorder="1" applyAlignment="1" applyProtection="1">
      <alignment horizontal="center" vertical="center" textRotation="90" wrapText="1"/>
      <protection hidden="1"/>
    </xf>
    <xf numFmtId="12" fontId="20" fillId="4" borderId="30" xfId="0" applyNumberFormat="1" applyFont="1" applyFill="1" applyBorder="1" applyAlignment="1" applyProtection="1">
      <alignment horizontal="center" vertical="center" textRotation="90" wrapText="1"/>
      <protection hidden="1"/>
    </xf>
    <xf numFmtId="2" fontId="20" fillId="4" borderId="115" xfId="0" applyNumberFormat="1" applyFont="1" applyFill="1" applyBorder="1" applyAlignment="1" applyProtection="1">
      <alignment horizontal="center" vertical="center" textRotation="90" wrapText="1"/>
      <protection hidden="1"/>
    </xf>
    <xf numFmtId="0" fontId="20" fillId="4" borderId="116" xfId="0" applyNumberFormat="1" applyFont="1" applyFill="1" applyBorder="1" applyAlignment="1" applyProtection="1">
      <alignment horizontal="center" vertical="center"/>
      <protection hidden="1"/>
    </xf>
    <xf numFmtId="0" fontId="34" fillId="4" borderId="68" xfId="0" applyNumberFormat="1" applyFont="1" applyFill="1" applyBorder="1" applyAlignment="1" applyProtection="1">
      <alignment horizontal="center" vertical="center" wrapText="1"/>
      <protection hidden="1"/>
    </xf>
    <xf numFmtId="2" fontId="0" fillId="0" borderId="2" xfId="0" applyNumberFormat="1" applyFont="1" applyBorder="1" applyAlignment="1" applyProtection="1">
      <alignment vertical="center"/>
      <protection hidden="1"/>
    </xf>
    <xf numFmtId="0" fontId="0" fillId="0" borderId="0" xfId="0" applyAlignment="1" applyProtection="1">
      <alignment horizontal="center" vertical="center"/>
      <protection hidden="1"/>
    </xf>
    <xf numFmtId="0" fontId="0" fillId="0" borderId="65" xfId="0" applyBorder="1" applyAlignment="1" applyProtection="1">
      <alignment horizontal="center" vertical="center"/>
      <protection hidden="1"/>
    </xf>
    <xf numFmtId="0" fontId="48" fillId="0" borderId="0" xfId="0" applyFont="1" applyAlignment="1" applyProtection="1">
      <alignment horizontal="right"/>
      <protection hidden="1"/>
    </xf>
    <xf numFmtId="2" fontId="48" fillId="0" borderId="2" xfId="0" applyNumberFormat="1" applyFont="1" applyBorder="1" applyProtection="1">
      <protection hidden="1"/>
    </xf>
    <xf numFmtId="0" fontId="48" fillId="0" borderId="79" xfId="0" applyFont="1" applyBorder="1" applyAlignment="1" applyProtection="1">
      <alignment horizontal="right"/>
      <protection hidden="1"/>
    </xf>
    <xf numFmtId="0" fontId="0" fillId="0" borderId="79" xfId="0" applyBorder="1" applyProtection="1">
      <protection hidden="1"/>
    </xf>
    <xf numFmtId="0" fontId="0" fillId="0" borderId="65" xfId="0" applyBorder="1" applyAlignment="1" applyProtection="1">
      <alignment horizontal="center" vertical="center"/>
      <protection hidden="1"/>
    </xf>
    <xf numFmtId="49" fontId="51" fillId="0" borderId="42" xfId="0" applyNumberFormat="1" applyFont="1" applyFill="1" applyBorder="1" applyAlignment="1" applyProtection="1">
      <alignment vertical="center" wrapText="1"/>
      <protection locked="0" hidden="1"/>
    </xf>
    <xf numFmtId="49" fontId="51" fillId="0" borderId="8" xfId="0" applyNumberFormat="1" applyFont="1" applyFill="1" applyBorder="1" applyAlignment="1" applyProtection="1">
      <alignment vertical="center" wrapText="1"/>
      <protection locked="0" hidden="1"/>
    </xf>
    <xf numFmtId="0" fontId="104" fillId="0" borderId="0" xfId="0" applyFont="1" applyProtection="1"/>
    <xf numFmtId="0" fontId="18" fillId="0" borderId="0" xfId="0" applyFont="1" applyBorder="1" applyAlignment="1">
      <alignment horizontal="left" vertical="top"/>
    </xf>
    <xf numFmtId="0" fontId="0" fillId="0" borderId="0" xfId="0" applyBorder="1" applyAlignment="1">
      <alignment horizontal="left" vertical="top"/>
    </xf>
    <xf numFmtId="0" fontId="0" fillId="0" borderId="133" xfId="0" applyBorder="1" applyAlignment="1">
      <alignment vertical="center"/>
    </xf>
    <xf numFmtId="0" fontId="3" fillId="2" borderId="0" xfId="0" applyFont="1" applyFill="1" applyBorder="1" applyAlignment="1" applyProtection="1">
      <alignment horizontal="right"/>
      <protection hidden="1"/>
    </xf>
    <xf numFmtId="0" fontId="3" fillId="0" borderId="0" xfId="0" applyNumberFormat="1" applyFont="1" applyFill="1" applyBorder="1" applyAlignment="1" applyProtection="1">
      <protection hidden="1"/>
    </xf>
    <xf numFmtId="49" fontId="20" fillId="0" borderId="0" xfId="0" applyNumberFormat="1" applyFont="1" applyFill="1" applyBorder="1" applyAlignment="1" applyProtection="1">
      <alignment horizontal="right"/>
    </xf>
    <xf numFmtId="0" fontId="76" fillId="0" borderId="0" xfId="0" applyFont="1" applyFill="1" applyAlignment="1" applyProtection="1">
      <alignment horizontal="left" indent="1"/>
      <protection locked="0"/>
    </xf>
    <xf numFmtId="0" fontId="5" fillId="0" borderId="0" xfId="0" applyNumberFormat="1" applyFont="1" applyFill="1" applyBorder="1" applyAlignment="1" applyProtection="1">
      <alignment vertical="center" wrapText="1"/>
      <protection locked="0" hidden="1"/>
    </xf>
    <xf numFmtId="0" fontId="0" fillId="2" borderId="0" xfId="0" applyFill="1" applyAlignment="1" applyProtection="1">
      <protection hidden="1"/>
    </xf>
    <xf numFmtId="0" fontId="0" fillId="0" borderId="0" xfId="0" applyFill="1" applyAlignment="1"/>
    <xf numFmtId="0" fontId="0" fillId="0" borderId="0" xfId="0" applyFont="1" applyFill="1" applyProtection="1">
      <protection hidden="1"/>
    </xf>
    <xf numFmtId="1" fontId="0" fillId="0" borderId="0" xfId="0" applyNumberFormat="1" applyFont="1" applyFill="1" applyBorder="1" applyAlignment="1" applyProtection="1">
      <alignment horizontal="center" vertical="center"/>
      <protection locked="0"/>
    </xf>
    <xf numFmtId="0" fontId="0" fillId="0" borderId="0" xfId="0" applyFont="1" applyFill="1" applyAlignment="1" applyProtection="1">
      <protection locked="0"/>
    </xf>
    <xf numFmtId="0" fontId="0" fillId="0" borderId="0" xfId="0" applyFont="1" applyFill="1" applyAlignment="1" applyProtection="1">
      <protection hidden="1"/>
    </xf>
    <xf numFmtId="0" fontId="0" fillId="0" borderId="0" xfId="0" applyFont="1" applyFill="1" applyAlignment="1"/>
    <xf numFmtId="0" fontId="0" fillId="0" borderId="0" xfId="0" applyFont="1" applyFill="1"/>
    <xf numFmtId="0" fontId="0" fillId="0" borderId="0" xfId="0" applyFont="1" applyFill="1" applyAlignment="1" applyProtection="1">
      <alignment vertical="center"/>
      <protection hidden="1"/>
    </xf>
    <xf numFmtId="0" fontId="0" fillId="0" borderId="0" xfId="0" applyFont="1" applyFill="1" applyAlignment="1">
      <alignment vertical="center"/>
    </xf>
    <xf numFmtId="0" fontId="89" fillId="0" borderId="0" xfId="0" applyFont="1" applyFill="1" applyProtection="1">
      <protection hidden="1"/>
    </xf>
    <xf numFmtId="1" fontId="18" fillId="0" borderId="134" xfId="0" applyNumberFormat="1" applyFont="1" applyFill="1" applyBorder="1" applyAlignment="1" applyProtection="1">
      <alignment horizontal="left" vertical="top"/>
    </xf>
    <xf numFmtId="1" fontId="18" fillId="0" borderId="135" xfId="0" applyNumberFormat="1" applyFont="1" applyFill="1" applyBorder="1" applyAlignment="1" applyProtection="1">
      <alignment horizontal="left" vertical="top"/>
    </xf>
    <xf numFmtId="1" fontId="18" fillId="0" borderId="136" xfId="0" applyNumberFormat="1" applyFont="1" applyFill="1" applyBorder="1" applyAlignment="1" applyProtection="1">
      <alignment horizontal="center" vertical="center"/>
    </xf>
    <xf numFmtId="0" fontId="18" fillId="0" borderId="56" xfId="0" applyFont="1" applyFill="1" applyBorder="1" applyAlignment="1" applyProtection="1"/>
    <xf numFmtId="0" fontId="89" fillId="0" borderId="0" xfId="0" applyFont="1" applyFill="1" applyAlignment="1" applyProtection="1">
      <protection hidden="1"/>
    </xf>
    <xf numFmtId="0" fontId="89" fillId="0" borderId="0" xfId="0" applyFont="1" applyFill="1" applyAlignment="1"/>
    <xf numFmtId="0" fontId="89" fillId="0" borderId="0" xfId="0" applyFont="1" applyFill="1"/>
    <xf numFmtId="0" fontId="42" fillId="0" borderId="0" xfId="0" applyFont="1" applyFill="1" applyProtection="1">
      <protection hidden="1"/>
    </xf>
    <xf numFmtId="1" fontId="17" fillId="0" borderId="1" xfId="0" applyNumberFormat="1" applyFont="1" applyFill="1" applyBorder="1" applyAlignment="1" applyProtection="1">
      <alignment horizontal="center" vertical="center"/>
      <protection locked="0"/>
    </xf>
    <xf numFmtId="0" fontId="42" fillId="0" borderId="0" xfId="0" applyFont="1" applyFill="1" applyAlignment="1" applyProtection="1">
      <protection hidden="1"/>
    </xf>
    <xf numFmtId="0" fontId="42" fillId="0" borderId="0" xfId="0" applyFont="1" applyFill="1" applyAlignment="1"/>
    <xf numFmtId="0" fontId="42" fillId="0" borderId="0" xfId="0" applyFont="1" applyFill="1"/>
    <xf numFmtId="0" fontId="18" fillId="0" borderId="56" xfId="0" applyFont="1" applyFill="1" applyBorder="1" applyAlignment="1" applyProtection="1">
      <alignment horizontal="left" vertical="top"/>
      <protection hidden="1"/>
    </xf>
    <xf numFmtId="0" fontId="18" fillId="0" borderId="134" xfId="0" applyFont="1" applyFill="1" applyBorder="1" applyAlignment="1" applyProtection="1">
      <alignment horizontal="left" vertical="top"/>
      <protection hidden="1"/>
    </xf>
    <xf numFmtId="1" fontId="18" fillId="0" borderId="135" xfId="0" applyNumberFormat="1" applyFont="1" applyFill="1" applyBorder="1" applyAlignment="1" applyProtection="1">
      <alignment horizontal="center" vertical="center"/>
    </xf>
    <xf numFmtId="0" fontId="18" fillId="0" borderId="135" xfId="0" applyFont="1" applyFill="1" applyBorder="1" applyAlignment="1" applyProtection="1"/>
    <xf numFmtId="164" fontId="48" fillId="0" borderId="1" xfId="0" applyNumberFormat="1" applyFont="1" applyFill="1" applyBorder="1" applyAlignment="1" applyProtection="1">
      <alignment horizontal="center" vertical="center"/>
      <protection locked="0"/>
    </xf>
    <xf numFmtId="0" fontId="18" fillId="0" borderId="0" xfId="0" applyFont="1" applyFill="1" applyProtection="1">
      <protection hidden="1"/>
    </xf>
    <xf numFmtId="0" fontId="18" fillId="0" borderId="134" xfId="0" applyFont="1" applyFill="1" applyBorder="1" applyProtection="1"/>
    <xf numFmtId="0" fontId="18" fillId="0" borderId="135" xfId="0" applyFont="1" applyFill="1" applyBorder="1" applyAlignment="1" applyProtection="1">
      <alignment vertical="center"/>
    </xf>
    <xf numFmtId="0" fontId="18" fillId="0" borderId="136" xfId="0" applyFont="1" applyFill="1" applyBorder="1" applyAlignment="1" applyProtection="1">
      <alignment vertical="center"/>
    </xf>
    <xf numFmtId="0" fontId="18" fillId="0" borderId="136" xfId="0" applyFont="1" applyFill="1" applyBorder="1" applyProtection="1"/>
    <xf numFmtId="0" fontId="18" fillId="0" borderId="0" xfId="0" applyFont="1" applyFill="1"/>
    <xf numFmtId="0" fontId="18" fillId="2" borderId="0" xfId="0" applyFont="1" applyFill="1" applyProtection="1">
      <protection hidden="1"/>
    </xf>
    <xf numFmtId="0" fontId="18" fillId="0" borderId="134" xfId="0" applyFont="1" applyFill="1" applyBorder="1" applyAlignment="1" applyProtection="1">
      <alignment vertical="top"/>
      <protection hidden="1"/>
    </xf>
    <xf numFmtId="0" fontId="18" fillId="0" borderId="136" xfId="0" applyFont="1" applyFill="1" applyBorder="1" applyAlignment="1" applyProtection="1">
      <alignment vertical="top"/>
      <protection hidden="1"/>
    </xf>
    <xf numFmtId="0" fontId="18" fillId="0" borderId="135" xfId="0" applyFont="1" applyFill="1" applyBorder="1" applyAlignment="1" applyProtection="1">
      <alignment vertical="top"/>
      <protection hidden="1"/>
    </xf>
    <xf numFmtId="0" fontId="18" fillId="0" borderId="0" xfId="0" applyFont="1" applyFill="1" applyBorder="1" applyAlignment="1" applyProtection="1">
      <alignment horizontal="left" vertical="top"/>
      <protection hidden="1"/>
    </xf>
    <xf numFmtId="0" fontId="18" fillId="0" borderId="0" xfId="0" applyFont="1" applyProtection="1"/>
    <xf numFmtId="0" fontId="18" fillId="2" borderId="65" xfId="0" applyFont="1" applyFill="1" applyBorder="1" applyProtection="1">
      <protection hidden="1"/>
    </xf>
    <xf numFmtId="0" fontId="18" fillId="2" borderId="0" xfId="0" applyFont="1" applyFill="1"/>
    <xf numFmtId="0" fontId="18" fillId="0" borderId="0" xfId="0" applyFont="1"/>
    <xf numFmtId="0" fontId="42" fillId="2" borderId="0" xfId="0" applyFont="1" applyFill="1" applyProtection="1">
      <protection hidden="1"/>
    </xf>
    <xf numFmtId="0" fontId="42" fillId="0" borderId="0" xfId="0" applyFont="1"/>
    <xf numFmtId="0" fontId="0" fillId="2" borderId="0" xfId="0" applyFont="1" applyFill="1" applyProtection="1">
      <protection hidden="1"/>
    </xf>
    <xf numFmtId="0" fontId="0" fillId="0" borderId="0" xfId="0" applyFont="1"/>
    <xf numFmtId="0" fontId="0" fillId="2" borderId="0" xfId="0" applyFont="1" applyFill="1" applyAlignment="1" applyProtection="1">
      <alignment vertical="center"/>
      <protection hidden="1"/>
    </xf>
    <xf numFmtId="0" fontId="0" fillId="0" borderId="0" xfId="0" applyFont="1" applyAlignment="1">
      <alignment vertical="center"/>
    </xf>
    <xf numFmtId="0" fontId="18" fillId="0" borderId="79" xfId="0" applyFont="1" applyBorder="1" applyAlignment="1">
      <alignment vertical="center"/>
    </xf>
    <xf numFmtId="0" fontId="18" fillId="0" borderId="0" xfId="0" applyFont="1" applyBorder="1" applyAlignment="1">
      <alignment vertical="center"/>
    </xf>
    <xf numFmtId="0" fontId="18" fillId="0" borderId="65" xfId="0" applyFont="1" applyBorder="1" applyAlignment="1">
      <alignment vertical="center"/>
    </xf>
    <xf numFmtId="0" fontId="10" fillId="0" borderId="0" xfId="0" applyFont="1"/>
    <xf numFmtId="0" fontId="48" fillId="2" borderId="0" xfId="0" applyFont="1" applyFill="1" applyProtection="1">
      <protection hidden="1"/>
    </xf>
    <xf numFmtId="0" fontId="48" fillId="0" borderId="72" xfId="0" applyFont="1" applyBorder="1" applyProtection="1">
      <protection locked="0"/>
    </xf>
    <xf numFmtId="0" fontId="48" fillId="0" borderId="0" xfId="0" applyFont="1"/>
    <xf numFmtId="0" fontId="48" fillId="0" borderId="70" xfId="0" applyFont="1" applyBorder="1" applyProtection="1">
      <protection locked="0"/>
    </xf>
    <xf numFmtId="0" fontId="48" fillId="0" borderId="86" xfId="0" applyFont="1" applyBorder="1" applyProtection="1">
      <protection locked="0"/>
    </xf>
    <xf numFmtId="0" fontId="18" fillId="0" borderId="56" xfId="0" applyFont="1" applyBorder="1"/>
    <xf numFmtId="0" fontId="18" fillId="0" borderId="134" xfId="0" applyFont="1" applyBorder="1"/>
    <xf numFmtId="0" fontId="0" fillId="0" borderId="136" xfId="0" applyFont="1" applyBorder="1"/>
    <xf numFmtId="0" fontId="0" fillId="0" borderId="135" xfId="0" applyFont="1" applyBorder="1"/>
    <xf numFmtId="0" fontId="0" fillId="0" borderId="1" xfId="0" applyFont="1" applyBorder="1" applyAlignment="1" applyProtection="1">
      <alignment horizontal="center" vertical="center"/>
      <protection locked="0"/>
    </xf>
    <xf numFmtId="0" fontId="18" fillId="0" borderId="135" xfId="0" applyFont="1" applyBorder="1"/>
    <xf numFmtId="164" fontId="42" fillId="0" borderId="1" xfId="0" applyNumberFormat="1" applyFont="1" applyBorder="1" applyAlignment="1" applyProtection="1">
      <alignment horizontal="center" vertical="center"/>
      <protection locked="0"/>
    </xf>
    <xf numFmtId="168" fontId="42" fillId="0" borderId="1" xfId="0" applyNumberFormat="1" applyFont="1" applyBorder="1" applyAlignment="1" applyProtection="1">
      <alignment horizontal="center" vertical="center"/>
      <protection locked="0"/>
    </xf>
    <xf numFmtId="0" fontId="0" fillId="0" borderId="79" xfId="0" applyBorder="1" applyAlignment="1">
      <alignment horizontal="left" indent="1"/>
    </xf>
    <xf numFmtId="0" fontId="0" fillId="0" borderId="50" xfId="0" applyBorder="1" applyAlignment="1">
      <alignment horizontal="left" indent="1"/>
    </xf>
    <xf numFmtId="0" fontId="0" fillId="0" borderId="138" xfId="0" applyFont="1" applyFill="1" applyBorder="1" applyAlignment="1">
      <alignment vertical="top"/>
    </xf>
    <xf numFmtId="0" fontId="0" fillId="0" borderId="139" xfId="0" applyFill="1" applyBorder="1"/>
    <xf numFmtId="0" fontId="0" fillId="0" borderId="0" xfId="0" applyAlignment="1">
      <alignment horizontal="left" indent="3"/>
    </xf>
    <xf numFmtId="49" fontId="111" fillId="0" borderId="0" xfId="0" applyNumberFormat="1" applyFont="1" applyFill="1" applyBorder="1" applyAlignment="1" applyProtection="1">
      <protection locked="0"/>
    </xf>
    <xf numFmtId="0" fontId="112" fillId="0" borderId="0" xfId="0" applyFont="1" applyBorder="1" applyAlignment="1">
      <alignment horizontal="right"/>
    </xf>
    <xf numFmtId="0" fontId="112" fillId="0" borderId="133" xfId="0" applyFont="1" applyBorder="1" applyAlignment="1" applyProtection="1">
      <protection locked="0"/>
    </xf>
    <xf numFmtId="49" fontId="115" fillId="0" borderId="0" xfId="0" applyNumberFormat="1" applyFont="1" applyBorder="1" applyProtection="1">
      <protection hidden="1"/>
    </xf>
    <xf numFmtId="0" fontId="0" fillId="0" borderId="0" xfId="0" applyBorder="1" applyAlignment="1" applyProtection="1">
      <protection hidden="1"/>
    </xf>
    <xf numFmtId="0" fontId="0" fillId="0" borderId="0" xfId="0" applyBorder="1" applyProtection="1"/>
    <xf numFmtId="0" fontId="17" fillId="0" borderId="0" xfId="0" applyFont="1" applyFill="1" applyBorder="1" applyAlignment="1" applyProtection="1">
      <alignment vertical="center"/>
      <protection hidden="1"/>
    </xf>
    <xf numFmtId="0" fontId="0" fillId="0" borderId="50" xfId="0" applyBorder="1" applyProtection="1"/>
    <xf numFmtId="0" fontId="17" fillId="0" borderId="65" xfId="0" applyFont="1" applyFill="1" applyBorder="1" applyAlignment="1" applyProtection="1">
      <alignment vertical="center"/>
      <protection hidden="1"/>
    </xf>
    <xf numFmtId="0" fontId="0" fillId="0" borderId="79" xfId="0" applyFill="1" applyBorder="1" applyAlignment="1" applyProtection="1">
      <protection hidden="1"/>
    </xf>
    <xf numFmtId="0" fontId="0" fillId="0" borderId="0" xfId="0" applyFill="1" applyBorder="1" applyAlignment="1" applyProtection="1">
      <protection hidden="1"/>
    </xf>
    <xf numFmtId="0" fontId="0" fillId="0" borderId="0" xfId="0" applyFill="1" applyBorder="1" applyProtection="1">
      <protection hidden="1"/>
    </xf>
    <xf numFmtId="0" fontId="0" fillId="0" borderId="64" xfId="0" applyBorder="1" applyAlignment="1" applyProtection="1">
      <alignment vertical="center"/>
    </xf>
    <xf numFmtId="0" fontId="0" fillId="0" borderId="0" xfId="0" applyFill="1" applyBorder="1" applyAlignment="1" applyProtection="1">
      <alignment vertical="center"/>
    </xf>
    <xf numFmtId="0" fontId="48" fillId="8" borderId="56" xfId="0" applyFont="1" applyFill="1" applyBorder="1" applyAlignment="1" applyProtection="1">
      <alignment vertical="center" wrapText="1"/>
      <protection hidden="1"/>
    </xf>
    <xf numFmtId="0" fontId="0" fillId="0" borderId="64" xfId="0" applyBorder="1" applyAlignment="1" applyProtection="1">
      <alignment horizontal="left" vertical="center" indent="1"/>
      <protection hidden="1"/>
    </xf>
    <xf numFmtId="0" fontId="0" fillId="0" borderId="64" xfId="0" applyBorder="1" applyAlignment="1" applyProtection="1">
      <alignment horizontal="left" indent="1"/>
      <protection hidden="1"/>
    </xf>
    <xf numFmtId="0" fontId="0" fillId="0" borderId="1" xfId="0" applyBorder="1" applyAlignment="1" applyProtection="1">
      <alignment horizontal="left" vertical="center" indent="1"/>
      <protection hidden="1"/>
    </xf>
    <xf numFmtId="0" fontId="0" fillId="0" borderId="79" xfId="0" applyFont="1" applyBorder="1" applyProtection="1">
      <protection hidden="1"/>
    </xf>
    <xf numFmtId="0" fontId="71" fillId="5" borderId="0" xfId="0" applyNumberFormat="1" applyFont="1" applyFill="1" applyBorder="1" applyAlignment="1" applyProtection="1">
      <alignment horizontal="right" vertical="center"/>
      <protection hidden="1"/>
    </xf>
    <xf numFmtId="0" fontId="0" fillId="0" borderId="2" xfId="0" applyFont="1" applyBorder="1" applyAlignment="1" applyProtection="1">
      <alignment horizontal="left" vertical="center" indent="1"/>
      <protection hidden="1"/>
    </xf>
    <xf numFmtId="0" fontId="37" fillId="0" borderId="0" xfId="0" applyFont="1" applyFill="1" applyAlignment="1" applyProtection="1">
      <alignment horizontal="left" vertical="center"/>
      <protection hidden="1"/>
    </xf>
    <xf numFmtId="0" fontId="16" fillId="0" borderId="137" xfId="0" applyFont="1" applyBorder="1" applyAlignment="1" applyProtection="1">
      <alignment horizontal="center" vertical="center"/>
      <protection locked="0"/>
    </xf>
    <xf numFmtId="0" fontId="16" fillId="0" borderId="88" xfId="0" applyFont="1" applyBorder="1" applyAlignment="1" applyProtection="1">
      <alignment horizontal="center" vertical="center"/>
      <protection locked="0"/>
    </xf>
    <xf numFmtId="0" fontId="20" fillId="5" borderId="147" xfId="0" applyNumberFormat="1" applyFont="1" applyFill="1" applyBorder="1" applyAlignment="1" applyProtection="1">
      <alignment horizontal="center" vertical="center"/>
      <protection hidden="1"/>
    </xf>
    <xf numFmtId="0" fontId="20" fillId="5" borderId="146" xfId="0" applyNumberFormat="1" applyFont="1" applyFill="1" applyBorder="1" applyAlignment="1" applyProtection="1">
      <alignment horizontal="center" vertical="center"/>
      <protection hidden="1"/>
    </xf>
    <xf numFmtId="0" fontId="0" fillId="0" borderId="0" xfId="0" applyNumberFormat="1" applyFill="1" applyBorder="1" applyAlignment="1" applyProtection="1">
      <alignment horizontal="center" vertical="center"/>
      <protection hidden="1"/>
    </xf>
    <xf numFmtId="0" fontId="20" fillId="5" borderId="148" xfId="0" applyNumberFormat="1" applyFont="1" applyFill="1" applyBorder="1" applyAlignment="1" applyProtection="1">
      <alignment horizontal="center" vertical="center"/>
      <protection hidden="1"/>
    </xf>
    <xf numFmtId="12" fontId="21" fillId="4" borderId="30" xfId="0" applyNumberFormat="1" applyFont="1" applyFill="1" applyBorder="1" applyAlignment="1" applyProtection="1">
      <alignment horizontal="center" vertical="center" textRotation="90"/>
      <protection hidden="1"/>
    </xf>
    <xf numFmtId="0" fontId="21" fillId="4" borderId="30" xfId="0" applyNumberFormat="1" applyFont="1" applyFill="1" applyBorder="1" applyAlignment="1" applyProtection="1">
      <alignment horizontal="center" vertical="center" textRotation="90" wrapText="1"/>
      <protection hidden="1"/>
    </xf>
    <xf numFmtId="0" fontId="21" fillId="4" borderId="30" xfId="0" applyFont="1" applyFill="1" applyBorder="1" applyAlignment="1" applyProtection="1">
      <alignment horizontal="center" vertical="center" textRotation="90" wrapText="1"/>
      <protection hidden="1"/>
    </xf>
    <xf numFmtId="165" fontId="90" fillId="5" borderId="93" xfId="0" applyNumberFormat="1" applyFont="1" applyFill="1" applyBorder="1" applyAlignment="1" applyProtection="1">
      <alignment horizontal="right" vertical="center"/>
      <protection hidden="1"/>
    </xf>
    <xf numFmtId="165" fontId="90" fillId="5" borderId="97" xfId="0" applyNumberFormat="1" applyFont="1" applyFill="1" applyBorder="1" applyAlignment="1" applyProtection="1">
      <alignment horizontal="right" vertical="center"/>
      <protection hidden="1"/>
    </xf>
    <xf numFmtId="165" fontId="20" fillId="0" borderId="73" xfId="0" applyNumberFormat="1" applyFont="1" applyFill="1" applyBorder="1" applyAlignment="1" applyProtection="1">
      <alignment horizontal="right" vertical="center"/>
      <protection locked="0" hidden="1"/>
    </xf>
    <xf numFmtId="165" fontId="20" fillId="0" borderId="73" xfId="0" applyNumberFormat="1" applyFont="1" applyFill="1" applyBorder="1" applyAlignment="1" applyProtection="1">
      <alignment horizontal="right" vertical="center"/>
      <protection locked="0"/>
    </xf>
    <xf numFmtId="165" fontId="20" fillId="0" borderId="72" xfId="0" applyNumberFormat="1" applyFont="1" applyFill="1" applyBorder="1" applyAlignment="1" applyProtection="1">
      <alignment horizontal="right" vertical="center"/>
      <protection locked="0"/>
    </xf>
    <xf numFmtId="165" fontId="20" fillId="0" borderId="91" xfId="0" applyNumberFormat="1" applyFont="1" applyFill="1" applyBorder="1" applyAlignment="1" applyProtection="1">
      <alignment horizontal="right" vertical="center"/>
      <protection locked="0" hidden="1"/>
    </xf>
    <xf numFmtId="165" fontId="20" fillId="0" borderId="91" xfId="0" applyNumberFormat="1" applyFont="1" applyFill="1" applyBorder="1" applyAlignment="1" applyProtection="1">
      <alignment horizontal="right" vertical="center"/>
      <protection locked="0"/>
    </xf>
    <xf numFmtId="165" fontId="20" fillId="0" borderId="92" xfId="0" applyNumberFormat="1" applyFont="1" applyFill="1" applyBorder="1" applyAlignment="1" applyProtection="1">
      <alignment horizontal="right" vertical="center"/>
      <protection locked="0"/>
    </xf>
    <xf numFmtId="165" fontId="20" fillId="0" borderId="106" xfId="0" applyNumberFormat="1" applyFont="1" applyFill="1" applyBorder="1" applyAlignment="1" applyProtection="1">
      <alignment horizontal="right" vertical="center"/>
      <protection locked="0"/>
    </xf>
    <xf numFmtId="165" fontId="20" fillId="0" borderId="74" xfId="0" applyNumberFormat="1" applyFont="1" applyFill="1" applyBorder="1" applyAlignment="1" applyProtection="1">
      <alignment horizontal="right" vertical="center"/>
      <protection locked="0"/>
    </xf>
    <xf numFmtId="165" fontId="20" fillId="0" borderId="96" xfId="0" applyNumberFormat="1" applyFont="1" applyFill="1" applyBorder="1" applyAlignment="1" applyProtection="1">
      <alignment horizontal="right" vertical="center"/>
      <protection locked="0"/>
    </xf>
    <xf numFmtId="165" fontId="20" fillId="0" borderId="75" xfId="0" applyNumberFormat="1" applyFont="1" applyFill="1" applyBorder="1" applyAlignment="1" applyProtection="1">
      <alignment horizontal="right" vertical="center"/>
      <protection locked="0"/>
    </xf>
    <xf numFmtId="0" fontId="117" fillId="0" borderId="0" xfId="0" applyNumberFormat="1" applyFont="1" applyFill="1" applyBorder="1" applyAlignment="1" applyProtection="1">
      <alignment horizontal="left" vertical="center" indent="1"/>
      <protection hidden="1"/>
    </xf>
    <xf numFmtId="0" fontId="48" fillId="0" borderId="0" xfId="0" applyFont="1" applyProtection="1">
      <protection hidden="1"/>
    </xf>
    <xf numFmtId="0" fontId="70" fillId="0" borderId="0" xfId="0" applyFont="1" applyFill="1" applyAlignment="1" applyProtection="1">
      <alignment horizontal="right"/>
      <protection hidden="1"/>
    </xf>
    <xf numFmtId="0" fontId="11" fillId="0" borderId="0" xfId="0" applyFont="1" applyFill="1" applyAlignment="1" applyProtection="1">
      <alignment horizontal="left" vertical="center"/>
      <protection hidden="1"/>
    </xf>
    <xf numFmtId="1" fontId="118" fillId="0" borderId="0" xfId="0" applyNumberFormat="1" applyFont="1" applyProtection="1">
      <protection hidden="1"/>
    </xf>
    <xf numFmtId="0" fontId="11" fillId="0" borderId="0" xfId="0" applyFont="1" applyProtection="1">
      <protection hidden="1"/>
    </xf>
    <xf numFmtId="0" fontId="121" fillId="2" borderId="0" xfId="0" applyFont="1" applyFill="1" applyAlignment="1">
      <alignment horizontal="right"/>
    </xf>
    <xf numFmtId="0" fontId="122" fillId="2" borderId="0" xfId="0" quotePrefix="1" applyFont="1" applyFill="1" applyAlignment="1">
      <alignment horizontal="center"/>
    </xf>
    <xf numFmtId="0" fontId="122" fillId="2" borderId="0" xfId="0" applyFont="1" applyFill="1" applyAlignment="1"/>
    <xf numFmtId="0" fontId="25" fillId="5" borderId="66" xfId="0" applyNumberFormat="1" applyFont="1" applyFill="1" applyBorder="1" applyAlignment="1" applyProtection="1">
      <alignment horizontal="center" vertical="center" wrapText="1"/>
      <protection hidden="1"/>
    </xf>
    <xf numFmtId="0" fontId="25" fillId="5" borderId="3" xfId="0" applyNumberFormat="1" applyFont="1" applyFill="1" applyBorder="1" applyAlignment="1" applyProtection="1">
      <alignment horizontal="center" vertical="center" wrapText="1"/>
      <protection hidden="1"/>
    </xf>
    <xf numFmtId="1" fontId="18" fillId="0" borderId="0" xfId="0" applyNumberFormat="1" applyFont="1" applyFill="1" applyBorder="1" applyAlignment="1" applyProtection="1">
      <alignment horizontal="left" vertical="center"/>
    </xf>
    <xf numFmtId="1" fontId="107" fillId="0" borderId="0" xfId="0" applyNumberFormat="1" applyFont="1" applyFill="1" applyBorder="1" applyAlignment="1" applyProtection="1">
      <alignment horizontal="center" vertical="center"/>
    </xf>
    <xf numFmtId="0" fontId="108" fillId="0" borderId="0" xfId="0" applyFont="1" applyFill="1" applyAlignment="1" applyProtection="1"/>
    <xf numFmtId="0" fontId="0" fillId="0" borderId="0" xfId="0" applyAlignment="1" applyProtection="1">
      <alignment horizontal="right" vertical="center"/>
      <protection hidden="1"/>
    </xf>
    <xf numFmtId="0" fontId="0" fillId="0" borderId="0" xfId="0" applyBorder="1" applyAlignment="1" applyProtection="1">
      <alignment horizontal="right" vertical="center"/>
      <protection hidden="1"/>
    </xf>
    <xf numFmtId="0" fontId="48" fillId="0" borderId="0" xfId="0" applyFont="1" applyAlignment="1" applyProtection="1">
      <alignment horizontal="right" vertical="center"/>
      <protection hidden="1"/>
    </xf>
    <xf numFmtId="2" fontId="16" fillId="0" borderId="0" xfId="0" applyNumberFormat="1" applyFont="1" applyAlignment="1" applyProtection="1">
      <alignment horizontal="right" vertical="center"/>
      <protection hidden="1"/>
    </xf>
    <xf numFmtId="2" fontId="104" fillId="0" borderId="0" xfId="0" applyNumberFormat="1" applyFont="1" applyAlignment="1" applyProtection="1">
      <alignment horizontal="right" vertical="center"/>
      <protection hidden="1"/>
    </xf>
    <xf numFmtId="0" fontId="88" fillId="0" borderId="0" xfId="0" applyNumberFormat="1" applyFont="1" applyFill="1" applyBorder="1" applyAlignment="1" applyProtection="1">
      <alignment vertical="top"/>
      <protection hidden="1"/>
    </xf>
    <xf numFmtId="165" fontId="20" fillId="9" borderId="92" xfId="0" applyNumberFormat="1" applyFont="1" applyFill="1" applyBorder="1" applyAlignment="1" applyProtection="1">
      <alignment horizontal="right" vertical="center"/>
    </xf>
    <xf numFmtId="165" fontId="20" fillId="0" borderId="107" xfId="0" applyNumberFormat="1" applyFont="1" applyFill="1" applyBorder="1" applyAlignment="1" applyProtection="1">
      <alignment horizontal="right" vertical="center"/>
      <protection locked="0"/>
    </xf>
    <xf numFmtId="165" fontId="20" fillId="0" borderId="108" xfId="0" applyNumberFormat="1" applyFont="1" applyFill="1" applyBorder="1" applyAlignment="1" applyProtection="1">
      <alignment horizontal="right" vertical="center"/>
      <protection locked="0"/>
    </xf>
    <xf numFmtId="0" fontId="0" fillId="0" borderId="0" xfId="0" applyAlignment="1" applyProtection="1"/>
    <xf numFmtId="0" fontId="20" fillId="42" borderId="2" xfId="0" applyNumberFormat="1" applyFont="1" applyFill="1" applyBorder="1" applyAlignment="1" applyProtection="1">
      <alignment vertical="center"/>
      <protection locked="0" hidden="1"/>
    </xf>
    <xf numFmtId="0" fontId="20" fillId="42" borderId="2" xfId="0" applyNumberFormat="1" applyFont="1" applyFill="1" applyBorder="1" applyAlignment="1" applyProtection="1">
      <alignment horizontal="left" vertical="center"/>
      <protection locked="0" hidden="1"/>
    </xf>
    <xf numFmtId="0" fontId="0" fillId="42" borderId="2" xfId="0" applyFont="1" applyFill="1" applyBorder="1" applyProtection="1">
      <protection locked="0"/>
    </xf>
    <xf numFmtId="0" fontId="0" fillId="42" borderId="2" xfId="0" applyFill="1" applyBorder="1" applyAlignment="1" applyProtection="1">
      <alignment horizontal="left" vertical="center"/>
      <protection locked="0"/>
    </xf>
    <xf numFmtId="165" fontId="90" fillId="9" borderId="93" xfId="0" applyNumberFormat="1" applyFont="1" applyFill="1" applyBorder="1" applyAlignment="1" applyProtection="1">
      <alignment horizontal="right" vertical="center"/>
      <protection hidden="1"/>
    </xf>
    <xf numFmtId="0" fontId="142" fillId="0" borderId="0" xfId="0" applyFont="1" applyFill="1" applyBorder="1" applyAlignment="1" applyProtection="1">
      <alignment horizontal="right" vertical="center" wrapText="1"/>
      <protection hidden="1"/>
    </xf>
    <xf numFmtId="0" fontId="0" fillId="0" borderId="0" xfId="0" applyFill="1" applyBorder="1" applyAlignment="1" applyProtection="1">
      <alignment horizontal="center" vertical="center" wrapText="1"/>
      <protection locked="0" hidden="1"/>
    </xf>
    <xf numFmtId="165" fontId="28" fillId="5" borderId="90" xfId="0" applyNumberFormat="1" applyFont="1" applyFill="1" applyBorder="1" applyAlignment="1" applyProtection="1">
      <alignment horizontal="right" vertical="center"/>
      <protection hidden="1"/>
    </xf>
    <xf numFmtId="165" fontId="28" fillId="5" borderId="71" xfId="0" applyNumberFormat="1" applyFont="1" applyFill="1" applyBorder="1" applyAlignment="1" applyProtection="1">
      <alignment horizontal="right" vertical="center"/>
      <protection hidden="1"/>
    </xf>
    <xf numFmtId="165" fontId="27" fillId="4" borderId="70" xfId="0" applyNumberFormat="1" applyFont="1" applyFill="1" applyBorder="1" applyAlignment="1" applyProtection="1">
      <alignment horizontal="right" vertical="center"/>
      <protection hidden="1"/>
    </xf>
    <xf numFmtId="165" fontId="28" fillId="5" borderId="76" xfId="0" applyNumberFormat="1" applyFont="1" applyFill="1" applyBorder="1" applyAlignment="1" applyProtection="1">
      <alignment horizontal="right" vertical="center"/>
      <protection hidden="1"/>
    </xf>
    <xf numFmtId="0" fontId="0" fillId="0" borderId="2" xfId="0" applyBorder="1" applyAlignment="1" applyProtection="1">
      <alignment horizontal="left" indent="1"/>
      <protection hidden="1"/>
    </xf>
    <xf numFmtId="165" fontId="27" fillId="4" borderId="74" xfId="0" applyNumberFormat="1" applyFont="1" applyFill="1" applyBorder="1" applyAlignment="1" applyProtection="1">
      <alignment horizontal="right" vertical="center"/>
      <protection hidden="1"/>
    </xf>
    <xf numFmtId="1" fontId="0" fillId="0" borderId="2" xfId="0" applyNumberFormat="1" applyBorder="1" applyAlignment="1" applyProtection="1">
      <protection locked="0"/>
    </xf>
    <xf numFmtId="1" fontId="0" fillId="0" borderId="56" xfId="0" applyNumberFormat="1" applyBorder="1" applyAlignment="1" applyProtection="1">
      <protection locked="0"/>
    </xf>
    <xf numFmtId="1" fontId="0" fillId="0" borderId="14" xfId="0" applyNumberFormat="1" applyBorder="1" applyAlignment="1" applyProtection="1">
      <protection locked="0"/>
    </xf>
    <xf numFmtId="0" fontId="5" fillId="2" borderId="0" xfId="0" quotePrefix="1" applyFont="1" applyFill="1" applyAlignment="1" applyProtection="1">
      <alignment horizontal="center"/>
    </xf>
    <xf numFmtId="0" fontId="0" fillId="0" borderId="64" xfId="0" applyBorder="1" applyProtection="1"/>
    <xf numFmtId="0" fontId="27" fillId="0" borderId="55" xfId="0" applyNumberFormat="1" applyFont="1" applyFill="1" applyBorder="1" applyAlignment="1" applyProtection="1">
      <alignment horizontal="left" vertical="center" indent="1"/>
      <protection locked="0" hidden="1"/>
    </xf>
    <xf numFmtId="0" fontId="89" fillId="0" borderId="98" xfId="0" applyFont="1" applyFill="1" applyBorder="1" applyAlignment="1" applyProtection="1">
      <alignment horizontal="left" vertical="center" indent="1"/>
      <protection locked="0" hidden="1"/>
    </xf>
    <xf numFmtId="0" fontId="2" fillId="2" borderId="0" xfId="42" applyFill="1" applyProtection="1">
      <protection hidden="1"/>
    </xf>
    <xf numFmtId="0" fontId="2" fillId="2" borderId="0" xfId="42" applyNumberFormat="1" applyFill="1" applyProtection="1">
      <protection hidden="1"/>
    </xf>
    <xf numFmtId="0" fontId="2" fillId="2" borderId="0" xfId="42" applyFill="1" applyAlignment="1" applyProtection="1">
      <alignment horizontal="right" vertical="center"/>
      <protection hidden="1"/>
    </xf>
    <xf numFmtId="0" fontId="2" fillId="2" borderId="0" xfId="42" applyFill="1"/>
    <xf numFmtId="0" fontId="15" fillId="2" borderId="0" xfId="42" applyFont="1" applyFill="1" applyProtection="1">
      <protection hidden="1"/>
    </xf>
    <xf numFmtId="1" fontId="9" fillId="2" borderId="0" xfId="42" applyNumberFormat="1" applyFont="1" applyFill="1" applyAlignment="1" applyProtection="1">
      <protection hidden="1"/>
    </xf>
    <xf numFmtId="0" fontId="9" fillId="2" borderId="0" xfId="42" applyFont="1" applyFill="1" applyAlignment="1" applyProtection="1">
      <protection hidden="1"/>
    </xf>
    <xf numFmtId="0" fontId="2" fillId="2" borderId="0" xfId="42" applyFill="1" applyAlignment="1" applyProtection="1">
      <alignment horizontal="center"/>
      <protection hidden="1"/>
    </xf>
    <xf numFmtId="0" fontId="24" fillId="2" borderId="0" xfId="42" applyFont="1" applyFill="1" applyAlignment="1" applyProtection="1">
      <alignment horizontal="justify" vertical="center" wrapText="1"/>
      <protection hidden="1"/>
    </xf>
    <xf numFmtId="0" fontId="31" fillId="2" borderId="10" xfId="42" applyFont="1" applyFill="1" applyBorder="1" applyAlignment="1" applyProtection="1">
      <alignment horizontal="center" vertical="center" wrapText="1"/>
      <protection hidden="1"/>
    </xf>
    <xf numFmtId="0" fontId="31" fillId="2" borderId="2" xfId="42" applyFont="1" applyFill="1" applyBorder="1" applyAlignment="1" applyProtection="1">
      <alignment horizontal="center" vertical="center" wrapText="1"/>
      <protection hidden="1"/>
    </xf>
    <xf numFmtId="0" fontId="31" fillId="2" borderId="160" xfId="42" applyFont="1" applyFill="1" applyBorder="1" applyAlignment="1" applyProtection="1">
      <alignment horizontal="center" vertical="center"/>
      <protection hidden="1"/>
    </xf>
    <xf numFmtId="0" fontId="25" fillId="2" borderId="163" xfId="42" applyFont="1" applyFill="1" applyBorder="1" applyAlignment="1" applyProtection="1">
      <alignment vertical="center"/>
      <protection hidden="1"/>
    </xf>
    <xf numFmtId="0" fontId="31" fillId="2" borderId="163" xfId="42" applyFont="1" applyFill="1" applyBorder="1" applyAlignment="1" applyProtection="1">
      <alignment vertical="center"/>
      <protection hidden="1"/>
    </xf>
    <xf numFmtId="0" fontId="148" fillId="2" borderId="161" xfId="42" applyFont="1" applyFill="1" applyBorder="1" applyAlignment="1" applyProtection="1">
      <alignment horizontal="right" vertical="center"/>
      <protection hidden="1"/>
    </xf>
    <xf numFmtId="4" fontId="20" fillId="5" borderId="2" xfId="42" applyNumberFormat="1" applyFont="1" applyFill="1" applyBorder="1" applyAlignment="1" applyProtection="1">
      <alignment horizontal="right" vertical="center"/>
      <protection locked="0"/>
    </xf>
    <xf numFmtId="4" fontId="20" fillId="5" borderId="21" xfId="42" applyNumberFormat="1" applyFont="1" applyFill="1" applyBorder="1" applyAlignment="1" applyProtection="1">
      <alignment horizontal="right" vertical="center"/>
      <protection locked="0"/>
    </xf>
    <xf numFmtId="169" fontId="21" fillId="2" borderId="40" xfId="4" applyNumberFormat="1" applyFont="1" applyFill="1" applyBorder="1" applyAlignment="1" applyProtection="1">
      <alignment vertical="center"/>
      <protection hidden="1"/>
    </xf>
    <xf numFmtId="0" fontId="20" fillId="2" borderId="22" xfId="42" applyFont="1" applyFill="1" applyBorder="1" applyAlignment="1" applyProtection="1">
      <alignment vertical="center"/>
      <protection hidden="1"/>
    </xf>
    <xf numFmtId="0" fontId="31" fillId="2" borderId="136" xfId="42" applyFont="1" applyFill="1" applyBorder="1" applyAlignment="1" applyProtection="1">
      <alignment horizontal="center" vertical="center"/>
      <protection hidden="1"/>
    </xf>
    <xf numFmtId="0" fontId="31" fillId="2" borderId="136" xfId="42" applyFont="1" applyFill="1" applyBorder="1" applyAlignment="1" applyProtection="1">
      <alignment vertical="center"/>
      <protection hidden="1"/>
    </xf>
    <xf numFmtId="0" fontId="31" fillId="2" borderId="24" xfId="42" applyFont="1" applyFill="1" applyBorder="1" applyAlignment="1" applyProtection="1">
      <alignment vertical="center"/>
      <protection hidden="1"/>
    </xf>
    <xf numFmtId="0" fontId="20" fillId="2" borderId="18" xfId="42" applyFont="1" applyFill="1" applyBorder="1" applyAlignment="1" applyProtection="1">
      <alignment vertical="center"/>
      <protection hidden="1"/>
    </xf>
    <xf numFmtId="0" fontId="31" fillId="2" borderId="20" xfId="42" applyFont="1" applyFill="1" applyBorder="1" applyAlignment="1" applyProtection="1">
      <alignment vertical="center"/>
      <protection hidden="1"/>
    </xf>
    <xf numFmtId="0" fontId="31" fillId="2" borderId="17" xfId="42" applyFont="1" applyFill="1" applyBorder="1" applyAlignment="1" applyProtection="1">
      <alignment vertical="center"/>
      <protection hidden="1"/>
    </xf>
    <xf numFmtId="0" fontId="31" fillId="2" borderId="21" xfId="42" applyFont="1" applyFill="1" applyBorder="1" applyAlignment="1" applyProtection="1">
      <alignment vertical="center"/>
      <protection hidden="1"/>
    </xf>
    <xf numFmtId="0" fontId="20" fillId="2" borderId="16" xfId="42" applyFont="1" applyFill="1" applyBorder="1" applyAlignment="1" applyProtection="1">
      <alignment vertical="center"/>
      <protection hidden="1"/>
    </xf>
    <xf numFmtId="0" fontId="31" fillId="2" borderId="17" xfId="42" applyFont="1" applyFill="1" applyBorder="1" applyAlignment="1" applyProtection="1">
      <alignment horizontal="center" vertical="center"/>
      <protection hidden="1"/>
    </xf>
    <xf numFmtId="0" fontId="31" fillId="2" borderId="164" xfId="42" applyFont="1" applyFill="1" applyBorder="1" applyAlignment="1" applyProtection="1">
      <alignment vertical="center"/>
      <protection hidden="1"/>
    </xf>
    <xf numFmtId="0" fontId="31" fillId="2" borderId="16" xfId="42" applyFont="1" applyFill="1" applyBorder="1" applyAlignment="1" applyProtection="1">
      <alignment horizontal="right"/>
      <protection hidden="1"/>
    </xf>
    <xf numFmtId="0" fontId="20" fillId="2" borderId="17" xfId="42" applyNumberFormat="1" applyFont="1" applyFill="1" applyBorder="1" applyAlignment="1" applyProtection="1">
      <alignment horizontal="left" vertical="center" wrapText="1"/>
      <protection hidden="1"/>
    </xf>
    <xf numFmtId="0" fontId="31" fillId="2" borderId="17" xfId="42" applyNumberFormat="1" applyFont="1" applyFill="1" applyBorder="1" applyAlignment="1" applyProtection="1">
      <alignment horizontal="left" vertical="center"/>
      <protection hidden="1"/>
    </xf>
    <xf numFmtId="0" fontId="31" fillId="2" borderId="21" xfId="42" applyFont="1" applyFill="1" applyBorder="1" applyProtection="1">
      <protection hidden="1"/>
    </xf>
    <xf numFmtId="4" fontId="68" fillId="0" borderId="2" xfId="42" applyNumberFormat="1" applyFont="1" applyFill="1" applyBorder="1" applyAlignment="1" applyProtection="1">
      <alignment horizontal="right" vertical="center"/>
      <protection hidden="1"/>
    </xf>
    <xf numFmtId="4" fontId="68" fillId="2" borderId="40" xfId="4" applyNumberFormat="1" applyFont="1" applyFill="1" applyBorder="1" applyAlignment="1" applyProtection="1">
      <alignment vertical="center"/>
      <protection hidden="1"/>
    </xf>
    <xf numFmtId="0" fontId="2" fillId="2" borderId="0" xfId="42" applyFill="1" applyAlignment="1">
      <alignment vertical="center"/>
    </xf>
    <xf numFmtId="4" fontId="24" fillId="5" borderId="2" xfId="42" applyNumberFormat="1" applyFont="1" applyFill="1" applyBorder="1" applyAlignment="1" applyProtection="1">
      <alignment horizontal="right" vertical="center"/>
      <protection locked="0"/>
    </xf>
    <xf numFmtId="169" fontId="25" fillId="2" borderId="40" xfId="4" applyNumberFormat="1" applyFont="1" applyFill="1" applyBorder="1" applyAlignment="1" applyProtection="1">
      <alignment vertical="center"/>
      <protection hidden="1"/>
    </xf>
    <xf numFmtId="0" fontId="33" fillId="2" borderId="0" xfId="42" applyFont="1" applyFill="1" applyAlignment="1" applyProtection="1">
      <alignment vertical="center"/>
      <protection hidden="1"/>
    </xf>
    <xf numFmtId="0" fontId="20" fillId="2" borderId="0" xfId="42" applyFont="1" applyFill="1" applyAlignment="1" applyProtection="1">
      <alignment vertical="center"/>
      <protection hidden="1"/>
    </xf>
    <xf numFmtId="44" fontId="20" fillId="2" borderId="0" xfId="4" applyFont="1" applyFill="1" applyAlignment="1" applyProtection="1">
      <alignment vertical="center"/>
      <protection hidden="1"/>
    </xf>
    <xf numFmtId="0" fontId="20" fillId="2" borderId="0" xfId="42" applyFont="1" applyFill="1" applyProtection="1">
      <protection hidden="1"/>
    </xf>
    <xf numFmtId="0" fontId="50" fillId="2" borderId="0" xfId="42" applyFont="1" applyFill="1" applyAlignment="1" applyProtection="1">
      <alignment horizontal="right"/>
      <protection hidden="1"/>
    </xf>
    <xf numFmtId="0" fontId="23" fillId="2" borderId="0" xfId="42" applyFont="1" applyFill="1" applyAlignment="1" applyProtection="1">
      <protection hidden="1"/>
    </xf>
    <xf numFmtId="0" fontId="23" fillId="2" borderId="0" xfId="42" applyFont="1" applyFill="1" applyProtection="1">
      <protection hidden="1"/>
    </xf>
    <xf numFmtId="44" fontId="20" fillId="2" borderId="27" xfId="4" applyFont="1" applyFill="1" applyBorder="1" applyAlignment="1" applyProtection="1"/>
    <xf numFmtId="0" fontId="20" fillId="2" borderId="27" xfId="42" applyFont="1" applyFill="1" applyBorder="1" applyProtection="1">
      <protection locked="0"/>
    </xf>
    <xf numFmtId="44" fontId="20" fillId="2" borderId="0" xfId="4" applyFont="1" applyFill="1" applyBorder="1" applyAlignment="1" applyProtection="1">
      <protection hidden="1"/>
    </xf>
    <xf numFmtId="44" fontId="20" fillId="2" borderId="27" xfId="4" applyFont="1" applyFill="1" applyBorder="1" applyAlignment="1" applyProtection="1">
      <protection hidden="1"/>
    </xf>
    <xf numFmtId="0" fontId="31" fillId="2" borderId="0" xfId="42" applyFont="1" applyFill="1" applyBorder="1" applyAlignment="1" applyProtection="1">
      <alignment horizontal="center" vertical="top"/>
      <protection hidden="1"/>
    </xf>
    <xf numFmtId="0" fontId="20" fillId="2" borderId="0" xfId="42" applyFont="1" applyFill="1" applyBorder="1" applyAlignment="1" applyProtection="1">
      <protection hidden="1"/>
    </xf>
    <xf numFmtId="0" fontId="31" fillId="2" borderId="28" xfId="42" applyFont="1" applyFill="1" applyBorder="1" applyAlignment="1" applyProtection="1">
      <alignment horizontal="center" vertical="top"/>
      <protection hidden="1"/>
    </xf>
    <xf numFmtId="0" fontId="20" fillId="0" borderId="14" xfId="0" applyNumberFormat="1" applyFont="1" applyFill="1" applyBorder="1" applyAlignment="1" applyProtection="1">
      <alignment horizontal="center" vertical="center" wrapText="1"/>
      <protection locked="0"/>
    </xf>
    <xf numFmtId="0" fontId="120" fillId="17" borderId="0" xfId="42" applyFont="1" applyFill="1" applyBorder="1" applyAlignment="1"/>
    <xf numFmtId="0" fontId="149" fillId="2" borderId="0" xfId="0" applyFont="1" applyFill="1" applyProtection="1"/>
    <xf numFmtId="0" fontId="150" fillId="2" borderId="0" xfId="0" applyFont="1" applyFill="1" applyProtection="1"/>
    <xf numFmtId="0" fontId="150" fillId="2" borderId="0" xfId="0" applyFont="1" applyFill="1" applyAlignment="1" applyProtection="1">
      <alignment vertical="top"/>
    </xf>
    <xf numFmtId="165" fontId="90" fillId="9" borderId="128" xfId="0" applyNumberFormat="1" applyFont="1" applyFill="1" applyBorder="1" applyAlignment="1" applyProtection="1">
      <alignment horizontal="right" vertical="center"/>
      <protection hidden="1"/>
    </xf>
    <xf numFmtId="0" fontId="146" fillId="0" borderId="0" xfId="0" applyFont="1" applyAlignment="1">
      <alignment vertical="center" wrapText="1"/>
    </xf>
    <xf numFmtId="0" fontId="152" fillId="0" borderId="0" xfId="0" applyFont="1" applyAlignment="1">
      <alignment horizontal="left" vertical="center" wrapText="1"/>
    </xf>
    <xf numFmtId="0" fontId="0" fillId="42" borderId="2" xfId="0" applyFill="1" applyBorder="1" applyProtection="1">
      <protection locked="0" hidden="1"/>
    </xf>
    <xf numFmtId="0" fontId="20" fillId="0" borderId="99" xfId="0" applyNumberFormat="1" applyFont="1" applyFill="1" applyBorder="1" applyAlignment="1" applyProtection="1">
      <alignment horizontal="center" vertical="center" wrapText="1"/>
      <protection locked="0"/>
    </xf>
    <xf numFmtId="1" fontId="16" fillId="4" borderId="40" xfId="0" applyNumberFormat="1" applyFont="1" applyFill="1" applyBorder="1" applyAlignment="1" applyProtection="1">
      <alignment horizontal="right" indent="1"/>
      <protection hidden="1"/>
    </xf>
    <xf numFmtId="1" fontId="16" fillId="4" borderId="15" xfId="0" applyNumberFormat="1" applyFont="1" applyFill="1" applyBorder="1" applyAlignment="1" applyProtection="1">
      <alignment horizontal="right" indent="1"/>
      <protection hidden="1"/>
    </xf>
    <xf numFmtId="4" fontId="24" fillId="5" borderId="56" xfId="42" applyNumberFormat="1" applyFont="1" applyFill="1" applyBorder="1" applyAlignment="1" applyProtection="1">
      <alignment horizontal="right" vertical="center"/>
      <protection locked="0"/>
    </xf>
    <xf numFmtId="4" fontId="24" fillId="5" borderId="1" xfId="42" applyNumberFormat="1" applyFont="1" applyFill="1" applyBorder="1" applyAlignment="1" applyProtection="1">
      <alignment horizontal="right" vertical="center"/>
      <protection locked="0"/>
    </xf>
    <xf numFmtId="169" fontId="25" fillId="2" borderId="54" xfId="4" applyNumberFormat="1" applyFont="1" applyFill="1" applyBorder="1" applyAlignment="1" applyProtection="1">
      <alignment horizontal="right" vertical="center"/>
      <protection hidden="1"/>
    </xf>
    <xf numFmtId="0" fontId="31" fillId="2" borderId="22" xfId="42" applyFont="1" applyFill="1" applyBorder="1" applyAlignment="1" applyProtection="1">
      <alignment horizontal="center" vertical="center"/>
      <protection hidden="1"/>
    </xf>
    <xf numFmtId="0" fontId="31" fillId="2" borderId="18" xfId="42" applyFont="1" applyFill="1" applyBorder="1" applyAlignment="1" applyProtection="1">
      <alignment horizontal="center" vertical="center"/>
      <protection hidden="1"/>
    </xf>
    <xf numFmtId="0" fontId="31" fillId="2" borderId="133" xfId="42" applyFont="1" applyFill="1" applyBorder="1" applyAlignment="1" applyProtection="1">
      <alignment horizontal="center" vertical="center"/>
      <protection hidden="1"/>
    </xf>
    <xf numFmtId="0" fontId="29" fillId="2" borderId="133" xfId="42" applyFont="1" applyFill="1" applyBorder="1" applyAlignment="1" applyProtection="1">
      <alignment vertical="center"/>
      <protection hidden="1"/>
    </xf>
    <xf numFmtId="0" fontId="31" fillId="2" borderId="133" xfId="42" applyFont="1" applyFill="1" applyBorder="1" applyAlignment="1" applyProtection="1">
      <alignment vertical="center"/>
      <protection hidden="1"/>
    </xf>
    <xf numFmtId="0" fontId="20" fillId="2" borderId="48" xfId="42" applyFont="1" applyFill="1" applyBorder="1" applyAlignment="1" applyProtection="1">
      <alignment vertical="center"/>
      <protection hidden="1"/>
    </xf>
    <xf numFmtId="0" fontId="31" fillId="2" borderId="0" xfId="42" applyFont="1" applyFill="1" applyBorder="1" applyAlignment="1" applyProtection="1">
      <alignment horizontal="center" vertical="center"/>
      <protection hidden="1"/>
    </xf>
    <xf numFmtId="2" fontId="25" fillId="18" borderId="171" xfId="42" applyNumberFormat="1" applyFont="1" applyFill="1" applyBorder="1" applyAlignment="1" applyProtection="1">
      <alignment horizontal="center" vertical="center"/>
    </xf>
    <xf numFmtId="2" fontId="25" fillId="18" borderId="172" xfId="42" applyNumberFormat="1" applyFont="1" applyFill="1" applyBorder="1" applyAlignment="1" applyProtection="1">
      <alignment horizontal="center" vertical="center"/>
    </xf>
    <xf numFmtId="0" fontId="69" fillId="0" borderId="158" xfId="0" applyFont="1" applyBorder="1" applyAlignment="1" applyProtection="1">
      <protection hidden="1"/>
    </xf>
    <xf numFmtId="165" fontId="90" fillId="5" borderId="89" xfId="0" applyNumberFormat="1" applyFont="1" applyFill="1" applyBorder="1" applyAlignment="1" applyProtection="1">
      <alignment horizontal="right" vertical="center"/>
      <protection hidden="1"/>
    </xf>
    <xf numFmtId="165" fontId="20" fillId="0" borderId="105" xfId="0" applyNumberFormat="1" applyFont="1" applyFill="1" applyBorder="1" applyAlignment="1" applyProtection="1">
      <alignment horizontal="right" vertical="center"/>
      <protection locked="0" hidden="1"/>
    </xf>
    <xf numFmtId="165" fontId="20" fillId="0" borderId="34" xfId="0" applyNumberFormat="1" applyFont="1" applyFill="1" applyBorder="1" applyAlignment="1" applyProtection="1">
      <alignment horizontal="right" vertical="center"/>
      <protection locked="0" hidden="1"/>
    </xf>
    <xf numFmtId="165" fontId="21" fillId="9" borderId="57" xfId="0" applyNumberFormat="1" applyFont="1" applyFill="1" applyBorder="1" applyAlignment="1" applyProtection="1">
      <alignment horizontal="right" vertical="center"/>
      <protection hidden="1"/>
    </xf>
    <xf numFmtId="165" fontId="21" fillId="9" borderId="109" xfId="0" applyNumberFormat="1" applyFont="1" applyFill="1" applyBorder="1" applyAlignment="1" applyProtection="1">
      <alignment horizontal="right" vertical="center"/>
      <protection hidden="1"/>
    </xf>
    <xf numFmtId="165" fontId="28" fillId="9" borderId="113" xfId="0" applyNumberFormat="1" applyFont="1" applyFill="1" applyBorder="1" applyAlignment="1" applyProtection="1">
      <alignment horizontal="right" vertical="center"/>
      <protection hidden="1"/>
    </xf>
    <xf numFmtId="165" fontId="27" fillId="4" borderId="2" xfId="0" applyNumberFormat="1" applyFont="1" applyFill="1" applyBorder="1" applyAlignment="1" applyProtection="1">
      <alignment horizontal="right" vertical="center"/>
      <protection hidden="1"/>
    </xf>
    <xf numFmtId="165" fontId="90" fillId="9" borderId="89" xfId="0" applyNumberFormat="1" applyFont="1" applyFill="1" applyBorder="1" applyAlignment="1" applyProtection="1">
      <alignment horizontal="right" vertical="center"/>
      <protection locked="0" hidden="1"/>
    </xf>
    <xf numFmtId="0" fontId="27" fillId="9" borderId="72" xfId="0" applyFont="1" applyFill="1" applyBorder="1" applyAlignment="1">
      <alignment horizontal="left" vertical="center" wrapText="1" indent="1"/>
    </xf>
    <xf numFmtId="0" fontId="27" fillId="9" borderId="70" xfId="0" applyFont="1" applyFill="1" applyBorder="1" applyAlignment="1">
      <alignment horizontal="left" vertical="center" wrapText="1" indent="1"/>
    </xf>
    <xf numFmtId="0" fontId="101" fillId="14" borderId="0" xfId="0" applyFont="1" applyFill="1" applyProtection="1"/>
    <xf numFmtId="0" fontId="0" fillId="14" borderId="0" xfId="0" applyFill="1" applyProtection="1"/>
    <xf numFmtId="0" fontId="101" fillId="44" borderId="0" xfId="0" applyFont="1" applyFill="1" applyProtection="1"/>
    <xf numFmtId="0" fontId="17" fillId="43" borderId="0" xfId="0" applyFont="1" applyFill="1" applyProtection="1"/>
    <xf numFmtId="0" fontId="0" fillId="44" borderId="0" xfId="0" applyFill="1" applyProtection="1"/>
    <xf numFmtId="0" fontId="151" fillId="2" borderId="0" xfId="0" applyFont="1" applyFill="1" applyAlignment="1" applyProtection="1">
      <alignment vertical="center"/>
    </xf>
    <xf numFmtId="0" fontId="0" fillId="2" borderId="0" xfId="0" applyFont="1" applyFill="1" applyBorder="1" applyAlignment="1" applyProtection="1">
      <alignment vertical="center"/>
    </xf>
    <xf numFmtId="0" fontId="0" fillId="2" borderId="0" xfId="0" applyFill="1" applyBorder="1" applyAlignment="1" applyProtection="1">
      <alignment vertical="center"/>
    </xf>
    <xf numFmtId="0" fontId="59" fillId="2" borderId="0" xfId="0" applyFont="1" applyFill="1" applyAlignment="1" applyProtection="1">
      <alignment horizontal="left" vertical="center"/>
    </xf>
    <xf numFmtId="0" fontId="11" fillId="2" borderId="0" xfId="0" applyFont="1" applyFill="1" applyAlignment="1">
      <alignment horizontal="left" vertical="center" wrapText="1"/>
    </xf>
    <xf numFmtId="0" fontId="16" fillId="2" borderId="0" xfId="0" applyFont="1" applyFill="1" applyAlignment="1" applyProtection="1">
      <alignment vertical="top"/>
    </xf>
    <xf numFmtId="0" fontId="16" fillId="2" borderId="0" xfId="0" applyFont="1" applyFill="1" applyProtection="1"/>
    <xf numFmtId="0" fontId="0" fillId="2" borderId="0" xfId="0" applyFont="1" applyFill="1" applyProtection="1"/>
    <xf numFmtId="0" fontId="69" fillId="0" borderId="158" xfId="0" applyFont="1" applyBorder="1" applyAlignment="1" applyProtection="1">
      <alignment horizontal="right"/>
      <protection hidden="1"/>
    </xf>
    <xf numFmtId="0" fontId="20" fillId="4" borderId="30" xfId="0" applyFont="1" applyFill="1" applyBorder="1" applyAlignment="1" applyProtection="1">
      <alignment horizontal="center" vertical="center" wrapText="1"/>
      <protection hidden="1"/>
    </xf>
    <xf numFmtId="0" fontId="85" fillId="2" borderId="0" xfId="0" applyFont="1" applyFill="1" applyAlignment="1">
      <alignment horizontal="left" vertical="center" indent="1"/>
    </xf>
    <xf numFmtId="0" fontId="85" fillId="2" borderId="0" xfId="0" applyFont="1" applyFill="1" applyAlignment="1" applyProtection="1">
      <alignment horizontal="left" indent="1"/>
    </xf>
    <xf numFmtId="165" fontId="20" fillId="9" borderId="107" xfId="0" applyNumberFormat="1" applyFont="1" applyFill="1" applyBorder="1" applyAlignment="1" applyProtection="1">
      <alignment horizontal="right" vertical="center"/>
    </xf>
    <xf numFmtId="49" fontId="20" fillId="0" borderId="0" xfId="0" applyNumberFormat="1" applyFont="1" applyAlignment="1">
      <alignment vertical="center"/>
    </xf>
    <xf numFmtId="0" fontId="100" fillId="0" borderId="0" xfId="0" applyFont="1" applyAlignment="1" applyProtection="1">
      <alignment textRotation="90"/>
    </xf>
    <xf numFmtId="0" fontId="0" fillId="0" borderId="2" xfId="0" applyBorder="1"/>
    <xf numFmtId="0" fontId="34" fillId="10" borderId="0" xfId="0" applyFont="1" applyFill="1" applyAlignment="1">
      <alignment vertical="center"/>
    </xf>
    <xf numFmtId="0" fontId="27" fillId="9" borderId="74" xfId="0" applyFont="1" applyFill="1" applyBorder="1" applyAlignment="1">
      <alignment horizontal="left" vertical="center" wrapText="1" indent="1"/>
    </xf>
    <xf numFmtId="0" fontId="14" fillId="0" borderId="170" xfId="0" applyFont="1" applyBorder="1" applyAlignment="1" applyProtection="1">
      <alignment vertical="center"/>
      <protection locked="0"/>
    </xf>
    <xf numFmtId="165" fontId="20" fillId="0" borderId="95" xfId="0" applyNumberFormat="1" applyFont="1" applyFill="1" applyBorder="1" applyAlignment="1" applyProtection="1">
      <alignment horizontal="right" vertical="center"/>
      <protection locked="0" hidden="1"/>
    </xf>
    <xf numFmtId="165" fontId="20" fillId="0" borderId="75" xfId="0" applyNumberFormat="1" applyFont="1" applyFill="1" applyBorder="1" applyAlignment="1" applyProtection="1">
      <alignment horizontal="right" vertical="center"/>
      <protection locked="0" hidden="1"/>
    </xf>
    <xf numFmtId="0" fontId="143" fillId="5" borderId="40" xfId="0" applyFont="1" applyFill="1" applyBorder="1" applyAlignment="1" applyProtection="1">
      <alignment horizontal="center" vertical="center"/>
      <protection hidden="1"/>
    </xf>
    <xf numFmtId="0" fontId="2" fillId="0" borderId="0" xfId="66" applyNumberFormat="1" applyFont="1" applyFill="1" applyBorder="1" applyAlignment="1" applyProtection="1">
      <alignment vertical="center"/>
      <protection locked="0"/>
    </xf>
    <xf numFmtId="0" fontId="42" fillId="0" borderId="0" xfId="66" applyNumberFormat="1" applyFont="1" applyFill="1" applyBorder="1" applyAlignment="1" applyProtection="1">
      <alignment vertical="center"/>
      <protection locked="0"/>
    </xf>
    <xf numFmtId="0" fontId="42" fillId="0" borderId="0" xfId="66" applyNumberFormat="1" applyFont="1" applyFill="1" applyBorder="1" applyAlignment="1" applyProtection="1">
      <alignment horizontal="centerContinuous" vertical="center"/>
      <protection locked="0"/>
    </xf>
    <xf numFmtId="0" fontId="48" fillId="0" borderId="0" xfId="66" applyNumberFormat="1" applyFont="1" applyFill="1" applyBorder="1" applyAlignment="1" applyProtection="1">
      <alignment vertical="center"/>
      <protection locked="0"/>
    </xf>
    <xf numFmtId="0" fontId="159" fillId="0" borderId="0" xfId="66" applyNumberFormat="1" applyFont="1" applyFill="1" applyBorder="1" applyAlignment="1" applyProtection="1">
      <alignment vertical="center"/>
      <protection locked="0"/>
    </xf>
    <xf numFmtId="0" fontId="161" fillId="0" borderId="0" xfId="66" applyNumberFormat="1" applyFont="1" applyFill="1" applyBorder="1" applyAlignment="1" applyProtection="1">
      <alignment horizontal="right" vertical="center"/>
      <protection locked="0"/>
    </xf>
    <xf numFmtId="0" fontId="77" fillId="0" borderId="0" xfId="66" applyNumberFormat="1" applyFont="1" applyFill="1" applyBorder="1" applyAlignment="1" applyProtection="1">
      <alignment horizontal="left" vertical="center"/>
      <protection locked="0"/>
    </xf>
    <xf numFmtId="0" fontId="59" fillId="0" borderId="0" xfId="66" applyNumberFormat="1" applyFont="1" applyFill="1" applyBorder="1" applyAlignment="1" applyProtection="1">
      <alignment horizontal="left" vertical="center"/>
      <protection locked="0"/>
    </xf>
    <xf numFmtId="0" fontId="162" fillId="0" borderId="0" xfId="66" applyNumberFormat="1" applyFont="1" applyFill="1" applyBorder="1" applyAlignment="1" applyProtection="1">
      <alignment horizontal="right" vertical="center"/>
      <protection locked="0"/>
    </xf>
    <xf numFmtId="0" fontId="160" fillId="0" borderId="0" xfId="66" quotePrefix="1" applyNumberFormat="1" applyFont="1" applyFill="1" applyBorder="1" applyAlignment="1" applyProtection="1">
      <alignment horizontal="left" vertical="center"/>
      <protection locked="0"/>
    </xf>
    <xf numFmtId="0" fontId="42" fillId="0" borderId="0" xfId="66" applyNumberFormat="1" applyFont="1" applyFill="1" applyBorder="1" applyAlignment="1" applyProtection="1">
      <alignment horizontal="left" vertical="center"/>
      <protection locked="0"/>
    </xf>
    <xf numFmtId="0" fontId="63" fillId="0" borderId="0" xfId="66" applyNumberFormat="1" applyFont="1" applyFill="1" applyBorder="1" applyAlignment="1" applyProtection="1">
      <alignment vertical="center" wrapText="1"/>
      <protection locked="0"/>
    </xf>
    <xf numFmtId="0" fontId="2" fillId="0" borderId="2" xfId="66" applyNumberFormat="1" applyFont="1" applyFill="1" applyBorder="1" applyAlignment="1" applyProtection="1">
      <alignment horizontal="center" vertical="center"/>
      <protection locked="0"/>
    </xf>
    <xf numFmtId="0" fontId="0" fillId="0" borderId="64" xfId="0" applyBorder="1" applyAlignment="1" applyProtection="1">
      <protection hidden="1"/>
    </xf>
    <xf numFmtId="0" fontId="0" fillId="0" borderId="64" xfId="0" applyBorder="1" applyAlignment="1" applyProtection="1">
      <alignment vertical="center"/>
      <protection hidden="1"/>
    </xf>
    <xf numFmtId="0" fontId="0" fillId="0" borderId="64" xfId="0" applyFill="1" applyBorder="1" applyProtection="1"/>
    <xf numFmtId="0" fontId="0" fillId="42" borderId="64" xfId="0" applyFill="1" applyBorder="1" applyProtection="1">
      <protection locked="0"/>
    </xf>
    <xf numFmtId="0" fontId="0" fillId="42" borderId="177" xfId="0" applyFill="1" applyBorder="1" applyProtection="1">
      <protection locked="0"/>
    </xf>
    <xf numFmtId="0" fontId="163" fillId="0" borderId="57" xfId="66" applyNumberFormat="1" applyFont="1" applyFill="1" applyBorder="1" applyAlignment="1" applyProtection="1">
      <alignment horizontal="center" vertical="center" wrapText="1"/>
    </xf>
    <xf numFmtId="0" fontId="157" fillId="0" borderId="2" xfId="66" applyNumberFormat="1" applyFont="1" applyFill="1" applyBorder="1" applyAlignment="1" applyProtection="1">
      <alignment horizontal="center" vertical="center" wrapText="1"/>
    </xf>
    <xf numFmtId="0" fontId="163" fillId="0" borderId="2" xfId="66" applyNumberFormat="1" applyFont="1" applyFill="1" applyBorder="1" applyAlignment="1" applyProtection="1">
      <alignment horizontal="center" vertical="center" wrapText="1"/>
      <protection locked="0"/>
    </xf>
    <xf numFmtId="0" fontId="2" fillId="0" borderId="2" xfId="66" applyNumberFormat="1" applyFont="1" applyFill="1" applyBorder="1" applyAlignment="1" applyProtection="1">
      <alignment horizontal="left" vertical="center" indent="1"/>
    </xf>
    <xf numFmtId="0" fontId="2" fillId="0" borderId="57" xfId="66" applyNumberFormat="1" applyFont="1" applyFill="1" applyBorder="1" applyAlignment="1" applyProtection="1">
      <alignment horizontal="left" vertical="center" indent="1"/>
    </xf>
    <xf numFmtId="0" fontId="2" fillId="0" borderId="21" xfId="66" applyNumberFormat="1" applyFont="1" applyFill="1" applyBorder="1" applyAlignment="1" applyProtection="1">
      <alignment vertical="center"/>
    </xf>
    <xf numFmtId="0" fontId="89" fillId="0" borderId="21" xfId="66" applyNumberFormat="1" applyFont="1" applyFill="1" applyBorder="1" applyAlignment="1" applyProtection="1">
      <alignment vertical="center"/>
    </xf>
    <xf numFmtId="0" fontId="2" fillId="0" borderId="2" xfId="66" applyNumberFormat="1" applyFont="1" applyFill="1" applyBorder="1" applyAlignment="1" applyProtection="1">
      <alignment horizontal="center" vertical="center"/>
    </xf>
    <xf numFmtId="0" fontId="61" fillId="0" borderId="57" xfId="66" quotePrefix="1" applyNumberFormat="1" applyFont="1" applyFill="1" applyBorder="1" applyAlignment="1" applyProtection="1">
      <alignment horizontal="center" vertical="center"/>
      <protection locked="0"/>
    </xf>
    <xf numFmtId="0" fontId="42" fillId="0" borderId="0" xfId="66" applyNumberFormat="1" applyFont="1" applyFill="1" applyBorder="1" applyAlignment="1" applyProtection="1">
      <alignment vertical="center"/>
    </xf>
    <xf numFmtId="171" fontId="61" fillId="0" borderId="2" xfId="66" applyNumberFormat="1" applyFont="1" applyFill="1" applyBorder="1" applyAlignment="1" applyProtection="1">
      <alignment horizontal="center" vertical="center" wrapText="1"/>
    </xf>
    <xf numFmtId="0" fontId="2" fillId="0" borderId="2" xfId="66" applyNumberFormat="1" applyFont="1" applyFill="1" applyBorder="1" applyAlignment="1" applyProtection="1">
      <alignment horizontal="center" vertical="center" wrapText="1"/>
    </xf>
    <xf numFmtId="0" fontId="2" fillId="0" borderId="0" xfId="66" applyNumberFormat="1" applyFont="1" applyFill="1" applyBorder="1" applyAlignment="1" applyProtection="1">
      <alignment vertical="center"/>
    </xf>
    <xf numFmtId="0" fontId="158" fillId="0" borderId="0" xfId="66" applyNumberFormat="1" applyFont="1" applyFill="1" applyBorder="1" applyAlignment="1" applyProtection="1">
      <alignment vertical="center" wrapText="1"/>
    </xf>
    <xf numFmtId="0" fontId="166" fillId="0" borderId="0" xfId="66" applyNumberFormat="1" applyFont="1" applyFill="1" applyBorder="1" applyAlignment="1" applyProtection="1">
      <alignment vertical="center"/>
    </xf>
    <xf numFmtId="0" fontId="160" fillId="0" borderId="0" xfId="66" applyNumberFormat="1" applyFont="1" applyFill="1" applyBorder="1" applyAlignment="1" applyProtection="1">
      <alignment vertical="center"/>
    </xf>
    <xf numFmtId="0" fontId="86" fillId="0" borderId="0" xfId="66" applyNumberFormat="1" applyFont="1" applyFill="1" applyBorder="1" applyAlignment="1" applyProtection="1">
      <alignment horizontal="right" vertical="center"/>
    </xf>
    <xf numFmtId="0" fontId="104" fillId="0" borderId="0" xfId="66" applyNumberFormat="1" applyFont="1" applyFill="1" applyBorder="1" applyAlignment="1" applyProtection="1">
      <alignment vertical="center"/>
    </xf>
    <xf numFmtId="0" fontId="96" fillId="0" borderId="0" xfId="66" applyNumberFormat="1" applyFont="1" applyFill="1" applyBorder="1" applyAlignment="1" applyProtection="1">
      <alignment horizontal="center" vertical="center"/>
    </xf>
    <xf numFmtId="0" fontId="0" fillId="2" borderId="0" xfId="0" applyFill="1" applyAlignment="1" applyProtection="1">
      <alignment vertical="center"/>
    </xf>
    <xf numFmtId="0" fontId="0" fillId="0" borderId="2" xfId="0" applyFill="1" applyBorder="1" applyProtection="1"/>
    <xf numFmtId="0" fontId="0" fillId="2" borderId="0" xfId="0" applyFont="1" applyFill="1" applyAlignment="1" applyProtection="1">
      <alignment vertical="top" wrapText="1"/>
    </xf>
    <xf numFmtId="0" fontId="0" fillId="14"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0" fontId="0" fillId="2" borderId="0" xfId="0" applyFont="1" applyFill="1" applyAlignment="1" applyProtection="1">
      <alignment horizontal="left" vertical="center" wrapText="1"/>
    </xf>
    <xf numFmtId="0" fontId="0" fillId="2" borderId="0" xfId="0" applyNumberFormat="1" applyFont="1" applyFill="1" applyAlignment="1" applyProtection="1">
      <alignment horizontal="left" vertical="center" wrapText="1"/>
    </xf>
    <xf numFmtId="0" fontId="149" fillId="2" borderId="0" xfId="0" applyFont="1" applyFill="1" applyAlignment="1" applyProtection="1">
      <alignment horizontal="left" vertical="center" wrapText="1"/>
    </xf>
    <xf numFmtId="0" fontId="10" fillId="9" borderId="2" xfId="66" applyNumberFormat="1" applyFont="1" applyFill="1" applyBorder="1" applyAlignment="1" applyProtection="1">
      <alignment horizontal="center" vertical="center"/>
      <protection locked="0"/>
    </xf>
    <xf numFmtId="165" fontId="104" fillId="9" borderId="57" xfId="66" applyNumberFormat="1" applyFont="1" applyFill="1" applyBorder="1" applyAlignment="1" applyProtection="1">
      <alignment vertical="center"/>
      <protection locked="0"/>
    </xf>
    <xf numFmtId="165" fontId="154" fillId="9" borderId="57" xfId="66" applyNumberFormat="1" applyFont="1" applyFill="1" applyBorder="1" applyAlignment="1" applyProtection="1">
      <alignment vertical="center"/>
      <protection locked="0"/>
    </xf>
    <xf numFmtId="165" fontId="160" fillId="9" borderId="57" xfId="66" quotePrefix="1" applyNumberFormat="1" applyFont="1" applyFill="1" applyBorder="1" applyAlignment="1" applyProtection="1">
      <alignment vertical="center"/>
      <protection locked="0"/>
    </xf>
    <xf numFmtId="165" fontId="160" fillId="9" borderId="57" xfId="66" applyNumberFormat="1" applyFont="1" applyFill="1" applyBorder="1" applyAlignment="1" applyProtection="1">
      <alignment vertical="center"/>
      <protection locked="0"/>
    </xf>
    <xf numFmtId="0" fontId="2" fillId="9" borderId="2" xfId="66" applyNumberFormat="1" applyFont="1" applyFill="1" applyBorder="1" applyAlignment="1" applyProtection="1">
      <alignment horizontal="center" vertical="center"/>
      <protection locked="0"/>
    </xf>
    <xf numFmtId="14" fontId="2" fillId="9" borderId="2" xfId="66" applyNumberFormat="1" applyFont="1" applyFill="1" applyBorder="1" applyAlignment="1" applyProtection="1">
      <alignment horizontal="center" vertical="center" wrapText="1" shrinkToFit="1"/>
      <protection locked="0"/>
    </xf>
    <xf numFmtId="14" fontId="2" fillId="9" borderId="2" xfId="66" applyNumberFormat="1" applyFont="1" applyFill="1" applyBorder="1" applyAlignment="1" applyProtection="1">
      <alignment horizontal="center" vertical="center"/>
      <protection locked="0"/>
    </xf>
    <xf numFmtId="0" fontId="0" fillId="9" borderId="2" xfId="66" applyNumberFormat="1" applyFont="1" applyFill="1" applyBorder="1" applyAlignment="1" applyProtection="1">
      <alignment horizontal="center" vertical="center" wrapText="1" shrinkToFit="1"/>
      <protection locked="0"/>
    </xf>
    <xf numFmtId="0" fontId="2" fillId="9" borderId="2" xfId="66" applyNumberFormat="1" applyFont="1" applyFill="1" applyBorder="1" applyAlignment="1" applyProtection="1">
      <alignment horizontal="center" vertical="center" wrapText="1"/>
      <protection locked="0"/>
    </xf>
    <xf numFmtId="0" fontId="0" fillId="9" borderId="2" xfId="66" applyNumberFormat="1" applyFont="1" applyFill="1" applyBorder="1" applyAlignment="1" applyProtection="1">
      <alignment horizontal="center" vertical="center"/>
      <protection locked="0"/>
    </xf>
    <xf numFmtId="0" fontId="0" fillId="0" borderId="178" xfId="0" applyBorder="1" applyProtection="1"/>
    <xf numFmtId="0" fontId="0" fillId="0" borderId="65" xfId="0" applyFont="1" applyFill="1" applyBorder="1" applyAlignment="1" applyProtection="1">
      <alignment vertical="center"/>
      <protection hidden="1"/>
    </xf>
    <xf numFmtId="0" fontId="115" fillId="0" borderId="2" xfId="66" applyNumberFormat="1" applyFont="1" applyFill="1" applyBorder="1" applyAlignment="1" applyProtection="1">
      <alignment horizontal="left" vertical="center" indent="1"/>
      <protection locked="0"/>
    </xf>
    <xf numFmtId="0" fontId="17" fillId="0" borderId="0" xfId="0" applyFont="1" applyFill="1" applyBorder="1" applyAlignment="1" applyProtection="1">
      <alignment vertical="center" wrapText="1"/>
      <protection hidden="1"/>
    </xf>
    <xf numFmtId="0" fontId="17" fillId="0" borderId="78" xfId="0" applyFont="1" applyFill="1" applyBorder="1" applyAlignment="1" applyProtection="1">
      <alignment horizontal="right" vertical="center" wrapText="1"/>
      <protection hidden="1"/>
    </xf>
    <xf numFmtId="0" fontId="10" fillId="5" borderId="24" xfId="0" applyFont="1" applyFill="1" applyBorder="1" applyAlignment="1" applyProtection="1">
      <alignment horizontal="center" vertical="center" wrapText="1"/>
      <protection hidden="1"/>
    </xf>
    <xf numFmtId="0" fontId="10" fillId="5" borderId="90" xfId="0" applyFont="1" applyFill="1" applyBorder="1" applyAlignment="1" applyProtection="1">
      <alignment horizontal="center" vertical="center" wrapText="1"/>
      <protection hidden="1"/>
    </xf>
    <xf numFmtId="0" fontId="10" fillId="0" borderId="178" xfId="0" applyFont="1" applyFill="1" applyBorder="1" applyAlignment="1" applyProtection="1">
      <alignment horizontal="center" vertical="center" wrapText="1"/>
      <protection locked="0" hidden="1"/>
    </xf>
    <xf numFmtId="0" fontId="10" fillId="0" borderId="132" xfId="0" applyFont="1" applyFill="1" applyBorder="1" applyAlignment="1" applyProtection="1">
      <alignment horizontal="center" vertical="center" wrapText="1"/>
      <protection locked="0" hidden="1"/>
    </xf>
    <xf numFmtId="0" fontId="10" fillId="0" borderId="99" xfId="0" applyFont="1" applyFill="1" applyBorder="1" applyAlignment="1" applyProtection="1">
      <alignment horizontal="center" vertical="center" wrapText="1"/>
      <protection locked="0" hidden="1"/>
    </xf>
    <xf numFmtId="0" fontId="44" fillId="5" borderId="65" xfId="0" applyFont="1" applyFill="1" applyBorder="1" applyAlignment="1" applyProtection="1">
      <alignment horizontal="right" vertical="center" wrapText="1" indent="1"/>
      <protection hidden="1"/>
    </xf>
    <xf numFmtId="0" fontId="8" fillId="0" borderId="0" xfId="0" applyFont="1" applyFill="1" applyBorder="1" applyAlignment="1" applyProtection="1">
      <alignment vertical="center"/>
      <protection hidden="1"/>
    </xf>
    <xf numFmtId="165" fontId="170" fillId="9" borderId="57" xfId="66" applyNumberFormat="1" applyFont="1" applyFill="1" applyBorder="1" applyAlignment="1" applyProtection="1">
      <alignment vertical="center"/>
      <protection locked="0"/>
    </xf>
    <xf numFmtId="0" fontId="48" fillId="0" borderId="0" xfId="66" applyNumberFormat="1" applyFont="1" applyFill="1" applyBorder="1" applyAlignment="1" applyProtection="1">
      <alignment horizontal="right"/>
    </xf>
    <xf numFmtId="0" fontId="10" fillId="0" borderId="0" xfId="66" applyNumberFormat="1" applyFont="1" applyFill="1" applyBorder="1" applyAlignment="1" applyProtection="1">
      <alignment vertical="center"/>
    </xf>
    <xf numFmtId="0" fontId="18" fillId="0" borderId="0" xfId="66" applyNumberFormat="1" applyFont="1" applyFill="1" applyBorder="1" applyAlignment="1" applyProtection="1">
      <alignment vertical="center"/>
    </xf>
    <xf numFmtId="0" fontId="61" fillId="16" borderId="0" xfId="0" applyFont="1" applyFill="1" applyAlignment="1">
      <alignment vertical="center" textRotation="90"/>
    </xf>
    <xf numFmtId="1" fontId="46" fillId="2" borderId="44" xfId="0" applyNumberFormat="1" applyFont="1" applyFill="1" applyBorder="1" applyAlignment="1" applyProtection="1">
      <alignment vertical="center"/>
      <protection hidden="1"/>
    </xf>
    <xf numFmtId="0" fontId="100" fillId="0" borderId="0" xfId="0" applyNumberFormat="1" applyFont="1" applyFill="1" applyBorder="1" applyAlignment="1" applyProtection="1">
      <alignment horizontal="center" vertical="center" wrapText="1"/>
      <protection locked="0" hidden="1"/>
    </xf>
    <xf numFmtId="0" fontId="141" fillId="0" borderId="0" xfId="0" applyNumberFormat="1" applyFont="1" applyFill="1" applyBorder="1" applyAlignment="1" applyProtection="1">
      <alignment horizontal="right"/>
      <protection hidden="1"/>
    </xf>
    <xf numFmtId="14" fontId="100" fillId="0" borderId="0" xfId="0" applyNumberFormat="1" applyFont="1" applyFill="1" applyBorder="1" applyAlignment="1" applyProtection="1">
      <alignment horizontal="left" wrapText="1"/>
      <protection locked="0" hidden="1"/>
    </xf>
    <xf numFmtId="14" fontId="100" fillId="0" borderId="0" xfId="0" applyNumberFormat="1" applyFont="1" applyFill="1" applyBorder="1" applyAlignment="1" applyProtection="1">
      <alignment wrapText="1"/>
      <protection locked="0" hidden="1"/>
    </xf>
    <xf numFmtId="0" fontId="44" fillId="0" borderId="133" xfId="66" applyNumberFormat="1" applyFont="1" applyFill="1" applyBorder="1" applyAlignment="1" applyProtection="1">
      <alignment vertical="center"/>
      <protection locked="0"/>
    </xf>
    <xf numFmtId="0" fontId="44" fillId="0" borderId="178" xfId="66" applyNumberFormat="1" applyFont="1" applyFill="1" applyBorder="1" applyAlignment="1" applyProtection="1">
      <alignment vertical="center"/>
      <protection locked="0"/>
    </xf>
    <xf numFmtId="49" fontId="59" fillId="2" borderId="0" xfId="42" applyNumberFormat="1" applyFont="1" applyFill="1" applyAlignment="1" applyProtection="1">
      <alignment vertical="top"/>
      <protection hidden="1"/>
    </xf>
    <xf numFmtId="0" fontId="104" fillId="0" borderId="0" xfId="0" applyNumberFormat="1" applyFont="1" applyFill="1" applyBorder="1" applyAlignment="1" applyProtection="1">
      <alignment horizontal="right"/>
      <protection hidden="1"/>
    </xf>
    <xf numFmtId="14" fontId="171" fillId="0" borderId="0" xfId="0" applyNumberFormat="1" applyFont="1" applyFill="1" applyBorder="1" applyAlignment="1" applyProtection="1">
      <alignment horizontal="left" wrapText="1"/>
      <protection locked="0" hidden="1"/>
    </xf>
    <xf numFmtId="0" fontId="141" fillId="0" borderId="0" xfId="0" applyNumberFormat="1" applyFont="1" applyFill="1" applyBorder="1" applyAlignment="1" applyProtection="1">
      <alignment horizontal="right" vertical="center"/>
      <protection hidden="1"/>
    </xf>
    <xf numFmtId="0" fontId="0" fillId="9" borderId="57" xfId="66" applyNumberFormat="1" applyFont="1" applyFill="1" applyBorder="1" applyAlignment="1" applyProtection="1">
      <alignment horizontal="center" vertical="center"/>
      <protection locked="0"/>
    </xf>
    <xf numFmtId="165" fontId="59" fillId="0" borderId="136" xfId="66" applyNumberFormat="1" applyFont="1" applyFill="1" applyBorder="1" applyAlignment="1" applyProtection="1">
      <alignment horizontal="right" vertical="center"/>
    </xf>
    <xf numFmtId="165" fontId="96" fillId="0" borderId="0" xfId="66" quotePrefix="1" applyNumberFormat="1" applyFont="1" applyFill="1" applyBorder="1" applyAlignment="1" applyProtection="1">
      <alignment vertical="center"/>
    </xf>
    <xf numFmtId="0" fontId="2" fillId="2" borderId="0" xfId="42" applyFill="1" applyBorder="1" applyAlignment="1">
      <alignment vertical="center"/>
    </xf>
    <xf numFmtId="2" fontId="25" fillId="18" borderId="185" xfId="42" applyNumberFormat="1" applyFont="1" applyFill="1" applyBorder="1" applyAlignment="1" applyProtection="1">
      <alignment horizontal="center" vertical="center"/>
    </xf>
    <xf numFmtId="0" fontId="20" fillId="2" borderId="25" xfId="42" applyFont="1" applyFill="1" applyBorder="1" applyAlignment="1" applyProtection="1">
      <alignment vertical="center"/>
      <protection hidden="1"/>
    </xf>
    <xf numFmtId="0" fontId="31" fillId="2" borderId="26" xfId="42" applyFont="1" applyFill="1" applyBorder="1" applyAlignment="1" applyProtection="1">
      <alignment horizontal="center" vertical="center"/>
      <protection hidden="1"/>
    </xf>
    <xf numFmtId="4" fontId="24" fillId="5" borderId="35" xfId="42" applyNumberFormat="1" applyFont="1" applyFill="1" applyBorder="1" applyAlignment="1" applyProtection="1">
      <alignment horizontal="right" vertical="center"/>
      <protection locked="0"/>
    </xf>
    <xf numFmtId="4" fontId="24" fillId="5" borderId="180" xfId="42" applyNumberFormat="1" applyFont="1" applyFill="1" applyBorder="1" applyAlignment="1" applyProtection="1">
      <alignment horizontal="right" vertical="center"/>
      <protection locked="0"/>
    </xf>
    <xf numFmtId="169" fontId="25" fillId="2" borderId="181" xfId="4" applyNumberFormat="1" applyFont="1" applyFill="1" applyBorder="1" applyAlignment="1" applyProtection="1">
      <alignment horizontal="right" vertical="center"/>
      <protection hidden="1"/>
    </xf>
    <xf numFmtId="0" fontId="20" fillId="2" borderId="26" xfId="42" applyFont="1" applyFill="1" applyBorder="1" applyAlignment="1" applyProtection="1">
      <alignment vertical="center"/>
      <protection hidden="1"/>
    </xf>
    <xf numFmtId="0" fontId="163" fillId="0" borderId="0" xfId="66" applyNumberFormat="1" applyFont="1" applyFill="1" applyBorder="1" applyAlignment="1" applyProtection="1">
      <alignment wrapText="1"/>
    </xf>
    <xf numFmtId="0" fontId="0" fillId="0" borderId="2" xfId="0" quotePrefix="1" applyBorder="1" applyAlignment="1" applyProtection="1">
      <protection hidden="1"/>
    </xf>
    <xf numFmtId="0" fontId="49" fillId="0" borderId="44" xfId="0" applyFont="1" applyFill="1" applyBorder="1" applyAlignment="1" applyProtection="1">
      <alignment horizontal="center" vertical="center"/>
      <protection hidden="1"/>
    </xf>
    <xf numFmtId="0" fontId="0" fillId="0" borderId="23" xfId="0" applyBorder="1" applyAlignment="1">
      <alignment horizontal="left" indent="1"/>
    </xf>
    <xf numFmtId="0" fontId="16" fillId="0" borderId="23" xfId="0" applyFont="1" applyBorder="1" applyAlignment="1" applyProtection="1">
      <alignment horizontal="center" vertical="center"/>
      <protection locked="0"/>
    </xf>
    <xf numFmtId="165" fontId="27" fillId="4" borderId="176" xfId="0" applyNumberFormat="1" applyFont="1" applyFill="1" applyBorder="1" applyAlignment="1" applyProtection="1">
      <alignment horizontal="right" vertical="center"/>
      <protection hidden="1"/>
    </xf>
    <xf numFmtId="0" fontId="37" fillId="0" borderId="0" xfId="0" applyNumberFormat="1" applyFont="1" applyFill="1" applyBorder="1" applyAlignment="1" applyProtection="1">
      <alignment vertical="center"/>
      <protection hidden="1"/>
    </xf>
    <xf numFmtId="0" fontId="25" fillId="5" borderId="179" xfId="0" applyNumberFormat="1" applyFont="1" applyFill="1" applyBorder="1" applyAlignment="1" applyProtection="1">
      <alignment horizontal="center" vertical="center" wrapText="1"/>
      <protection hidden="1"/>
    </xf>
    <xf numFmtId="0" fontId="25" fillId="5" borderId="179" xfId="0" applyNumberFormat="1" applyFont="1" applyFill="1" applyBorder="1" applyAlignment="1" applyProtection="1">
      <alignment horizontal="center" vertical="center"/>
      <protection hidden="1"/>
    </xf>
    <xf numFmtId="0" fontId="25" fillId="5" borderId="182" xfId="0" applyNumberFormat="1" applyFont="1" applyFill="1" applyBorder="1" applyAlignment="1" applyProtection="1">
      <alignment horizontal="center" vertical="center"/>
      <protection hidden="1"/>
    </xf>
    <xf numFmtId="0" fontId="20" fillId="9" borderId="177" xfId="0" applyNumberFormat="1" applyFont="1" applyFill="1" applyBorder="1" applyAlignment="1" applyProtection="1">
      <alignment horizontal="center" vertical="center"/>
    </xf>
    <xf numFmtId="165" fontId="20" fillId="9" borderId="34" xfId="0" applyNumberFormat="1" applyFont="1" applyFill="1" applyBorder="1" applyAlignment="1" applyProtection="1">
      <alignment horizontal="right" vertical="center"/>
      <protection hidden="1"/>
    </xf>
    <xf numFmtId="165" fontId="20" fillId="9" borderId="91" xfId="0" applyNumberFormat="1" applyFont="1" applyFill="1" applyBorder="1" applyAlignment="1" applyProtection="1">
      <alignment horizontal="right" vertical="center"/>
      <protection hidden="1"/>
    </xf>
    <xf numFmtId="165" fontId="20" fillId="9" borderId="91" xfId="0" applyNumberFormat="1" applyFont="1" applyFill="1" applyBorder="1" applyAlignment="1" applyProtection="1">
      <alignment horizontal="right" vertical="center"/>
    </xf>
    <xf numFmtId="0" fontId="11" fillId="0" borderId="0" xfId="0" applyFont="1" applyAlignment="1" applyProtection="1">
      <alignment horizontal="right"/>
      <protection hidden="1"/>
    </xf>
    <xf numFmtId="0" fontId="0" fillId="0" borderId="0" xfId="0" applyFill="1" applyBorder="1" applyAlignment="1" applyProtection="1">
      <alignment horizontal="right" indent="1"/>
      <protection hidden="1"/>
    </xf>
    <xf numFmtId="0" fontId="0" fillId="0" borderId="0" xfId="0" applyFill="1" applyBorder="1" applyProtection="1">
      <protection locked="0" hidden="1"/>
    </xf>
    <xf numFmtId="0" fontId="0" fillId="0" borderId="0" xfId="0" applyFill="1" applyBorder="1" applyAlignment="1" applyProtection="1">
      <alignment horizontal="center" vertical="center"/>
      <protection locked="0" hidden="1"/>
    </xf>
    <xf numFmtId="0" fontId="141" fillId="0" borderId="0" xfId="0" applyFont="1" applyAlignment="1" applyProtection="1">
      <alignment vertical="center" textRotation="90" wrapText="1"/>
    </xf>
    <xf numFmtId="0" fontId="0" fillId="0" borderId="0" xfId="0" applyFont="1" applyFill="1" applyAlignment="1" applyProtection="1">
      <alignment vertical="center" wrapText="1"/>
    </xf>
    <xf numFmtId="0" fontId="0" fillId="42" borderId="179" xfId="0" applyFill="1" applyBorder="1" applyProtection="1">
      <protection locked="0" hidden="1"/>
    </xf>
    <xf numFmtId="0" fontId="0" fillId="42" borderId="179" xfId="0" applyFill="1" applyBorder="1" applyAlignment="1" applyProtection="1">
      <alignment horizontal="center" vertical="center"/>
      <protection locked="0" hidden="1"/>
    </xf>
    <xf numFmtId="49" fontId="17" fillId="7" borderId="182" xfId="0" applyNumberFormat="1" applyFont="1" applyFill="1" applyBorder="1" applyAlignment="1" applyProtection="1">
      <alignment horizontal="center" vertical="center"/>
      <protection hidden="1"/>
    </xf>
    <xf numFmtId="1" fontId="17" fillId="9" borderId="187" xfId="0" applyNumberFormat="1" applyFont="1" applyFill="1" applyBorder="1" applyAlignment="1" applyProtection="1">
      <alignment horizontal="center" vertical="center"/>
      <protection hidden="1"/>
    </xf>
    <xf numFmtId="49" fontId="17" fillId="9" borderId="182" xfId="0" applyNumberFormat="1" applyFont="1" applyFill="1" applyBorder="1" applyAlignment="1" applyProtection="1">
      <alignment horizontal="center" vertical="center"/>
      <protection hidden="1"/>
    </xf>
    <xf numFmtId="0" fontId="48" fillId="0" borderId="187" xfId="0" applyFont="1" applyBorder="1" applyAlignment="1" applyProtection="1">
      <alignment horizontal="center" vertical="center"/>
      <protection locked="0"/>
    </xf>
    <xf numFmtId="0" fontId="48" fillId="3" borderId="134" xfId="0" applyFont="1" applyFill="1" applyBorder="1" applyAlignment="1" applyProtection="1">
      <alignment horizontal="center" vertical="center"/>
      <protection hidden="1"/>
    </xf>
    <xf numFmtId="167" fontId="0" fillId="7" borderId="182" xfId="0" applyNumberFormat="1" applyFill="1" applyBorder="1" applyAlignment="1" applyProtection="1">
      <alignment horizontal="center" vertical="center"/>
      <protection hidden="1"/>
    </xf>
    <xf numFmtId="167" fontId="0" fillId="7" borderId="191" xfId="0" applyNumberFormat="1" applyFill="1" applyBorder="1" applyAlignment="1" applyProtection="1">
      <alignment horizontal="center" vertical="center"/>
      <protection hidden="1"/>
    </xf>
    <xf numFmtId="0" fontId="17" fillId="3" borderId="194" xfId="0" applyFont="1" applyFill="1" applyBorder="1" applyAlignment="1" applyProtection="1">
      <alignment horizontal="center" vertical="center"/>
      <protection hidden="1"/>
    </xf>
    <xf numFmtId="0" fontId="17" fillId="4" borderId="194" xfId="0" applyFont="1" applyFill="1" applyBorder="1" applyAlignment="1" applyProtection="1">
      <alignment horizontal="center" vertical="center"/>
      <protection hidden="1"/>
    </xf>
    <xf numFmtId="167" fontId="44" fillId="4" borderId="194" xfId="0" applyNumberFormat="1" applyFont="1" applyFill="1" applyBorder="1" applyAlignment="1" applyProtection="1">
      <alignment horizontal="center" vertical="center"/>
      <protection hidden="1"/>
    </xf>
    <xf numFmtId="167" fontId="44" fillId="4" borderId="195" xfId="0" applyNumberFormat="1" applyFont="1" applyFill="1" applyBorder="1" applyAlignment="1" applyProtection="1">
      <alignment horizontal="center" vertical="center"/>
      <protection hidden="1"/>
    </xf>
    <xf numFmtId="0" fontId="11" fillId="4" borderId="197" xfId="0" applyFont="1" applyFill="1" applyBorder="1" applyAlignment="1" applyProtection="1">
      <alignment horizontal="center" vertical="center"/>
      <protection hidden="1"/>
    </xf>
    <xf numFmtId="0" fontId="44" fillId="5" borderId="68" xfId="0" applyFont="1" applyFill="1" applyBorder="1" applyAlignment="1" applyProtection="1">
      <alignment horizontal="right" vertical="center"/>
      <protection hidden="1"/>
    </xf>
    <xf numFmtId="0" fontId="44" fillId="5" borderId="10" xfId="0" applyFont="1" applyFill="1" applyBorder="1" applyAlignment="1" applyProtection="1">
      <alignment horizontal="right" vertical="center"/>
      <protection hidden="1"/>
    </xf>
    <xf numFmtId="0" fontId="44" fillId="5" borderId="69" xfId="0" applyFont="1" applyFill="1" applyBorder="1" applyAlignment="1" applyProtection="1">
      <alignment horizontal="right" vertical="center"/>
      <protection hidden="1"/>
    </xf>
    <xf numFmtId="0" fontId="44" fillId="5" borderId="13" xfId="0" applyFont="1" applyFill="1" applyBorder="1" applyAlignment="1" applyProtection="1">
      <alignment horizontal="right" vertical="center"/>
      <protection hidden="1"/>
    </xf>
    <xf numFmtId="49" fontId="96" fillId="0" borderId="0" xfId="0" applyNumberFormat="1" applyFont="1" applyFill="1" applyBorder="1" applyAlignment="1" applyProtection="1">
      <alignment horizontal="center" vertical="center"/>
      <protection hidden="1"/>
    </xf>
    <xf numFmtId="0" fontId="17" fillId="13" borderId="198" xfId="0" applyFont="1" applyFill="1" applyBorder="1" applyAlignment="1" applyProtection="1">
      <alignment horizontal="center" vertical="center"/>
      <protection hidden="1"/>
    </xf>
    <xf numFmtId="0" fontId="11" fillId="13" borderId="198" xfId="0" applyFont="1" applyFill="1" applyBorder="1" applyAlignment="1" applyProtection="1">
      <alignment horizontal="center" vertical="center"/>
      <protection hidden="1"/>
    </xf>
    <xf numFmtId="167" fontId="44" fillId="13" borderId="198" xfId="0" applyNumberFormat="1" applyFont="1" applyFill="1" applyBorder="1" applyAlignment="1" applyProtection="1">
      <alignment horizontal="center" vertical="center"/>
      <protection hidden="1"/>
    </xf>
    <xf numFmtId="167" fontId="44" fillId="13" borderId="199" xfId="0" applyNumberFormat="1" applyFont="1" applyFill="1" applyBorder="1" applyAlignment="1" applyProtection="1">
      <alignment horizontal="center" vertical="center"/>
      <protection hidden="1"/>
    </xf>
    <xf numFmtId="0" fontId="16" fillId="5" borderId="161" xfId="0" applyFont="1" applyFill="1" applyBorder="1" applyAlignment="1" applyProtection="1">
      <alignment horizontal="right" vertical="center" indent="1"/>
      <protection hidden="1"/>
    </xf>
    <xf numFmtId="165" fontId="20" fillId="9" borderId="72" xfId="0" applyNumberFormat="1" applyFont="1" applyFill="1" applyBorder="1" applyAlignment="1" applyProtection="1">
      <alignment horizontal="right" vertical="center"/>
    </xf>
    <xf numFmtId="165" fontId="20" fillId="9" borderId="106" xfId="0" applyNumberFormat="1" applyFont="1" applyFill="1" applyBorder="1" applyAlignment="1" applyProtection="1">
      <alignment horizontal="right" vertical="center"/>
    </xf>
    <xf numFmtId="165" fontId="20" fillId="0" borderId="34" xfId="0" applyNumberFormat="1" applyFont="1" applyFill="1" applyBorder="1" applyAlignment="1" applyProtection="1">
      <alignment horizontal="right" vertical="center"/>
      <protection hidden="1"/>
    </xf>
    <xf numFmtId="165" fontId="20" fillId="0" borderId="92" xfId="0" applyNumberFormat="1" applyFont="1" applyFill="1" applyBorder="1" applyAlignment="1" applyProtection="1">
      <alignment horizontal="right" vertical="center"/>
    </xf>
    <xf numFmtId="165" fontId="20" fillId="9" borderId="95" xfId="0" applyNumberFormat="1" applyFont="1" applyFill="1" applyBorder="1" applyAlignment="1" applyProtection="1">
      <alignment horizontal="right" vertical="center"/>
      <protection hidden="1"/>
    </xf>
    <xf numFmtId="165" fontId="20" fillId="9" borderId="75" xfId="0" applyNumberFormat="1" applyFont="1" applyFill="1" applyBorder="1" applyAlignment="1" applyProtection="1">
      <alignment horizontal="right" vertical="center"/>
      <protection hidden="1"/>
    </xf>
    <xf numFmtId="165" fontId="20" fillId="9" borderId="75" xfId="0" applyNumberFormat="1" applyFont="1" applyFill="1" applyBorder="1" applyAlignment="1" applyProtection="1">
      <alignment horizontal="right" vertical="center"/>
    </xf>
    <xf numFmtId="0" fontId="101" fillId="0" borderId="158" xfId="0" applyNumberFormat="1" applyFont="1" applyFill="1" applyBorder="1" applyAlignment="1" applyProtection="1">
      <alignment vertical="top"/>
      <protection hidden="1"/>
    </xf>
    <xf numFmtId="1" fontId="17" fillId="7" borderId="133" xfId="0" applyNumberFormat="1" applyFont="1" applyFill="1" applyBorder="1" applyAlignment="1" applyProtection="1">
      <alignment horizontal="center" vertical="center"/>
      <protection hidden="1"/>
    </xf>
    <xf numFmtId="49" fontId="17" fillId="7" borderId="205" xfId="0" applyNumberFormat="1" applyFont="1" applyFill="1" applyBorder="1" applyAlignment="1" applyProtection="1">
      <alignment horizontal="center" vertical="center"/>
      <protection hidden="1"/>
    </xf>
    <xf numFmtId="0" fontId="48" fillId="0" borderId="132" xfId="0" applyFont="1" applyBorder="1" applyAlignment="1" applyProtection="1">
      <alignment horizontal="center" vertical="center"/>
      <protection locked="0"/>
    </xf>
    <xf numFmtId="0" fontId="48" fillId="0" borderId="205" xfId="0" applyFont="1" applyBorder="1" applyAlignment="1" applyProtection="1">
      <alignment horizontal="center" vertical="center"/>
      <protection locked="0"/>
    </xf>
    <xf numFmtId="0" fontId="48" fillId="3" borderId="206" xfId="0" applyFont="1" applyFill="1" applyBorder="1" applyAlignment="1" applyProtection="1">
      <alignment horizontal="center" vertical="center"/>
      <protection hidden="1"/>
    </xf>
    <xf numFmtId="167" fontId="0" fillId="7" borderId="205" xfId="0" applyNumberFormat="1" applyFill="1" applyBorder="1" applyAlignment="1" applyProtection="1">
      <alignment horizontal="center" vertical="center"/>
      <protection hidden="1"/>
    </xf>
    <xf numFmtId="167" fontId="0" fillId="7" borderId="207" xfId="0" applyNumberFormat="1" applyFill="1" applyBorder="1" applyAlignment="1" applyProtection="1">
      <alignment horizontal="center" vertical="center"/>
      <protection hidden="1"/>
    </xf>
    <xf numFmtId="49" fontId="17" fillId="7" borderId="179" xfId="0" applyNumberFormat="1" applyFont="1" applyFill="1" applyBorder="1" applyAlignment="1" applyProtection="1">
      <alignment horizontal="center" vertical="center"/>
      <protection hidden="1"/>
    </xf>
    <xf numFmtId="0" fontId="48" fillId="0" borderId="177" xfId="0" applyFont="1" applyBorder="1" applyAlignment="1" applyProtection="1">
      <alignment horizontal="center" vertical="center"/>
      <protection locked="0"/>
    </xf>
    <xf numFmtId="0" fontId="48" fillId="0" borderId="189" xfId="0" applyFont="1" applyBorder="1" applyAlignment="1" applyProtection="1">
      <alignment horizontal="center" vertical="center"/>
      <protection locked="0"/>
    </xf>
    <xf numFmtId="0" fontId="48" fillId="3" borderId="183" xfId="0" applyFont="1" applyFill="1" applyBorder="1" applyAlignment="1" applyProtection="1">
      <alignment horizontal="center" vertical="center"/>
      <protection hidden="1"/>
    </xf>
    <xf numFmtId="167" fontId="0" fillId="7" borderId="179" xfId="0" applyNumberFormat="1" applyFill="1" applyBorder="1" applyAlignment="1" applyProtection="1">
      <alignment horizontal="center" vertical="center"/>
      <protection hidden="1"/>
    </xf>
    <xf numFmtId="167" fontId="0" fillId="7" borderId="180" xfId="0" applyNumberFormat="1" applyFill="1" applyBorder="1" applyAlignment="1" applyProtection="1">
      <alignment horizontal="center" vertical="center"/>
      <protection hidden="1"/>
    </xf>
    <xf numFmtId="49" fontId="17" fillId="5" borderId="205" xfId="0" applyNumberFormat="1" applyFont="1" applyFill="1" applyBorder="1" applyAlignment="1" applyProtection="1">
      <alignment horizontal="center" vertical="center"/>
      <protection hidden="1"/>
    </xf>
    <xf numFmtId="49" fontId="17" fillId="5" borderId="179" xfId="0" applyNumberFormat="1" applyFont="1" applyFill="1" applyBorder="1" applyAlignment="1" applyProtection="1">
      <alignment horizontal="center" vertical="center"/>
      <protection hidden="1"/>
    </xf>
    <xf numFmtId="167" fontId="0" fillId="5" borderId="205" xfId="0" applyNumberFormat="1" applyFill="1" applyBorder="1" applyAlignment="1" applyProtection="1">
      <alignment horizontal="center" vertical="center"/>
      <protection hidden="1"/>
    </xf>
    <xf numFmtId="167" fontId="0" fillId="5" borderId="179" xfId="0" applyNumberFormat="1" applyFill="1" applyBorder="1" applyAlignment="1" applyProtection="1">
      <alignment horizontal="center" vertical="center"/>
      <protection hidden="1"/>
    </xf>
    <xf numFmtId="167" fontId="0" fillId="5" borderId="207" xfId="0" applyNumberFormat="1" applyFill="1" applyBorder="1" applyAlignment="1" applyProtection="1">
      <alignment horizontal="center" vertical="center"/>
      <protection hidden="1"/>
    </xf>
    <xf numFmtId="167" fontId="0" fillId="5" borderId="180" xfId="0" applyNumberFormat="1" applyFill="1" applyBorder="1" applyAlignment="1" applyProtection="1">
      <alignment horizontal="center" vertical="center"/>
      <protection hidden="1"/>
    </xf>
    <xf numFmtId="0" fontId="9" fillId="4" borderId="182" xfId="0" applyFont="1" applyFill="1" applyBorder="1" applyAlignment="1" applyProtection="1">
      <alignment horizontal="center" vertical="center"/>
      <protection hidden="1"/>
    </xf>
    <xf numFmtId="0" fontId="10" fillId="5" borderId="209" xfId="0" applyFont="1" applyFill="1" applyBorder="1" applyAlignment="1" applyProtection="1">
      <alignment horizontal="center" vertical="center" wrapText="1"/>
      <protection hidden="1"/>
    </xf>
    <xf numFmtId="0" fontId="10" fillId="5" borderId="183" xfId="0" applyFont="1" applyFill="1" applyBorder="1" applyAlignment="1" applyProtection="1">
      <alignment horizontal="center" vertical="center" wrapText="1"/>
      <protection hidden="1"/>
    </xf>
    <xf numFmtId="0" fontId="10" fillId="0" borderId="177" xfId="0" applyFont="1" applyFill="1" applyBorder="1" applyAlignment="1" applyProtection="1">
      <alignment horizontal="center" vertical="center" wrapText="1"/>
      <protection locked="0" hidden="1"/>
    </xf>
    <xf numFmtId="0" fontId="9" fillId="4" borderId="208" xfId="0" applyFont="1" applyFill="1" applyBorder="1" applyAlignment="1" applyProtection="1">
      <alignment horizontal="center" vertical="center"/>
      <protection hidden="1"/>
    </xf>
    <xf numFmtId="0" fontId="9" fillId="4" borderId="179" xfId="0" applyFont="1" applyFill="1" applyBorder="1" applyAlignment="1" applyProtection="1">
      <alignment horizontal="center" vertical="center"/>
      <protection hidden="1"/>
    </xf>
    <xf numFmtId="0" fontId="9" fillId="4" borderId="190" xfId="0" applyFont="1" applyFill="1" applyBorder="1" applyAlignment="1" applyProtection="1">
      <alignment horizontal="center" vertical="center"/>
      <protection hidden="1"/>
    </xf>
    <xf numFmtId="0" fontId="17" fillId="5" borderId="208" xfId="0" applyFont="1" applyFill="1" applyBorder="1" applyAlignment="1" applyProtection="1">
      <alignment horizontal="center" vertical="center"/>
      <protection hidden="1"/>
    </xf>
    <xf numFmtId="0" fontId="17" fillId="5" borderId="190" xfId="0" applyFont="1" applyFill="1" applyBorder="1" applyAlignment="1" applyProtection="1">
      <alignment horizontal="center" vertical="center"/>
      <protection hidden="1"/>
    </xf>
    <xf numFmtId="0" fontId="17" fillId="5" borderId="211" xfId="0" applyFont="1" applyFill="1" applyBorder="1" applyAlignment="1" applyProtection="1">
      <alignment horizontal="center" vertical="center"/>
      <protection hidden="1"/>
    </xf>
    <xf numFmtId="0" fontId="9" fillId="4" borderId="205" xfId="0" applyFont="1" applyFill="1" applyBorder="1" applyAlignment="1" applyProtection="1">
      <alignment horizontal="center" vertical="center"/>
      <protection hidden="1"/>
    </xf>
    <xf numFmtId="0" fontId="17" fillId="5" borderId="181" xfId="0" applyFont="1" applyFill="1" applyBorder="1" applyAlignment="1" applyProtection="1">
      <alignment horizontal="center" vertical="center"/>
      <protection hidden="1"/>
    </xf>
    <xf numFmtId="0" fontId="72" fillId="2" borderId="0" xfId="0" applyFont="1" applyFill="1" applyBorder="1" applyAlignment="1" applyProtection="1">
      <alignment horizontal="right" vertical="center"/>
      <protection hidden="1"/>
    </xf>
    <xf numFmtId="0" fontId="44" fillId="2" borderId="0" xfId="0" applyFont="1" applyFill="1" applyBorder="1" applyAlignment="1" applyProtection="1">
      <alignment horizontal="center" vertical="center"/>
      <protection hidden="1"/>
    </xf>
    <xf numFmtId="0" fontId="17" fillId="2" borderId="123" xfId="0" applyNumberFormat="1" applyFont="1" applyFill="1" applyBorder="1" applyAlignment="1" applyProtection="1">
      <alignment horizontal="center" vertical="center"/>
      <protection hidden="1"/>
    </xf>
    <xf numFmtId="0" fontId="48" fillId="0" borderId="104" xfId="0" applyFont="1" applyBorder="1" applyAlignment="1" applyProtection="1">
      <alignment horizontal="center" vertical="center"/>
      <protection hidden="1"/>
    </xf>
    <xf numFmtId="0" fontId="48" fillId="0" borderId="216" xfId="0" applyFont="1" applyBorder="1" applyAlignment="1" applyProtection="1">
      <alignment horizontal="center" vertical="center"/>
      <protection hidden="1"/>
    </xf>
    <xf numFmtId="0" fontId="48" fillId="2" borderId="218" xfId="0" applyFont="1" applyFill="1" applyBorder="1" applyAlignment="1" applyProtection="1">
      <alignment horizontal="center" vertical="center"/>
      <protection hidden="1"/>
    </xf>
    <xf numFmtId="2" fontId="42" fillId="0" borderId="2" xfId="0" applyNumberFormat="1" applyFont="1" applyBorder="1" applyAlignment="1" applyProtection="1">
      <alignment vertical="center"/>
      <protection hidden="1"/>
    </xf>
    <xf numFmtId="0" fontId="100" fillId="0" borderId="0" xfId="0" applyNumberFormat="1" applyFont="1" applyFill="1" applyBorder="1" applyAlignment="1" applyProtection="1">
      <alignment horizontal="right"/>
      <protection hidden="1"/>
    </xf>
    <xf numFmtId="0" fontId="0" fillId="2" borderId="221" xfId="0" applyFill="1" applyBorder="1" applyProtection="1">
      <protection hidden="1"/>
    </xf>
    <xf numFmtId="0" fontId="0" fillId="2" borderId="222" xfId="0" applyFill="1" applyBorder="1" applyProtection="1">
      <protection hidden="1"/>
    </xf>
    <xf numFmtId="0" fontId="0" fillId="2" borderId="223" xfId="0" applyFill="1" applyBorder="1" applyProtection="1">
      <protection hidden="1"/>
    </xf>
    <xf numFmtId="0" fontId="61" fillId="2" borderId="0" xfId="0" applyFont="1" applyFill="1" applyBorder="1" applyAlignment="1" applyProtection="1">
      <alignment horizontal="left" indent="2"/>
      <protection hidden="1"/>
    </xf>
    <xf numFmtId="166" fontId="173" fillId="2" borderId="37" xfId="0" applyNumberFormat="1" applyFont="1" applyFill="1" applyBorder="1" applyAlignment="1" applyProtection="1">
      <alignment horizontal="left" vertical="center" indent="1"/>
      <protection hidden="1"/>
    </xf>
    <xf numFmtId="0" fontId="18" fillId="2" borderId="0" xfId="0" applyFont="1" applyFill="1" applyBorder="1" applyAlignment="1" applyProtection="1">
      <protection hidden="1"/>
    </xf>
    <xf numFmtId="0" fontId="0" fillId="2" borderId="0" xfId="0" applyFill="1" applyBorder="1" applyAlignment="1" applyProtection="1">
      <protection hidden="1"/>
    </xf>
    <xf numFmtId="0" fontId="18" fillId="2" borderId="0" xfId="0" applyFont="1" applyFill="1" applyBorder="1" applyAlignment="1" applyProtection="1">
      <alignment vertical="top"/>
      <protection hidden="1"/>
    </xf>
    <xf numFmtId="0" fontId="18" fillId="2" borderId="0" xfId="0" applyFont="1" applyFill="1" applyBorder="1" applyAlignment="1" applyProtection="1">
      <alignment horizontal="center" vertical="top"/>
      <protection hidden="1"/>
    </xf>
    <xf numFmtId="0" fontId="0" fillId="0" borderId="0" xfId="0" applyAlignment="1">
      <alignment horizontal="right" vertical="top"/>
    </xf>
    <xf numFmtId="22" fontId="61" fillId="0" borderId="0" xfId="0" applyNumberFormat="1" applyFont="1" applyAlignment="1">
      <alignment horizontal="left" vertical="top"/>
    </xf>
    <xf numFmtId="0" fontId="17" fillId="0" borderId="175" xfId="0" applyFont="1" applyBorder="1" applyAlignment="1">
      <alignment horizontal="left" indent="2"/>
    </xf>
    <xf numFmtId="0" fontId="0" fillId="0" borderId="173" xfId="0" applyBorder="1"/>
    <xf numFmtId="0" fontId="0" fillId="0" borderId="223" xfId="0" applyBorder="1"/>
    <xf numFmtId="0" fontId="0" fillId="0" borderId="48" xfId="0" applyBorder="1" applyAlignment="1">
      <alignment horizontal="left" indent="2"/>
    </xf>
    <xf numFmtId="0" fontId="0" fillId="0" borderId="78" xfId="0" applyBorder="1"/>
    <xf numFmtId="0" fontId="0" fillId="0" borderId="48" xfId="0" applyBorder="1"/>
    <xf numFmtId="0" fontId="18" fillId="2" borderId="226" xfId="0" applyFont="1" applyFill="1" applyBorder="1" applyAlignment="1" applyProtection="1">
      <protection hidden="1"/>
    </xf>
    <xf numFmtId="0" fontId="0" fillId="2" borderId="158" xfId="0" applyFill="1" applyBorder="1" applyAlignment="1" applyProtection="1">
      <protection hidden="1"/>
    </xf>
    <xf numFmtId="0" fontId="18" fillId="2" borderId="158" xfId="0" applyFont="1" applyFill="1" applyBorder="1" applyAlignment="1" applyProtection="1">
      <protection hidden="1"/>
    </xf>
    <xf numFmtId="0" fontId="18" fillId="2" borderId="158" xfId="0" applyFont="1" applyFill="1" applyBorder="1" applyAlignment="1" applyProtection="1">
      <alignment vertical="top"/>
      <protection hidden="1"/>
    </xf>
    <xf numFmtId="0" fontId="18" fillId="2" borderId="158" xfId="0" applyFont="1" applyFill="1" applyBorder="1" applyAlignment="1" applyProtection="1">
      <alignment horizontal="center" vertical="center"/>
      <protection hidden="1"/>
    </xf>
    <xf numFmtId="0" fontId="0" fillId="2" borderId="227" xfId="0" applyFill="1" applyBorder="1" applyProtection="1">
      <protection hidden="1"/>
    </xf>
    <xf numFmtId="0" fontId="95" fillId="9" borderId="0" xfId="0" applyFont="1" applyFill="1" applyAlignment="1">
      <alignment horizontal="left" vertical="center" wrapText="1"/>
    </xf>
    <xf numFmtId="0" fontId="49" fillId="9" borderId="0" xfId="0" applyFont="1" applyFill="1" applyAlignment="1"/>
    <xf numFmtId="0" fontId="48" fillId="9" borderId="0" xfId="0" applyFont="1" applyFill="1" applyAlignment="1">
      <alignment horizontal="left" vertical="center" wrapText="1"/>
    </xf>
    <xf numFmtId="49" fontId="17" fillId="7" borderId="182" xfId="0" applyNumberFormat="1" applyFont="1" applyFill="1" applyBorder="1" applyAlignment="1" applyProtection="1">
      <alignment horizontal="right" vertical="center"/>
      <protection hidden="1"/>
    </xf>
    <xf numFmtId="49" fontId="17" fillId="5" borderId="201" xfId="0" applyNumberFormat="1" applyFont="1" applyFill="1" applyBorder="1" applyAlignment="1" applyProtection="1">
      <alignment horizontal="right" vertical="center"/>
      <protection hidden="1"/>
    </xf>
    <xf numFmtId="165" fontId="154" fillId="0" borderId="57" xfId="66" applyNumberFormat="1" applyFont="1" applyFill="1" applyBorder="1" applyAlignment="1" applyProtection="1">
      <alignment vertical="center"/>
    </xf>
    <xf numFmtId="0" fontId="17" fillId="0" borderId="179" xfId="0" applyFont="1" applyFill="1" applyBorder="1" applyAlignment="1" applyProtection="1">
      <alignment horizontal="center" vertical="center"/>
      <protection locked="0" hidden="1"/>
    </xf>
    <xf numFmtId="0" fontId="17" fillId="0" borderId="182" xfId="0" applyFont="1" applyFill="1" applyBorder="1" applyAlignment="1" applyProtection="1">
      <alignment horizontal="center" vertical="center"/>
      <protection locked="0" hidden="1"/>
    </xf>
    <xf numFmtId="0" fontId="17" fillId="0" borderId="205" xfId="0" applyFont="1" applyFill="1" applyBorder="1" applyAlignment="1" applyProtection="1">
      <alignment horizontal="center" vertical="center"/>
      <protection locked="0" hidden="1"/>
    </xf>
    <xf numFmtId="0" fontId="17" fillId="0" borderId="208" xfId="0" applyFont="1" applyFill="1" applyBorder="1" applyAlignment="1" applyProtection="1">
      <alignment horizontal="center" vertical="center"/>
      <protection locked="0" hidden="1"/>
    </xf>
    <xf numFmtId="0" fontId="17" fillId="0" borderId="190" xfId="0" applyFont="1" applyFill="1" applyBorder="1" applyAlignment="1" applyProtection="1">
      <alignment horizontal="center" vertical="center"/>
      <protection locked="0" hidden="1"/>
    </xf>
    <xf numFmtId="0" fontId="17" fillId="0" borderId="180" xfId="0" applyFont="1" applyFill="1" applyBorder="1" applyAlignment="1" applyProtection="1">
      <alignment horizontal="center" vertical="center"/>
      <protection locked="0" hidden="1"/>
    </xf>
    <xf numFmtId="0" fontId="17" fillId="0" borderId="214" xfId="0" applyFont="1" applyFill="1" applyBorder="1" applyAlignment="1" applyProtection="1">
      <alignment horizontal="center" vertical="center"/>
      <protection locked="0" hidden="1"/>
    </xf>
    <xf numFmtId="0" fontId="17" fillId="0" borderId="213" xfId="0" applyFont="1" applyFill="1" applyBorder="1" applyAlignment="1" applyProtection="1">
      <alignment horizontal="center" vertical="center"/>
      <protection locked="0" hidden="1"/>
    </xf>
    <xf numFmtId="0" fontId="17" fillId="0" borderId="191" xfId="0" applyFont="1" applyFill="1" applyBorder="1" applyAlignment="1" applyProtection="1">
      <alignment horizontal="center" vertical="center"/>
      <protection locked="0" hidden="1"/>
    </xf>
    <xf numFmtId="0" fontId="17" fillId="0" borderId="211" xfId="0" applyFont="1" applyFill="1" applyBorder="1" applyAlignment="1" applyProtection="1">
      <alignment horizontal="center" vertical="center"/>
      <protection locked="0" hidden="1"/>
    </xf>
    <xf numFmtId="0" fontId="17" fillId="0" borderId="181" xfId="0" applyFont="1" applyFill="1" applyBorder="1" applyAlignment="1" applyProtection="1">
      <alignment horizontal="center" vertical="center"/>
      <protection locked="0" hidden="1"/>
    </xf>
    <xf numFmtId="0" fontId="20" fillId="0" borderId="43" xfId="0" applyFont="1" applyFill="1" applyBorder="1" applyAlignment="1" applyProtection="1">
      <alignment horizontal="center" vertical="center" wrapText="1"/>
      <protection locked="0"/>
    </xf>
    <xf numFmtId="0" fontId="20" fillId="0" borderId="64" xfId="0" applyFont="1" applyFill="1" applyBorder="1" applyAlignment="1" applyProtection="1">
      <alignment horizontal="center" vertical="center" wrapText="1"/>
      <protection locked="0"/>
    </xf>
    <xf numFmtId="0" fontId="20" fillId="0" borderId="58" xfId="0" applyNumberFormat="1" applyFont="1" applyFill="1" applyBorder="1" applyAlignment="1" applyProtection="1">
      <alignment horizontal="center" vertical="center"/>
      <protection locked="0"/>
    </xf>
    <xf numFmtId="2" fontId="43" fillId="2" borderId="103" xfId="0" applyNumberFormat="1" applyFont="1" applyFill="1" applyBorder="1" applyAlignment="1" applyProtection="1">
      <alignment horizontal="right" vertical="center" wrapText="1" indent="1"/>
      <protection hidden="1"/>
    </xf>
    <xf numFmtId="2" fontId="43" fillId="2" borderId="215" xfId="0" applyNumberFormat="1" applyFont="1" applyFill="1" applyBorder="1" applyAlignment="1" applyProtection="1">
      <alignment horizontal="right" vertical="center" wrapText="1" indent="1"/>
      <protection hidden="1"/>
    </xf>
    <xf numFmtId="2" fontId="43" fillId="2" borderId="217" xfId="0" applyNumberFormat="1" applyFont="1" applyFill="1" applyBorder="1" applyAlignment="1" applyProtection="1">
      <alignment horizontal="right" vertical="center" wrapText="1" indent="1"/>
      <protection hidden="1"/>
    </xf>
    <xf numFmtId="2" fontId="17" fillId="2" borderId="122" xfId="0" applyNumberFormat="1" applyFont="1" applyFill="1" applyBorder="1" applyAlignment="1" applyProtection="1">
      <alignment horizontal="right" vertical="center" indent="1"/>
      <protection hidden="1"/>
    </xf>
    <xf numFmtId="0" fontId="16" fillId="9" borderId="179" xfId="67" applyNumberFormat="1" applyFont="1" applyFill="1" applyBorder="1" applyAlignment="1" applyProtection="1">
      <alignment horizontal="center" vertical="center"/>
      <protection locked="0"/>
    </xf>
    <xf numFmtId="0" fontId="10" fillId="9" borderId="179" xfId="67" applyNumberFormat="1" applyFont="1" applyFill="1" applyBorder="1" applyAlignment="1" applyProtection="1">
      <alignment horizontal="center" vertical="center"/>
      <protection locked="0"/>
    </xf>
    <xf numFmtId="0" fontId="41" fillId="9" borderId="179" xfId="67" applyNumberFormat="1" applyFont="1" applyFill="1" applyBorder="1" applyAlignment="1" applyProtection="1">
      <alignment horizontal="center" vertical="center"/>
      <protection locked="0"/>
    </xf>
    <xf numFmtId="0" fontId="104" fillId="0" borderId="0" xfId="0" applyFont="1" applyAlignment="1">
      <alignment horizontal="right" vertical="center"/>
    </xf>
    <xf numFmtId="166" fontId="175" fillId="0" borderId="0" xfId="0" applyNumberFormat="1" applyFont="1" applyAlignment="1">
      <alignment horizontal="left"/>
    </xf>
    <xf numFmtId="0" fontId="17" fillId="0" borderId="0" xfId="0" applyFont="1" applyAlignment="1">
      <alignment horizontal="center" vertical="center"/>
    </xf>
    <xf numFmtId="0" fontId="17" fillId="0" borderId="0" xfId="0" applyFont="1" applyAlignment="1"/>
    <xf numFmtId="0" fontId="16" fillId="0" borderId="179" xfId="0" applyFont="1" applyBorder="1" applyAlignment="1">
      <alignment horizontal="center" vertical="center" wrapText="1"/>
    </xf>
    <xf numFmtId="0" fontId="61" fillId="0" borderId="179" xfId="0" applyFont="1" applyBorder="1" applyAlignment="1" applyProtection="1">
      <alignment horizontal="center" vertical="center"/>
      <protection locked="0"/>
    </xf>
    <xf numFmtId="0" fontId="61" fillId="13" borderId="179" xfId="0" applyFont="1" applyFill="1" applyBorder="1" applyAlignment="1" applyProtection="1">
      <alignment horizontal="left" vertical="center" wrapText="1"/>
      <protection locked="0"/>
    </xf>
    <xf numFmtId="0" fontId="0" fillId="0" borderId="0" xfId="0" applyProtection="1">
      <protection locked="0"/>
    </xf>
    <xf numFmtId="0" fontId="21" fillId="4" borderId="165" xfId="0" applyFont="1" applyFill="1" applyBorder="1" applyAlignment="1" applyProtection="1">
      <alignment horizontal="center" vertical="center" wrapText="1"/>
      <protection hidden="1"/>
    </xf>
    <xf numFmtId="0" fontId="25" fillId="4" borderId="165" xfId="0" applyFont="1" applyFill="1" applyBorder="1" applyAlignment="1" applyProtection="1">
      <alignment horizontal="center" vertical="center" textRotation="90" wrapText="1"/>
      <protection hidden="1"/>
    </xf>
    <xf numFmtId="0" fontId="20" fillId="0" borderId="177" xfId="0" applyNumberFormat="1" applyFont="1" applyFill="1" applyBorder="1" applyAlignment="1" applyProtection="1">
      <alignment vertical="center" wrapText="1"/>
      <protection locked="0"/>
    </xf>
    <xf numFmtId="12" fontId="24" fillId="0" borderId="58" xfId="0" applyNumberFormat="1" applyFont="1" applyFill="1" applyBorder="1" applyAlignment="1" applyProtection="1">
      <alignment horizontal="center" vertical="center"/>
      <protection locked="0"/>
    </xf>
    <xf numFmtId="2" fontId="24" fillId="0" borderId="177" xfId="0" applyNumberFormat="1" applyFont="1" applyFill="1" applyBorder="1" applyAlignment="1" applyProtection="1">
      <alignment horizontal="left" vertical="center" wrapText="1"/>
      <protection locked="0"/>
    </xf>
    <xf numFmtId="2" fontId="24" fillId="0" borderId="58" xfId="0" applyNumberFormat="1" applyFont="1" applyFill="1" applyBorder="1" applyAlignment="1" applyProtection="1">
      <alignment horizontal="left" vertical="center" wrapText="1"/>
      <protection locked="0"/>
    </xf>
    <xf numFmtId="0" fontId="34" fillId="0" borderId="63" xfId="0" applyNumberFormat="1" applyFont="1" applyFill="1" applyBorder="1" applyAlignment="1" applyProtection="1">
      <alignment horizontal="center" vertical="center" wrapText="1"/>
      <protection locked="0"/>
    </xf>
    <xf numFmtId="12" fontId="21" fillId="0" borderId="4" xfId="0" applyNumberFormat="1" applyFont="1" applyFill="1" applyBorder="1" applyAlignment="1" applyProtection="1">
      <alignment horizontal="left" vertical="center" wrapText="1"/>
      <protection locked="0"/>
    </xf>
    <xf numFmtId="0" fontId="20" fillId="0" borderId="4" xfId="0" applyNumberFormat="1" applyFont="1" applyFill="1" applyBorder="1" applyAlignment="1" applyProtection="1">
      <alignment horizontal="center" vertical="center" wrapText="1"/>
      <protection locked="0"/>
    </xf>
    <xf numFmtId="0" fontId="31" fillId="0" borderId="4" xfId="0" applyFont="1" applyFill="1" applyBorder="1" applyAlignment="1" applyProtection="1">
      <alignment vertical="center" wrapText="1"/>
      <protection locked="0"/>
    </xf>
    <xf numFmtId="12" fontId="24" fillId="0" borderId="4" xfId="0" applyNumberFormat="1" applyFont="1" applyFill="1" applyBorder="1" applyAlignment="1" applyProtection="1">
      <alignment horizontal="center" vertical="center" wrapText="1"/>
      <protection locked="0" hidden="1"/>
    </xf>
    <xf numFmtId="0" fontId="44" fillId="5" borderId="208" xfId="0" applyFont="1" applyFill="1" applyBorder="1" applyAlignment="1" applyProtection="1">
      <alignment horizontal="right" vertical="center"/>
      <protection hidden="1"/>
    </xf>
    <xf numFmtId="0" fontId="17" fillId="0" borderId="178" xfId="0" applyNumberFormat="1" applyFont="1" applyFill="1" applyBorder="1" applyAlignment="1" applyProtection="1">
      <alignment horizontal="center" vertical="center"/>
      <protection locked="0" hidden="1"/>
    </xf>
    <xf numFmtId="0" fontId="17" fillId="0" borderId="177" xfId="0" applyNumberFormat="1" applyFont="1" applyFill="1" applyBorder="1" applyAlignment="1" applyProtection="1">
      <alignment horizontal="center" vertical="center"/>
      <protection locked="0" hidden="1"/>
    </xf>
    <xf numFmtId="0" fontId="17" fillId="0" borderId="50" xfId="0" applyNumberFormat="1" applyFont="1" applyFill="1" applyBorder="1" applyAlignment="1" applyProtection="1">
      <alignment horizontal="center" vertical="center"/>
      <protection locked="0" hidden="1"/>
    </xf>
    <xf numFmtId="0" fontId="17" fillId="0" borderId="132" xfId="0" applyNumberFormat="1" applyFont="1" applyFill="1" applyBorder="1" applyAlignment="1" applyProtection="1">
      <alignment horizontal="center" vertical="center"/>
      <protection locked="0" hidden="1"/>
    </xf>
    <xf numFmtId="0" fontId="176" fillId="2" borderId="228" xfId="0" applyFont="1" applyFill="1" applyBorder="1" applyAlignment="1" applyProtection="1">
      <alignment horizontal="right" vertical="center" wrapText="1" indent="1"/>
      <protection hidden="1"/>
    </xf>
    <xf numFmtId="0" fontId="17" fillId="2" borderId="229" xfId="0" applyFont="1" applyFill="1" applyBorder="1" applyAlignment="1" applyProtection="1">
      <alignment horizontal="center" vertical="center"/>
      <protection hidden="1"/>
    </xf>
    <xf numFmtId="0" fontId="0" fillId="5" borderId="188" xfId="0" applyFill="1" applyBorder="1" applyAlignment="1" applyProtection="1">
      <alignment vertical="center"/>
      <protection hidden="1"/>
    </xf>
    <xf numFmtId="1" fontId="0" fillId="0" borderId="179" xfId="0" applyNumberFormat="1" applyBorder="1" applyAlignment="1" applyProtection="1">
      <protection locked="0"/>
    </xf>
    <xf numFmtId="1" fontId="0" fillId="0" borderId="230" xfId="0" applyNumberFormat="1" applyBorder="1" applyAlignment="1" applyProtection="1">
      <protection locked="0"/>
    </xf>
    <xf numFmtId="1" fontId="0" fillId="0" borderId="180" xfId="0" applyNumberFormat="1" applyBorder="1" applyAlignment="1" applyProtection="1">
      <protection locked="0"/>
    </xf>
    <xf numFmtId="1" fontId="0" fillId="0" borderId="182" xfId="0" applyNumberFormat="1" applyBorder="1" applyAlignment="1" applyProtection="1">
      <protection locked="0"/>
    </xf>
    <xf numFmtId="1" fontId="0" fillId="0" borderId="231" xfId="0" applyNumberFormat="1" applyBorder="1" applyAlignment="1" applyProtection="1">
      <protection locked="0"/>
    </xf>
    <xf numFmtId="1" fontId="0" fillId="0" borderId="191" xfId="0" applyNumberFormat="1" applyBorder="1" applyAlignment="1" applyProtection="1">
      <protection locked="0"/>
    </xf>
    <xf numFmtId="1" fontId="0" fillId="0" borderId="187" xfId="0" applyNumberFormat="1" applyBorder="1" applyAlignment="1" applyProtection="1">
      <protection locked="0"/>
    </xf>
    <xf numFmtId="1" fontId="0" fillId="0" borderId="232" xfId="0" applyNumberFormat="1" applyBorder="1" applyAlignment="1" applyProtection="1">
      <protection locked="0"/>
    </xf>
    <xf numFmtId="1" fontId="0" fillId="0" borderId="233" xfId="0" applyNumberFormat="1" applyBorder="1" applyAlignment="1" applyProtection="1">
      <protection locked="0"/>
    </xf>
    <xf numFmtId="1" fontId="0" fillId="0" borderId="208" xfId="0" applyNumberFormat="1" applyBorder="1" applyAlignment="1" applyProtection="1">
      <protection locked="0"/>
    </xf>
    <xf numFmtId="1" fontId="0" fillId="0" borderId="211" xfId="0" applyNumberFormat="1" applyBorder="1" applyAlignment="1" applyProtection="1">
      <protection locked="0"/>
    </xf>
    <xf numFmtId="0" fontId="16" fillId="9" borderId="1" xfId="0" applyFont="1" applyFill="1" applyBorder="1" applyAlignment="1" applyProtection="1">
      <alignment horizontal="left" vertical="center" indent="1"/>
      <protection hidden="1"/>
    </xf>
    <xf numFmtId="1" fontId="16" fillId="9" borderId="179" xfId="0" applyNumberFormat="1" applyFont="1" applyFill="1" applyBorder="1" applyAlignment="1" applyProtection="1">
      <alignment horizontal="center" vertical="center"/>
      <protection hidden="1"/>
    </xf>
    <xf numFmtId="1" fontId="16" fillId="9" borderId="182" xfId="0" applyNumberFormat="1" applyFont="1" applyFill="1" applyBorder="1" applyAlignment="1" applyProtection="1">
      <alignment horizontal="center" vertical="center"/>
      <protection hidden="1"/>
    </xf>
    <xf numFmtId="1" fontId="16" fillId="9" borderId="189" xfId="0" applyNumberFormat="1" applyFont="1" applyFill="1" applyBorder="1" applyAlignment="1" applyProtection="1">
      <alignment horizontal="center" vertical="center"/>
      <protection hidden="1"/>
    </xf>
    <xf numFmtId="1" fontId="16" fillId="9" borderId="208" xfId="0" applyNumberFormat="1" applyFont="1" applyFill="1" applyBorder="1" applyAlignment="1" applyProtection="1">
      <alignment horizontal="center" vertical="center"/>
      <protection hidden="1"/>
    </xf>
    <xf numFmtId="1" fontId="16" fillId="9" borderId="190" xfId="0" applyNumberFormat="1" applyFont="1" applyFill="1" applyBorder="1" applyAlignment="1" applyProtection="1">
      <alignment horizontal="center" vertical="center"/>
      <protection hidden="1"/>
    </xf>
    <xf numFmtId="1" fontId="0" fillId="0" borderId="190" xfId="0" applyNumberFormat="1" applyBorder="1" applyAlignment="1" applyProtection="1">
      <protection locked="0"/>
    </xf>
    <xf numFmtId="1" fontId="0" fillId="0" borderId="236" xfId="0" applyNumberFormat="1" applyBorder="1" applyAlignment="1" applyProtection="1">
      <protection locked="0"/>
    </xf>
    <xf numFmtId="1" fontId="0" fillId="0" borderId="235" xfId="0" applyNumberFormat="1" applyBorder="1" applyAlignment="1" applyProtection="1">
      <protection locked="0"/>
    </xf>
    <xf numFmtId="1" fontId="0" fillId="0" borderId="181" xfId="0" applyNumberFormat="1" applyBorder="1" applyAlignment="1" applyProtection="1">
      <protection locked="0"/>
    </xf>
    <xf numFmtId="0" fontId="16" fillId="5" borderId="187" xfId="0" applyFont="1" applyFill="1" applyBorder="1" applyAlignment="1" applyProtection="1">
      <alignment horizontal="right" vertical="center" indent="1"/>
      <protection hidden="1"/>
    </xf>
    <xf numFmtId="0" fontId="16" fillId="5" borderId="163" xfId="0" applyFont="1" applyFill="1" applyBorder="1" applyAlignment="1" applyProtection="1">
      <alignment horizontal="right" vertical="center" indent="1"/>
      <protection hidden="1"/>
    </xf>
    <xf numFmtId="0" fontId="21" fillId="5" borderId="187" xfId="0" applyNumberFormat="1" applyFont="1" applyFill="1" applyBorder="1" applyAlignment="1" applyProtection="1">
      <alignment horizontal="right" vertical="center" indent="1"/>
      <protection hidden="1"/>
    </xf>
    <xf numFmtId="0" fontId="16" fillId="5" borderId="50" xfId="0" applyFont="1" applyFill="1" applyBorder="1" applyAlignment="1" applyProtection="1">
      <alignment horizontal="left" vertical="center" indent="1"/>
      <protection hidden="1"/>
    </xf>
    <xf numFmtId="0" fontId="81" fillId="5" borderId="182" xfId="0" applyNumberFormat="1" applyFont="1" applyFill="1" applyBorder="1" applyAlignment="1" applyProtection="1">
      <alignment horizontal="left" vertical="center" indent="1"/>
      <protection hidden="1"/>
    </xf>
    <xf numFmtId="0" fontId="27" fillId="0" borderId="231" xfId="0" applyNumberFormat="1" applyFont="1" applyFill="1" applyBorder="1" applyAlignment="1" applyProtection="1">
      <alignment horizontal="left" vertical="center" indent="1"/>
      <protection locked="0" hidden="1"/>
    </xf>
    <xf numFmtId="0" fontId="89" fillId="0" borderId="191" xfId="0" applyFont="1" applyFill="1" applyBorder="1" applyAlignment="1" applyProtection="1">
      <alignment horizontal="left" vertical="center" indent="1"/>
      <protection locked="0" hidden="1"/>
    </xf>
    <xf numFmtId="1" fontId="177" fillId="0" borderId="208" xfId="0" applyNumberFormat="1" applyFont="1" applyBorder="1" applyAlignment="1" applyProtection="1">
      <protection locked="0"/>
    </xf>
    <xf numFmtId="1" fontId="177" fillId="0" borderId="179" xfId="0" applyNumberFormat="1" applyFont="1" applyBorder="1" applyAlignment="1" applyProtection="1">
      <protection locked="0"/>
    </xf>
    <xf numFmtId="1" fontId="177" fillId="0" borderId="190" xfId="0" applyNumberFormat="1" applyFont="1" applyBorder="1" applyAlignment="1" applyProtection="1">
      <protection locked="0"/>
    </xf>
    <xf numFmtId="1" fontId="177" fillId="0" borderId="189" xfId="0" applyNumberFormat="1" applyFont="1" applyBorder="1" applyAlignment="1" applyProtection="1">
      <protection locked="0"/>
    </xf>
    <xf numFmtId="1" fontId="177" fillId="0" borderId="211" xfId="0" applyNumberFormat="1" applyFont="1" applyBorder="1" applyAlignment="1" applyProtection="1">
      <protection locked="0"/>
    </xf>
    <xf numFmtId="1" fontId="177" fillId="0" borderId="180" xfId="0" applyNumberFormat="1" applyFont="1" applyBorder="1" applyAlignment="1" applyProtection="1">
      <protection locked="0"/>
    </xf>
    <xf numFmtId="1" fontId="177" fillId="0" borderId="181" xfId="0" applyNumberFormat="1" applyFont="1" applyBorder="1" applyAlignment="1" applyProtection="1">
      <protection locked="0"/>
    </xf>
    <xf numFmtId="1" fontId="177" fillId="0" borderId="213" xfId="0" applyNumberFormat="1" applyFont="1" applyBorder="1" applyAlignment="1" applyProtection="1">
      <protection locked="0"/>
    </xf>
    <xf numFmtId="0" fontId="101" fillId="0" borderId="158" xfId="0" applyNumberFormat="1" applyFont="1" applyFill="1" applyBorder="1" applyAlignment="1" applyProtection="1">
      <alignment horizontal="center" vertical="top"/>
      <protection hidden="1"/>
    </xf>
    <xf numFmtId="1" fontId="0" fillId="0" borderId="208" xfId="0" applyNumberFormat="1" applyFont="1" applyFill="1" applyBorder="1" applyAlignment="1" applyProtection="1">
      <alignment horizontal="center" vertical="center"/>
      <protection locked="0" hidden="1"/>
    </xf>
    <xf numFmtId="1" fontId="0" fillId="0" borderId="179" xfId="0" applyNumberFormat="1" applyFont="1" applyFill="1" applyBorder="1" applyAlignment="1" applyProtection="1">
      <alignment horizontal="center" vertical="center"/>
      <protection locked="0" hidden="1"/>
    </xf>
    <xf numFmtId="1" fontId="0" fillId="0" borderId="190" xfId="0" applyNumberFormat="1" applyFont="1" applyFill="1" applyBorder="1" applyAlignment="1" applyProtection="1">
      <alignment horizontal="center" vertical="center"/>
      <protection locked="0" hidden="1"/>
    </xf>
    <xf numFmtId="1" fontId="0" fillId="0" borderId="188" xfId="0" applyNumberFormat="1" applyFont="1" applyFill="1" applyBorder="1" applyAlignment="1" applyProtection="1">
      <alignment horizontal="center" vertical="center"/>
      <protection locked="0" hidden="1"/>
    </xf>
    <xf numFmtId="1" fontId="0" fillId="0" borderId="202" xfId="0" applyNumberFormat="1" applyFont="1" applyFill="1" applyBorder="1" applyAlignment="1" applyProtection="1">
      <alignment horizontal="center" vertical="center"/>
      <protection locked="0" hidden="1"/>
    </xf>
    <xf numFmtId="0" fontId="27" fillId="9" borderId="231" xfId="0" applyNumberFormat="1" applyFont="1" applyFill="1" applyBorder="1" applyAlignment="1" applyProtection="1">
      <alignment horizontal="left" vertical="center" indent="1"/>
      <protection hidden="1"/>
    </xf>
    <xf numFmtId="0" fontId="61" fillId="0" borderId="179" xfId="0" applyFont="1" applyBorder="1" applyAlignment="1" applyProtection="1">
      <alignment horizontal="center" vertical="center" wrapText="1"/>
      <protection locked="0"/>
    </xf>
    <xf numFmtId="0" fontId="61" fillId="0" borderId="179" xfId="0" applyFont="1" applyBorder="1" applyAlignment="1" applyProtection="1">
      <alignment horizontal="left" vertical="center" wrapText="1" indent="1"/>
      <protection locked="0"/>
    </xf>
    <xf numFmtId="0" fontId="0" fillId="0" borderId="178" xfId="0" applyBorder="1" applyProtection="1">
      <protection hidden="1"/>
    </xf>
    <xf numFmtId="0" fontId="0" fillId="0" borderId="177" xfId="0" applyBorder="1" applyProtection="1"/>
    <xf numFmtId="0" fontId="0" fillId="0" borderId="0" xfId="0" applyBorder="1" applyAlignment="1" applyProtection="1">
      <alignment horizontal="left" vertical="center"/>
    </xf>
    <xf numFmtId="0" fontId="0" fillId="0" borderId="0" xfId="0" applyFill="1" applyBorder="1" applyAlignment="1" applyProtection="1">
      <alignment vertical="center"/>
      <protection hidden="1"/>
    </xf>
    <xf numFmtId="0" fontId="17" fillId="0" borderId="0" xfId="0" applyFont="1" applyFill="1" applyBorder="1" applyAlignment="1" applyProtection="1">
      <alignment vertical="center"/>
    </xf>
    <xf numFmtId="0" fontId="0" fillId="0" borderId="183" xfId="0" applyBorder="1" applyProtection="1">
      <protection hidden="1"/>
    </xf>
    <xf numFmtId="0" fontId="89" fillId="0" borderId="79" xfId="0" applyFont="1" applyBorder="1" applyProtection="1">
      <protection hidden="1"/>
    </xf>
    <xf numFmtId="0" fontId="0" fillId="0" borderId="177" xfId="0" applyBorder="1" applyProtection="1">
      <protection hidden="1"/>
    </xf>
    <xf numFmtId="0" fontId="178" fillId="0" borderId="79" xfId="0" applyFont="1" applyBorder="1" applyAlignment="1">
      <alignment vertical="center"/>
    </xf>
    <xf numFmtId="0" fontId="6" fillId="2" borderId="208" xfId="0" applyFont="1" applyFill="1" applyBorder="1" applyAlignment="1" applyProtection="1">
      <alignment horizontal="left" vertical="center" wrapText="1" indent="1"/>
      <protection hidden="1"/>
    </xf>
    <xf numFmtId="0" fontId="6" fillId="2" borderId="236" xfId="0" applyFont="1" applyFill="1" applyBorder="1" applyAlignment="1" applyProtection="1">
      <alignment horizontal="left" vertical="center" wrapText="1" indent="1"/>
      <protection hidden="1"/>
    </xf>
    <xf numFmtId="0" fontId="20" fillId="0" borderId="0" xfId="0" applyFont="1" applyBorder="1" applyProtection="1">
      <protection hidden="1"/>
    </xf>
    <xf numFmtId="0" fontId="40" fillId="0" borderId="0" xfId="0" applyFont="1" applyBorder="1" applyProtection="1">
      <protection hidden="1"/>
    </xf>
    <xf numFmtId="0" fontId="20" fillId="0" borderId="0" xfId="0" applyFont="1" applyBorder="1" applyAlignment="1" applyProtection="1">
      <alignment horizontal="center"/>
      <protection hidden="1"/>
    </xf>
    <xf numFmtId="0" fontId="20" fillId="0" borderId="0" xfId="0" applyFont="1" applyBorder="1" applyAlignment="1" applyProtection="1">
      <alignment horizontal="right"/>
      <protection hidden="1"/>
    </xf>
    <xf numFmtId="0" fontId="49" fillId="16" borderId="0" xfId="0" applyFont="1" applyFill="1" applyAlignment="1"/>
    <xf numFmtId="0" fontId="48" fillId="16" borderId="0" xfId="0" applyFont="1" applyFill="1" applyAlignment="1">
      <alignment horizontal="left" vertical="center" wrapText="1"/>
    </xf>
    <xf numFmtId="0" fontId="95" fillId="16" borderId="0" xfId="0" applyFont="1" applyFill="1" applyAlignment="1">
      <alignment horizontal="left" vertical="center" wrapText="1"/>
    </xf>
    <xf numFmtId="0" fontId="17" fillId="16" borderId="0" xfId="0" applyFont="1" applyFill="1" applyAlignment="1">
      <alignment vertical="center"/>
    </xf>
    <xf numFmtId="0" fontId="20" fillId="2" borderId="163" xfId="42" applyFont="1" applyFill="1" applyBorder="1" applyAlignment="1" applyProtection="1">
      <alignment vertical="center"/>
      <protection hidden="1"/>
    </xf>
    <xf numFmtId="0" fontId="99" fillId="2" borderId="0" xfId="0" applyFont="1" applyFill="1" applyAlignment="1" applyProtection="1">
      <alignment horizontal="center" vertical="center"/>
    </xf>
    <xf numFmtId="0" fontId="145" fillId="2" borderId="0" xfId="0" applyFont="1" applyFill="1" applyAlignment="1" applyProtection="1">
      <alignment horizontal="left" vertical="center" wrapText="1"/>
    </xf>
    <xf numFmtId="0" fontId="0" fillId="2" borderId="0" xfId="0" applyFont="1" applyFill="1" applyAlignment="1">
      <alignment horizontal="left" vertical="center" wrapText="1"/>
    </xf>
    <xf numFmtId="0" fontId="17" fillId="8" borderId="134" xfId="0" applyFont="1" applyFill="1" applyBorder="1" applyAlignment="1" applyProtection="1">
      <alignment horizontal="center" vertical="center" wrapText="1"/>
      <protection hidden="1"/>
    </xf>
    <xf numFmtId="0" fontId="17" fillId="8" borderId="135" xfId="0" applyFont="1" applyFill="1" applyBorder="1" applyAlignment="1" applyProtection="1">
      <alignment horizontal="center" vertical="center" wrapText="1"/>
      <protection hidden="1"/>
    </xf>
    <xf numFmtId="0" fontId="17" fillId="8" borderId="55" xfId="0" applyFont="1" applyFill="1" applyBorder="1" applyAlignment="1" applyProtection="1">
      <alignment horizontal="center" vertical="center" wrapText="1"/>
      <protection hidden="1"/>
    </xf>
    <xf numFmtId="0" fontId="17" fillId="8" borderId="24" xfId="0" applyFont="1" applyFill="1" applyBorder="1" applyAlignment="1" applyProtection="1">
      <alignment horizontal="center" vertical="center" wrapText="1"/>
      <protection hidden="1"/>
    </xf>
    <xf numFmtId="0" fontId="16" fillId="8" borderId="55" xfId="0" applyFont="1" applyFill="1" applyBorder="1" applyAlignment="1" applyProtection="1">
      <alignment horizontal="center" vertical="center" wrapText="1"/>
      <protection hidden="1"/>
    </xf>
    <xf numFmtId="0" fontId="16" fillId="8" borderId="24" xfId="0" applyFont="1" applyFill="1" applyBorder="1" applyAlignment="1" applyProtection="1">
      <alignment horizontal="center" vertical="center" wrapText="1"/>
      <protection hidden="1"/>
    </xf>
    <xf numFmtId="0" fontId="104" fillId="0" borderId="79" xfId="0" applyFont="1" applyBorder="1" applyAlignment="1" applyProtection="1">
      <alignment horizontal="left" vertical="center" textRotation="90" wrapText="1"/>
      <protection hidden="1"/>
    </xf>
    <xf numFmtId="0" fontId="16" fillId="8" borderId="134" xfId="0" applyFont="1" applyFill="1" applyBorder="1" applyAlignment="1" applyProtection="1">
      <alignment horizontal="center"/>
      <protection hidden="1"/>
    </xf>
    <xf numFmtId="0" fontId="16" fillId="8" borderId="135" xfId="0" applyFont="1" applyFill="1" applyBorder="1" applyAlignment="1" applyProtection="1">
      <alignment horizontal="center"/>
      <protection hidden="1"/>
    </xf>
    <xf numFmtId="0" fontId="16" fillId="11" borderId="183" xfId="0" applyFont="1" applyFill="1" applyBorder="1" applyAlignment="1" applyProtection="1">
      <alignment horizontal="center" vertical="center"/>
      <protection hidden="1"/>
    </xf>
    <xf numFmtId="0" fontId="16" fillId="11" borderId="64" xfId="0" applyFont="1" applyFill="1" applyBorder="1" applyAlignment="1" applyProtection="1">
      <alignment horizontal="center" vertical="center"/>
      <protection hidden="1"/>
    </xf>
    <xf numFmtId="0" fontId="17" fillId="11" borderId="134" xfId="0" applyFont="1" applyFill="1" applyBorder="1" applyAlignment="1" applyProtection="1">
      <alignment horizontal="center" vertical="center"/>
      <protection hidden="1"/>
    </xf>
    <xf numFmtId="0" fontId="17" fillId="11" borderId="135" xfId="0" applyFont="1" applyFill="1" applyBorder="1" applyAlignment="1" applyProtection="1">
      <alignment horizontal="center" vertical="center"/>
      <protection hidden="1"/>
    </xf>
    <xf numFmtId="0" fontId="17" fillId="11" borderId="79" xfId="0" applyFont="1" applyFill="1" applyBorder="1" applyAlignment="1" applyProtection="1">
      <alignment horizontal="center" vertical="center"/>
      <protection hidden="1"/>
    </xf>
    <xf numFmtId="0" fontId="17" fillId="11" borderId="65" xfId="0" applyFont="1" applyFill="1" applyBorder="1" applyAlignment="1" applyProtection="1">
      <alignment horizontal="center" vertical="center"/>
      <protection hidden="1"/>
    </xf>
    <xf numFmtId="0" fontId="16" fillId="11" borderId="183" xfId="0" applyFont="1" applyFill="1" applyBorder="1" applyAlignment="1" applyProtection="1">
      <alignment horizontal="center" vertical="center" wrapText="1"/>
      <protection hidden="1"/>
    </xf>
    <xf numFmtId="0" fontId="16" fillId="11" borderId="64" xfId="0" applyFont="1" applyFill="1" applyBorder="1" applyAlignment="1" applyProtection="1">
      <alignment horizontal="center" vertical="center" wrapText="1"/>
      <protection hidden="1"/>
    </xf>
    <xf numFmtId="0" fontId="17" fillId="11" borderId="134" xfId="0" applyFont="1" applyFill="1" applyBorder="1" applyAlignment="1" applyProtection="1">
      <alignment horizontal="center" vertical="center"/>
    </xf>
    <xf numFmtId="0" fontId="17" fillId="11" borderId="136" xfId="0" applyFont="1" applyFill="1" applyBorder="1" applyAlignment="1" applyProtection="1">
      <alignment horizontal="center" vertical="center"/>
    </xf>
    <xf numFmtId="0" fontId="17" fillId="11" borderId="79" xfId="0" applyFont="1" applyFill="1" applyBorder="1" applyAlignment="1" applyProtection="1">
      <alignment horizontal="center" vertical="center"/>
    </xf>
    <xf numFmtId="0" fontId="17" fillId="11" borderId="0" xfId="0" applyFont="1" applyFill="1" applyBorder="1" applyAlignment="1" applyProtection="1">
      <alignment horizontal="center" vertical="center"/>
    </xf>
    <xf numFmtId="0" fontId="104" fillId="0" borderId="23" xfId="0" applyFont="1" applyBorder="1" applyAlignment="1" applyProtection="1">
      <alignment horizontal="center" vertical="top" wrapText="1"/>
    </xf>
    <xf numFmtId="0" fontId="104" fillId="0" borderId="0" xfId="0" applyFont="1" applyBorder="1" applyAlignment="1" applyProtection="1">
      <alignment horizontal="center" vertical="top" wrapText="1"/>
    </xf>
    <xf numFmtId="0" fontId="17" fillId="11" borderId="183" xfId="0" applyFont="1" applyFill="1" applyBorder="1" applyAlignment="1" applyProtection="1">
      <alignment horizontal="center" vertical="center"/>
    </xf>
    <xf numFmtId="0" fontId="17" fillId="11" borderId="64" xfId="0" applyFont="1" applyFill="1" applyBorder="1" applyAlignment="1" applyProtection="1">
      <alignment horizontal="center" vertical="center"/>
    </xf>
    <xf numFmtId="0" fontId="0" fillId="11" borderId="55" xfId="0" applyFill="1" applyBorder="1" applyAlignment="1" applyProtection="1">
      <alignment horizontal="center"/>
      <protection hidden="1"/>
    </xf>
    <xf numFmtId="0" fontId="0" fillId="11" borderId="24" xfId="0" applyFill="1" applyBorder="1" applyAlignment="1" applyProtection="1">
      <alignment horizontal="center"/>
      <protection hidden="1"/>
    </xf>
    <xf numFmtId="49" fontId="109" fillId="0" borderId="133" xfId="0" applyNumberFormat="1" applyFont="1" applyFill="1" applyBorder="1" applyAlignment="1" applyProtection="1">
      <alignment horizontal="center" vertical="center"/>
      <protection locked="0"/>
    </xf>
    <xf numFmtId="1" fontId="17" fillId="15" borderId="57" xfId="0" applyNumberFormat="1" applyFont="1" applyFill="1" applyBorder="1" applyAlignment="1" applyProtection="1">
      <alignment horizontal="left" vertical="center" indent="1"/>
    </xf>
    <xf numFmtId="1" fontId="17" fillId="15" borderId="17" xfId="0" applyNumberFormat="1" applyFont="1" applyFill="1" applyBorder="1" applyAlignment="1" applyProtection="1">
      <alignment horizontal="left" vertical="center" indent="1"/>
    </xf>
    <xf numFmtId="1" fontId="17" fillId="15" borderId="21" xfId="0" applyNumberFormat="1" applyFont="1" applyFill="1" applyBorder="1" applyAlignment="1" applyProtection="1">
      <alignment horizontal="left" vertical="center" indent="1"/>
    </xf>
    <xf numFmtId="1" fontId="17" fillId="0" borderId="50" xfId="0" applyNumberFormat="1" applyFont="1" applyFill="1" applyBorder="1" applyAlignment="1" applyProtection="1">
      <alignment horizontal="center" vertical="center"/>
      <protection locked="0"/>
    </xf>
    <xf numFmtId="1" fontId="17" fillId="0" borderId="20" xfId="0" applyNumberFormat="1" applyFont="1" applyFill="1" applyBorder="1" applyAlignment="1" applyProtection="1">
      <alignment horizontal="center" vertical="center"/>
      <protection locked="0"/>
    </xf>
    <xf numFmtId="1" fontId="17" fillId="0" borderId="50" xfId="0" applyNumberFormat="1" applyFont="1" applyFill="1" applyBorder="1" applyAlignment="1" applyProtection="1">
      <alignment horizontal="left" vertical="center" indent="2"/>
      <protection locked="0"/>
    </xf>
    <xf numFmtId="1" fontId="17" fillId="0" borderId="133" xfId="0" applyNumberFormat="1" applyFont="1" applyFill="1" applyBorder="1" applyAlignment="1" applyProtection="1">
      <alignment horizontal="left" vertical="center" indent="2"/>
      <protection locked="0"/>
    </xf>
    <xf numFmtId="49" fontId="48" fillId="0" borderId="50" xfId="0" applyNumberFormat="1" applyFont="1" applyFill="1" applyBorder="1" applyAlignment="1" applyProtection="1">
      <alignment horizontal="left" vertical="center" indent="1"/>
      <protection locked="0"/>
    </xf>
    <xf numFmtId="49" fontId="48" fillId="0" borderId="133" xfId="0" applyNumberFormat="1" applyFont="1" applyFill="1" applyBorder="1" applyAlignment="1" applyProtection="1">
      <alignment horizontal="left" vertical="center" indent="1"/>
      <protection locked="0"/>
    </xf>
    <xf numFmtId="49" fontId="48" fillId="0" borderId="20" xfId="0" applyNumberFormat="1" applyFont="1" applyFill="1" applyBorder="1" applyAlignment="1" applyProtection="1">
      <alignment horizontal="left" vertical="center" indent="1"/>
      <protection locked="0"/>
    </xf>
    <xf numFmtId="0" fontId="155" fillId="0" borderId="0" xfId="0" applyFont="1" applyBorder="1" applyAlignment="1" applyProtection="1">
      <alignment horizontal="right" vertical="center"/>
      <protection locked="0"/>
    </xf>
    <xf numFmtId="0" fontId="145" fillId="0" borderId="0" xfId="0" applyFont="1" applyBorder="1" applyAlignment="1" applyProtection="1">
      <alignment horizontal="right" vertical="center"/>
      <protection locked="0"/>
    </xf>
    <xf numFmtId="14" fontId="105" fillId="0" borderId="0" xfId="0" applyNumberFormat="1" applyFont="1" applyFill="1" applyBorder="1" applyAlignment="1" applyProtection="1">
      <alignment horizontal="left"/>
      <protection locked="0" hidden="1"/>
    </xf>
    <xf numFmtId="1" fontId="7" fillId="2" borderId="0" xfId="0" applyNumberFormat="1" applyFont="1" applyFill="1" applyBorder="1" applyAlignment="1" applyProtection="1">
      <alignment horizontal="center" vertical="center" wrapText="1"/>
      <protection hidden="1"/>
    </xf>
    <xf numFmtId="1" fontId="106" fillId="2" borderId="0" xfId="0" applyNumberFormat="1" applyFont="1" applyFill="1" applyBorder="1" applyAlignment="1" applyProtection="1">
      <alignment horizontal="center" vertical="center"/>
      <protection hidden="1"/>
    </xf>
    <xf numFmtId="1" fontId="107" fillId="0" borderId="0" xfId="0" applyNumberFormat="1" applyFont="1" applyFill="1" applyBorder="1" applyAlignment="1" applyProtection="1">
      <alignment horizontal="center" vertical="center"/>
      <protection locked="0"/>
    </xf>
    <xf numFmtId="0" fontId="108" fillId="0" borderId="0" xfId="0" applyFont="1" applyFill="1" applyAlignment="1" applyProtection="1">
      <protection locked="0"/>
    </xf>
    <xf numFmtId="0" fontId="18"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14" fontId="155" fillId="0" borderId="0" xfId="0" quotePrefix="1" applyNumberFormat="1" applyFont="1" applyAlignment="1" applyProtection="1">
      <alignment horizontal="left" vertical="center"/>
      <protection locked="0"/>
    </xf>
    <xf numFmtId="0" fontId="155" fillId="0" borderId="0" xfId="0" applyFont="1" applyAlignment="1" applyProtection="1">
      <alignment horizontal="left" vertical="center"/>
      <protection locked="0"/>
    </xf>
    <xf numFmtId="49" fontId="48" fillId="0" borderId="72" xfId="0" applyNumberFormat="1" applyFont="1" applyBorder="1" applyAlignment="1" applyProtection="1">
      <alignment horizontal="center" vertical="center"/>
      <protection locked="0"/>
    </xf>
    <xf numFmtId="168" fontId="48" fillId="0" borderId="50" xfId="0" applyNumberFormat="1" applyFont="1" applyFill="1" applyBorder="1" applyAlignment="1" applyProtection="1">
      <alignment horizontal="center" vertical="center"/>
      <protection locked="0"/>
    </xf>
    <xf numFmtId="168" fontId="48" fillId="0" borderId="20" xfId="0" applyNumberFormat="1" applyFont="1" applyFill="1" applyBorder="1" applyAlignment="1" applyProtection="1">
      <alignment horizontal="center" vertical="center"/>
      <protection locked="0"/>
    </xf>
    <xf numFmtId="3" fontId="48" fillId="0" borderId="133" xfId="0" applyNumberFormat="1" applyFont="1" applyFill="1" applyBorder="1" applyAlignment="1" applyProtection="1">
      <alignment horizontal="center" vertical="center"/>
      <protection locked="0"/>
    </xf>
    <xf numFmtId="3" fontId="48" fillId="0" borderId="20" xfId="0" applyNumberFormat="1" applyFont="1" applyFill="1" applyBorder="1" applyAlignment="1" applyProtection="1">
      <alignment horizontal="center" vertical="center"/>
      <protection locked="0"/>
    </xf>
    <xf numFmtId="0" fontId="67" fillId="0" borderId="50" xfId="0" applyFont="1" applyFill="1" applyBorder="1" applyAlignment="1" applyProtection="1">
      <protection locked="0" hidden="1"/>
    </xf>
    <xf numFmtId="0" fontId="67" fillId="0" borderId="133" xfId="0" applyFont="1" applyFill="1" applyBorder="1" applyAlignment="1" applyProtection="1">
      <protection locked="0" hidden="1"/>
    </xf>
    <xf numFmtId="0" fontId="67" fillId="0" borderId="20" xfId="0" applyFont="1" applyFill="1" applyBorder="1" applyAlignment="1" applyProtection="1">
      <protection locked="0" hidden="1"/>
    </xf>
    <xf numFmtId="0" fontId="42" fillId="0" borderId="50" xfId="0" applyFont="1" applyBorder="1" applyAlignment="1" applyProtection="1">
      <alignment horizontal="left" indent="1"/>
      <protection locked="0"/>
    </xf>
    <xf numFmtId="0" fontId="42" fillId="0" borderId="133" xfId="0" applyFont="1" applyBorder="1" applyAlignment="1" applyProtection="1">
      <alignment horizontal="left" indent="1"/>
      <protection locked="0"/>
    </xf>
    <xf numFmtId="0" fontId="42" fillId="0" borderId="20" xfId="0" applyFont="1" applyBorder="1" applyAlignment="1" applyProtection="1">
      <alignment horizontal="left" indent="1"/>
      <protection locked="0"/>
    </xf>
    <xf numFmtId="0" fontId="0" fillId="15" borderId="2" xfId="0" applyFill="1" applyBorder="1" applyAlignment="1">
      <alignment horizontal="left" vertical="center" indent="1"/>
    </xf>
    <xf numFmtId="0" fontId="18" fillId="0" borderId="0" xfId="0" applyFont="1" applyBorder="1" applyAlignment="1">
      <alignment horizontal="center" vertical="center"/>
    </xf>
    <xf numFmtId="0" fontId="0" fillId="0" borderId="72" xfId="0" applyFont="1" applyBorder="1" applyAlignment="1" applyProtection="1">
      <alignment horizontal="left" vertical="center" indent="1"/>
      <protection locked="0"/>
    </xf>
    <xf numFmtId="0" fontId="17" fillId="15" borderId="57" xfId="0" applyFont="1" applyFill="1" applyBorder="1" applyAlignment="1">
      <alignment horizontal="left" vertical="center"/>
    </xf>
    <xf numFmtId="0" fontId="17" fillId="15" borderId="17" xfId="0" applyFont="1" applyFill="1" applyBorder="1" applyAlignment="1">
      <alignment horizontal="left" vertical="center"/>
    </xf>
    <xf numFmtId="0" fontId="17" fillId="15" borderId="21" xfId="0" applyFont="1" applyFill="1" applyBorder="1" applyAlignment="1">
      <alignment horizontal="left" vertical="center"/>
    </xf>
    <xf numFmtId="0" fontId="42" fillId="0" borderId="50" xfId="0" applyFont="1" applyBorder="1" applyAlignment="1" applyProtection="1">
      <alignment horizontal="left" vertical="center"/>
      <protection locked="0"/>
    </xf>
    <xf numFmtId="0" fontId="42" fillId="0" borderId="133" xfId="0" applyFont="1" applyBorder="1" applyAlignment="1" applyProtection="1">
      <alignment horizontal="left" vertical="center"/>
      <protection locked="0"/>
    </xf>
    <xf numFmtId="0" fontId="42" fillId="0" borderId="20" xfId="0" applyFont="1" applyBorder="1" applyAlignment="1" applyProtection="1">
      <alignment horizontal="left" vertical="center"/>
      <protection locked="0"/>
    </xf>
    <xf numFmtId="0" fontId="110" fillId="0" borderId="50" xfId="5"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0" fillId="0" borderId="70" xfId="0" applyFont="1" applyBorder="1" applyAlignment="1" applyProtection="1">
      <alignment horizontal="left" vertical="center" indent="1"/>
      <protection locked="0"/>
    </xf>
    <xf numFmtId="49" fontId="48" fillId="0" borderId="70" xfId="0" applyNumberFormat="1" applyFont="1" applyBorder="1" applyAlignment="1" applyProtection="1">
      <alignment horizontal="center" vertical="center"/>
      <protection locked="0"/>
    </xf>
    <xf numFmtId="0" fontId="0" fillId="0" borderId="86" xfId="0" applyFont="1" applyBorder="1" applyAlignment="1" applyProtection="1">
      <alignment horizontal="left" vertical="center" indent="1"/>
      <protection locked="0"/>
    </xf>
    <xf numFmtId="49" fontId="48" fillId="0" borderId="86" xfId="0" applyNumberFormat="1" applyFont="1" applyBorder="1" applyAlignment="1" applyProtection="1">
      <alignment horizontal="center" vertical="center"/>
      <protection locked="0"/>
    </xf>
    <xf numFmtId="0" fontId="18" fillId="0" borderId="55" xfId="0" applyFont="1" applyBorder="1" applyAlignment="1">
      <alignment horizontal="left" vertical="center"/>
    </xf>
    <xf numFmtId="0" fontId="18" fillId="0" borderId="24" xfId="0" applyFont="1" applyBorder="1" applyAlignment="1">
      <alignment horizontal="left" vertical="center"/>
    </xf>
    <xf numFmtId="0" fontId="18" fillId="0" borderId="0" xfId="0" applyFont="1" applyBorder="1" applyAlignment="1">
      <alignment horizontal="left" vertical="center"/>
    </xf>
    <xf numFmtId="0" fontId="0" fillId="0" borderId="91" xfId="0" applyBorder="1" applyAlignment="1" applyProtection="1">
      <alignment horizontal="left" vertical="center" indent="1"/>
      <protection locked="0"/>
    </xf>
    <xf numFmtId="0" fontId="0" fillId="0" borderId="34" xfId="0" applyBorder="1" applyAlignment="1" applyProtection="1">
      <alignment horizontal="left" vertical="center" indent="1"/>
      <protection locked="0"/>
    </xf>
    <xf numFmtId="0" fontId="0" fillId="0" borderId="137" xfId="0" applyBorder="1" applyAlignment="1" applyProtection="1">
      <alignment horizontal="left" vertical="center" indent="1"/>
      <protection locked="0"/>
    </xf>
    <xf numFmtId="0" fontId="11" fillId="0" borderId="0" xfId="0" applyFont="1" applyBorder="1" applyAlignment="1" applyProtection="1">
      <alignment horizontal="center" vertical="center"/>
      <protection locked="0"/>
    </xf>
    <xf numFmtId="0" fontId="0" fillId="0" borderId="87" xfId="0" applyBorder="1" applyAlignment="1" applyProtection="1">
      <alignment horizontal="left" vertical="center" indent="1"/>
      <protection locked="0"/>
    </xf>
    <xf numFmtId="0" fontId="0" fillId="0" borderId="85" xfId="0" applyBorder="1" applyAlignment="1" applyProtection="1">
      <alignment horizontal="left" vertical="center" indent="1"/>
      <protection locked="0"/>
    </xf>
    <xf numFmtId="0" fontId="0" fillId="0" borderId="88"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18" fillId="0" borderId="134" xfId="0" applyFont="1" applyBorder="1" applyAlignment="1">
      <alignment horizontal="left" vertical="center"/>
    </xf>
    <xf numFmtId="0" fontId="18" fillId="0" borderId="136" xfId="0" applyFont="1" applyBorder="1" applyAlignment="1">
      <alignment horizontal="left" vertical="center"/>
    </xf>
    <xf numFmtId="0" fontId="18" fillId="0" borderId="135" xfId="0" applyFont="1" applyBorder="1" applyAlignment="1">
      <alignment horizontal="left" vertical="center"/>
    </xf>
    <xf numFmtId="0" fontId="48" fillId="0" borderId="143" xfId="0" applyFont="1" applyBorder="1" applyAlignment="1">
      <alignment horizontal="right" vertical="center" indent="1"/>
    </xf>
    <xf numFmtId="0" fontId="48" fillId="0" borderId="144" xfId="0" applyFont="1" applyBorder="1" applyAlignment="1">
      <alignment horizontal="right" vertical="center" indent="1"/>
    </xf>
    <xf numFmtId="166" fontId="48" fillId="0" borderId="144" xfId="0" applyNumberFormat="1" applyFont="1" applyBorder="1" applyAlignment="1" applyProtection="1">
      <alignment horizontal="left" vertical="center"/>
      <protection locked="0"/>
    </xf>
    <xf numFmtId="166" fontId="48" fillId="0" borderId="145" xfId="0" applyNumberFormat="1" applyFont="1" applyBorder="1" applyAlignment="1" applyProtection="1">
      <alignment horizontal="left" vertical="center"/>
      <protection locked="0"/>
    </xf>
    <xf numFmtId="0" fontId="18" fillId="0" borderId="139" xfId="0" applyFont="1" applyFill="1" applyBorder="1" applyAlignment="1">
      <alignment horizontal="center" vertical="top"/>
    </xf>
    <xf numFmtId="0" fontId="18" fillId="0" borderId="140" xfId="0" applyFont="1" applyFill="1" applyBorder="1" applyAlignment="1">
      <alignment horizontal="center" vertical="top"/>
    </xf>
    <xf numFmtId="0" fontId="48" fillId="0" borderId="141" xfId="0" applyFont="1" applyBorder="1" applyAlignment="1">
      <alignment horizontal="right" vertical="center" indent="1"/>
    </xf>
    <xf numFmtId="0" fontId="48" fillId="0" borderId="0" xfId="0" applyFont="1" applyBorder="1" applyAlignment="1">
      <alignment horizontal="right" vertical="center" indent="1"/>
    </xf>
    <xf numFmtId="166" fontId="48" fillId="0" borderId="34" xfId="0" applyNumberFormat="1" applyFont="1" applyBorder="1" applyAlignment="1" applyProtection="1">
      <alignment horizontal="left" vertical="center"/>
      <protection locked="0"/>
    </xf>
    <xf numFmtId="166" fontId="48" fillId="0" borderId="142" xfId="0" applyNumberFormat="1" applyFont="1" applyBorder="1" applyAlignment="1" applyProtection="1">
      <alignment horizontal="left" vertical="center"/>
      <protection locked="0"/>
    </xf>
    <xf numFmtId="0" fontId="5" fillId="0" borderId="0" xfId="0" applyFont="1" applyFill="1" applyBorder="1" applyAlignment="1" applyProtection="1">
      <alignment horizontal="right" wrapText="1"/>
      <protection hidden="1"/>
    </xf>
    <xf numFmtId="49" fontId="113" fillId="0" borderId="0" xfId="0" applyNumberFormat="1" applyFont="1" applyFill="1" applyBorder="1" applyAlignment="1" applyProtection="1">
      <alignment horizontal="left"/>
      <protection locked="0"/>
    </xf>
    <xf numFmtId="165" fontId="41" fillId="2" borderId="6" xfId="0" applyNumberFormat="1" applyFont="1" applyFill="1" applyBorder="1" applyAlignment="1" applyProtection="1">
      <alignment horizontal="center" vertical="center" wrapText="1"/>
      <protection hidden="1"/>
    </xf>
    <xf numFmtId="165" fontId="41" fillId="2" borderId="57" xfId="0" applyNumberFormat="1"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1" fontId="46" fillId="2" borderId="44" xfId="0" applyNumberFormat="1" applyFont="1" applyFill="1" applyBorder="1" applyAlignment="1" applyProtection="1">
      <alignment horizontal="right" vertical="center"/>
      <protection hidden="1"/>
    </xf>
    <xf numFmtId="0" fontId="114" fillId="0" borderId="0" xfId="0" applyNumberFormat="1" applyFont="1" applyFill="1" applyBorder="1" applyAlignment="1" applyProtection="1">
      <alignment horizontal="left" vertical="center" wrapText="1"/>
      <protection locked="0" hidden="1"/>
    </xf>
    <xf numFmtId="0" fontId="72" fillId="2" borderId="120" xfId="0" applyNumberFormat="1" applyFont="1" applyFill="1" applyBorder="1" applyAlignment="1" applyProtection="1">
      <alignment horizontal="center" vertical="center" wrapText="1"/>
      <protection hidden="1"/>
    </xf>
    <xf numFmtId="0" fontId="18" fillId="2" borderId="224" xfId="0" applyFont="1" applyFill="1" applyBorder="1" applyAlignment="1" applyProtection="1">
      <alignment horizontal="right"/>
      <protection hidden="1"/>
    </xf>
    <xf numFmtId="0" fontId="0" fillId="0" borderId="225" xfId="0" applyBorder="1" applyProtection="1">
      <protection hidden="1"/>
    </xf>
    <xf numFmtId="0" fontId="16" fillId="5" borderId="219" xfId="0" applyFont="1" applyFill="1" applyBorder="1" applyAlignment="1" applyProtection="1">
      <alignment horizontal="left" vertical="top" indent="2"/>
      <protection locked="0" hidden="1"/>
    </xf>
    <xf numFmtId="0" fontId="0" fillId="0" borderId="220" xfId="0" applyBorder="1" applyProtection="1">
      <protection locked="0" hidden="1"/>
    </xf>
    <xf numFmtId="0" fontId="0" fillId="0" borderId="121" xfId="0" applyBorder="1" applyProtection="1">
      <protection locked="0" hidden="1"/>
    </xf>
    <xf numFmtId="0" fontId="0" fillId="0" borderId="65" xfId="0" applyBorder="1" applyProtection="1">
      <protection locked="0" hidden="1"/>
    </xf>
    <xf numFmtId="0" fontId="72" fillId="2" borderId="122" xfId="0" applyNumberFormat="1" applyFont="1" applyFill="1" applyBorder="1" applyAlignment="1" applyProtection="1">
      <alignment horizontal="center" vertical="center"/>
      <protection hidden="1"/>
    </xf>
    <xf numFmtId="0" fontId="72" fillId="2" borderId="123" xfId="0" applyNumberFormat="1" applyFont="1" applyFill="1" applyBorder="1" applyAlignment="1" applyProtection="1">
      <alignment horizontal="center" vertical="center"/>
      <protection hidden="1"/>
    </xf>
    <xf numFmtId="0" fontId="18" fillId="5" borderId="124" xfId="0" applyFont="1" applyFill="1" applyBorder="1" applyAlignment="1" applyProtection="1">
      <alignment horizontal="left" vertical="top"/>
      <protection hidden="1"/>
    </xf>
    <xf numFmtId="0" fontId="0" fillId="0" borderId="178" xfId="0" applyBorder="1" applyProtection="1">
      <protection hidden="1"/>
    </xf>
    <xf numFmtId="0" fontId="17" fillId="2" borderId="25" xfId="0" applyFont="1" applyFill="1" applyBorder="1" applyAlignment="1" applyProtection="1">
      <alignment horizontal="center" vertical="center"/>
      <protection hidden="1"/>
    </xf>
    <xf numFmtId="0" fontId="17" fillId="2" borderId="125" xfId="0" applyFont="1" applyFill="1" applyBorder="1" applyAlignment="1" applyProtection="1">
      <alignment horizontal="center" vertical="center"/>
      <protection hidden="1"/>
    </xf>
    <xf numFmtId="2" fontId="17" fillId="0" borderId="25" xfId="0" applyNumberFormat="1" applyFont="1" applyBorder="1" applyAlignment="1" applyProtection="1">
      <alignment horizontal="center" vertical="center"/>
      <protection hidden="1"/>
    </xf>
    <xf numFmtId="0" fontId="17" fillId="0" borderId="125" xfId="0" applyFont="1" applyBorder="1" applyAlignment="1" applyProtection="1">
      <alignment horizontal="center" vertical="center"/>
      <protection hidden="1"/>
    </xf>
    <xf numFmtId="0" fontId="43" fillId="0" borderId="6" xfId="0" applyFont="1" applyBorder="1" applyAlignment="1" applyProtection="1">
      <alignment horizontal="center" vertical="center" wrapText="1"/>
      <protection hidden="1"/>
    </xf>
    <xf numFmtId="0" fontId="43" fillId="0" borderId="117" xfId="0" applyFont="1" applyBorder="1" applyAlignment="1" applyProtection="1">
      <alignment horizontal="center" vertical="center" wrapText="1"/>
      <protection hidden="1"/>
    </xf>
    <xf numFmtId="0" fontId="17" fillId="2" borderId="12" xfId="0" applyFont="1" applyFill="1" applyBorder="1" applyAlignment="1" applyProtection="1">
      <alignment horizontal="left" vertical="center" wrapText="1" indent="2"/>
      <protection hidden="1"/>
    </xf>
    <xf numFmtId="0" fontId="17" fillId="2" borderId="10" xfId="0" applyFont="1" applyFill="1" applyBorder="1" applyAlignment="1" applyProtection="1">
      <alignment horizontal="left" indent="2"/>
      <protection hidden="1"/>
    </xf>
    <xf numFmtId="0" fontId="179" fillId="2" borderId="179" xfId="42" applyFont="1" applyFill="1" applyBorder="1" applyAlignment="1" applyProtection="1">
      <alignment horizontal="left" vertical="center" indent="2"/>
      <protection hidden="1"/>
    </xf>
    <xf numFmtId="2" fontId="1" fillId="2" borderId="2" xfId="42" applyNumberFormat="1" applyFont="1" applyFill="1" applyBorder="1" applyAlignment="1" applyProtection="1">
      <alignment horizontal="center" vertical="center"/>
      <protection hidden="1"/>
    </xf>
    <xf numFmtId="2" fontId="1" fillId="2" borderId="57" xfId="42" applyNumberFormat="1" applyFont="1" applyFill="1" applyBorder="1" applyAlignment="1" applyProtection="1">
      <alignment horizontal="center" vertical="center"/>
      <protection hidden="1"/>
    </xf>
    <xf numFmtId="2" fontId="1" fillId="2" borderId="21" xfId="42" applyNumberFormat="1" applyFont="1" applyFill="1" applyBorder="1" applyAlignment="1" applyProtection="1">
      <alignment horizontal="center" vertical="center"/>
      <protection hidden="1"/>
    </xf>
    <xf numFmtId="0" fontId="20" fillId="2" borderId="27" xfId="42" applyFont="1" applyFill="1" applyBorder="1" applyAlignment="1" applyProtection="1">
      <alignment horizontal="right" wrapText="1"/>
      <protection locked="0"/>
    </xf>
    <xf numFmtId="0" fontId="40" fillId="2" borderId="2" xfId="42" applyFont="1" applyFill="1" applyBorder="1" applyAlignment="1" applyProtection="1">
      <alignment horizontal="center" vertical="center"/>
      <protection hidden="1"/>
    </xf>
    <xf numFmtId="0" fontId="21" fillId="2" borderId="2" xfId="42" applyFont="1" applyFill="1" applyBorder="1" applyAlignment="1" applyProtection="1">
      <alignment horizontal="center" vertical="center"/>
      <protection hidden="1"/>
    </xf>
    <xf numFmtId="0" fontId="21" fillId="2" borderId="57" xfId="42" applyFont="1" applyFill="1" applyBorder="1" applyAlignment="1" applyProtection="1">
      <alignment horizontal="center" vertical="center"/>
      <protection hidden="1"/>
    </xf>
    <xf numFmtId="0" fontId="21" fillId="2" borderId="21" xfId="42" applyFont="1" applyFill="1" applyBorder="1" applyAlignment="1" applyProtection="1">
      <alignment horizontal="center" vertical="center"/>
      <protection hidden="1"/>
    </xf>
    <xf numFmtId="0" fontId="20" fillId="2" borderId="179" xfId="42" applyFont="1" applyFill="1" applyBorder="1" applyAlignment="1" applyProtection="1">
      <alignment horizontal="left" vertical="center" indent="2"/>
      <protection hidden="1"/>
    </xf>
    <xf numFmtId="0" fontId="20" fillId="9" borderId="2" xfId="42" applyFont="1" applyFill="1" applyBorder="1" applyAlignment="1" applyProtection="1">
      <alignment horizontal="center" vertical="center"/>
      <protection locked="0" hidden="1"/>
    </xf>
    <xf numFmtId="0" fontId="39" fillId="9" borderId="57" xfId="42" applyFont="1" applyFill="1" applyBorder="1" applyAlignment="1" applyProtection="1">
      <alignment horizontal="center"/>
      <protection locked="0" hidden="1"/>
    </xf>
    <xf numFmtId="0" fontId="39" fillId="9" borderId="21" xfId="42" applyFont="1" applyFill="1" applyBorder="1" applyAlignment="1" applyProtection="1">
      <alignment horizontal="center"/>
      <protection locked="0" hidden="1"/>
    </xf>
    <xf numFmtId="0" fontId="174" fillId="17" borderId="168" xfId="42" applyFont="1" applyFill="1" applyBorder="1" applyAlignment="1">
      <alignment horizontal="left" vertical="center" wrapText="1"/>
    </xf>
    <xf numFmtId="0" fontId="174" fillId="17" borderId="169" xfId="42" applyFont="1" applyFill="1" applyBorder="1" applyAlignment="1">
      <alignment horizontal="left" vertical="center" wrapText="1"/>
    </xf>
    <xf numFmtId="0" fontId="174" fillId="17" borderId="167" xfId="42" applyFont="1" applyFill="1" applyBorder="1" applyAlignment="1">
      <alignment horizontal="left" vertical="center" wrapText="1"/>
    </xf>
    <xf numFmtId="0" fontId="26" fillId="18" borderId="133" xfId="42" applyNumberFormat="1" applyFont="1" applyFill="1" applyBorder="1" applyAlignment="1" applyProtection="1">
      <alignment horizontal="right" vertical="center" wrapText="1"/>
      <protection hidden="1"/>
    </xf>
    <xf numFmtId="0" fontId="26" fillId="18" borderId="166" xfId="42" applyNumberFormat="1" applyFont="1" applyFill="1" applyBorder="1" applyAlignment="1" applyProtection="1">
      <alignment horizontal="right" vertical="center" wrapText="1"/>
      <protection hidden="1"/>
    </xf>
    <xf numFmtId="0" fontId="31" fillId="2" borderId="17" xfId="42" applyFont="1" applyFill="1" applyBorder="1" applyAlignment="1" applyProtection="1">
      <alignment vertical="center" wrapText="1"/>
      <protection hidden="1"/>
    </xf>
    <xf numFmtId="0" fontId="31" fillId="2" borderId="21" xfId="42" applyFont="1" applyFill="1" applyBorder="1" applyAlignment="1" applyProtection="1">
      <alignment vertical="center" wrapText="1"/>
      <protection hidden="1"/>
    </xf>
    <xf numFmtId="0" fontId="31" fillId="2" borderId="136" xfId="42" applyFont="1" applyFill="1" applyBorder="1" applyAlignment="1" applyProtection="1">
      <alignment vertical="center" wrapText="1"/>
      <protection hidden="1"/>
    </xf>
    <xf numFmtId="0" fontId="31" fillId="2" borderId="24" xfId="42" applyFont="1" applyFill="1" applyBorder="1" applyAlignment="1" applyProtection="1">
      <alignment vertical="center" wrapText="1"/>
      <protection hidden="1"/>
    </xf>
    <xf numFmtId="4" fontId="21" fillId="2" borderId="165" xfId="42" applyNumberFormat="1" applyFont="1" applyFill="1" applyBorder="1" applyAlignment="1" applyProtection="1">
      <alignment horizontal="right" vertical="center"/>
      <protection hidden="1"/>
    </xf>
    <xf numFmtId="4" fontId="21" fillId="2" borderId="1" xfId="42" applyNumberFormat="1" applyFont="1" applyFill="1" applyBorder="1" applyAlignment="1" applyProtection="1">
      <alignment horizontal="right" vertical="center"/>
      <protection hidden="1"/>
    </xf>
    <xf numFmtId="4" fontId="24" fillId="5" borderId="56" xfId="42" applyNumberFormat="1" applyFont="1" applyFill="1" applyBorder="1" applyAlignment="1" applyProtection="1">
      <alignment horizontal="right" vertical="center"/>
      <protection locked="0"/>
    </xf>
    <xf numFmtId="4" fontId="24" fillId="5" borderId="1" xfId="42" applyNumberFormat="1" applyFont="1" applyFill="1" applyBorder="1" applyAlignment="1" applyProtection="1">
      <alignment horizontal="right" vertical="center"/>
      <protection locked="0"/>
    </xf>
    <xf numFmtId="169" fontId="21" fillId="2" borderId="54" xfId="4" applyNumberFormat="1" applyFont="1" applyFill="1" applyBorder="1" applyAlignment="1" applyProtection="1">
      <alignment horizontal="right" vertical="center"/>
      <protection hidden="1"/>
    </xf>
    <xf numFmtId="169" fontId="21" fillId="2" borderId="45" xfId="4" applyNumberFormat="1" applyFont="1" applyFill="1" applyBorder="1" applyAlignment="1" applyProtection="1">
      <alignment horizontal="right" vertical="center"/>
      <protection hidden="1"/>
    </xf>
    <xf numFmtId="4" fontId="24" fillId="5" borderId="24" xfId="42" applyNumberFormat="1" applyFont="1" applyFill="1" applyBorder="1" applyAlignment="1" applyProtection="1">
      <alignment horizontal="center" vertical="center"/>
      <protection locked="0"/>
    </xf>
    <xf numFmtId="4" fontId="24" fillId="5" borderId="20" xfId="42" applyNumberFormat="1" applyFont="1" applyFill="1" applyBorder="1" applyAlignment="1" applyProtection="1">
      <alignment horizontal="center" vertical="center"/>
      <protection locked="0"/>
    </xf>
    <xf numFmtId="4" fontId="24" fillId="5" borderId="56" xfId="42" applyNumberFormat="1" applyFont="1" applyFill="1" applyBorder="1" applyAlignment="1" applyProtection="1">
      <alignment horizontal="center" vertical="center"/>
      <protection locked="0"/>
    </xf>
    <xf numFmtId="4" fontId="24" fillId="5" borderId="1" xfId="42" applyNumberFormat="1" applyFont="1" applyFill="1" applyBorder="1" applyAlignment="1" applyProtection="1">
      <alignment horizontal="center" vertical="center"/>
      <protection locked="0"/>
    </xf>
    <xf numFmtId="0" fontId="31" fillId="2" borderId="160" xfId="42" applyFont="1" applyFill="1" applyBorder="1" applyAlignment="1" applyProtection="1">
      <alignment horizontal="center" vertical="center" wrapText="1"/>
      <protection hidden="1"/>
    </xf>
    <xf numFmtId="0" fontId="31" fillId="2" borderId="161" xfId="42" applyFont="1" applyFill="1" applyBorder="1" applyAlignment="1" applyProtection="1">
      <alignment horizontal="center" vertical="center" wrapText="1"/>
      <protection hidden="1"/>
    </xf>
    <xf numFmtId="0" fontId="21" fillId="2" borderId="162" xfId="42" applyFont="1" applyFill="1" applyBorder="1" applyAlignment="1" applyProtection="1">
      <alignment horizontal="center" vertical="center" wrapText="1"/>
      <protection hidden="1"/>
    </xf>
    <xf numFmtId="0" fontId="21" fillId="2" borderId="45" xfId="42" applyFont="1" applyFill="1" applyBorder="1" applyAlignment="1" applyProtection="1">
      <alignment horizontal="center" vertical="center" wrapText="1"/>
      <protection hidden="1"/>
    </xf>
    <xf numFmtId="0" fontId="25" fillId="2" borderId="136" xfId="42" applyFont="1" applyFill="1" applyBorder="1" applyAlignment="1" applyProtection="1">
      <alignment vertical="center"/>
      <protection hidden="1"/>
    </xf>
    <xf numFmtId="0" fontId="25" fillId="2" borderId="135" xfId="42" applyFont="1" applyFill="1" applyBorder="1" applyAlignment="1" applyProtection="1">
      <alignment vertical="center"/>
      <protection hidden="1"/>
    </xf>
    <xf numFmtId="4" fontId="21" fillId="0" borderId="56" xfId="42" applyNumberFormat="1" applyFont="1" applyFill="1" applyBorder="1" applyAlignment="1" applyProtection="1">
      <alignment horizontal="right" vertical="center"/>
    </xf>
    <xf numFmtId="4" fontId="21" fillId="0" borderId="1" xfId="42" applyNumberFormat="1" applyFont="1" applyFill="1" applyBorder="1" applyAlignment="1" applyProtection="1">
      <alignment horizontal="right" vertical="center"/>
    </xf>
    <xf numFmtId="0" fontId="26" fillId="2" borderId="133" xfId="42" applyFont="1" applyFill="1" applyBorder="1" applyAlignment="1" applyProtection="1">
      <alignment horizontal="left" vertical="center" wrapText="1"/>
      <protection hidden="1"/>
    </xf>
    <xf numFmtId="0" fontId="26" fillId="2" borderId="20" xfId="42" applyFont="1" applyFill="1" applyBorder="1" applyAlignment="1" applyProtection="1">
      <alignment horizontal="left" vertical="center" wrapText="1"/>
      <protection hidden="1"/>
    </xf>
    <xf numFmtId="0" fontId="5" fillId="2" borderId="0" xfId="42" applyFont="1" applyFill="1" applyAlignment="1" applyProtection="1">
      <alignment horizontal="left" vertical="center" wrapText="1" indent="1"/>
      <protection hidden="1"/>
    </xf>
    <xf numFmtId="1" fontId="147" fillId="2" borderId="0" xfId="42" applyNumberFormat="1" applyFont="1" applyFill="1" applyAlignment="1" applyProtection="1">
      <alignment horizontal="center" vertical="center"/>
      <protection hidden="1"/>
    </xf>
    <xf numFmtId="0" fontId="147" fillId="2" borderId="0" xfId="42" applyNumberFormat="1" applyFont="1" applyFill="1" applyAlignment="1" applyProtection="1">
      <alignment horizontal="center" vertical="center"/>
      <protection hidden="1"/>
    </xf>
    <xf numFmtId="0" fontId="9" fillId="2" borderId="0" xfId="42" applyFont="1" applyFill="1" applyAlignment="1" applyProtection="1">
      <alignment horizontal="center"/>
      <protection hidden="1"/>
    </xf>
    <xf numFmtId="0" fontId="9" fillId="2" borderId="0" xfId="42" applyFont="1" applyFill="1" applyAlignment="1" applyProtection="1">
      <alignment horizontal="right"/>
      <protection hidden="1"/>
    </xf>
    <xf numFmtId="0" fontId="64" fillId="2" borderId="0" xfId="42" applyFont="1" applyFill="1" applyAlignment="1" applyProtection="1">
      <alignment horizontal="center"/>
      <protection hidden="1"/>
    </xf>
    <xf numFmtId="0" fontId="31" fillId="2" borderId="175" xfId="42" applyFont="1" applyFill="1" applyBorder="1" applyAlignment="1" applyProtection="1">
      <alignment horizontal="center" vertical="center"/>
      <protection hidden="1"/>
    </xf>
    <xf numFmtId="0" fontId="31" fillId="2" borderId="18" xfId="42" applyFont="1" applyFill="1" applyBorder="1" applyAlignment="1" applyProtection="1">
      <alignment horizontal="center" vertical="center"/>
      <protection hidden="1"/>
    </xf>
    <xf numFmtId="0" fontId="25" fillId="2" borderId="0" xfId="42" applyFont="1" applyFill="1" applyBorder="1" applyAlignment="1" applyProtection="1">
      <protection hidden="1"/>
    </xf>
    <xf numFmtId="0" fontId="25" fillId="2" borderId="65" xfId="42" applyFont="1" applyFill="1" applyBorder="1" applyAlignment="1" applyProtection="1">
      <protection hidden="1"/>
    </xf>
    <xf numFmtId="0" fontId="31" fillId="2" borderId="133" xfId="42" applyFont="1" applyFill="1" applyBorder="1" applyAlignment="1" applyProtection="1">
      <alignment horizontal="left" vertical="center" wrapText="1"/>
      <protection hidden="1"/>
    </xf>
    <xf numFmtId="0" fontId="31" fillId="2" borderId="20" xfId="42" applyFont="1" applyFill="1" applyBorder="1" applyAlignment="1" applyProtection="1">
      <alignment horizontal="left" vertical="center" wrapText="1"/>
      <protection hidden="1"/>
    </xf>
    <xf numFmtId="4" fontId="24" fillId="5" borderId="24" xfId="42" applyNumberFormat="1" applyFont="1" applyFill="1" applyBorder="1" applyAlignment="1" applyProtection="1">
      <alignment horizontal="right" vertical="center"/>
      <protection locked="0"/>
    </xf>
    <xf numFmtId="4" fontId="24" fillId="5" borderId="65" xfId="42" applyNumberFormat="1" applyFont="1" applyFill="1" applyBorder="1" applyAlignment="1" applyProtection="1">
      <alignment horizontal="right" vertical="center"/>
      <protection locked="0"/>
    </xf>
    <xf numFmtId="4" fontId="24" fillId="5" borderId="20" xfId="42" applyNumberFormat="1" applyFont="1" applyFill="1" applyBorder="1" applyAlignment="1" applyProtection="1">
      <alignment horizontal="right" vertical="center"/>
      <protection locked="0"/>
    </xf>
    <xf numFmtId="0" fontId="31" fillId="2" borderId="26" xfId="42" applyFont="1" applyFill="1" applyBorder="1" applyAlignment="1" applyProtection="1">
      <alignment horizontal="left" vertical="center" wrapText="1"/>
      <protection hidden="1"/>
    </xf>
    <xf numFmtId="169" fontId="25" fillId="2" borderId="54" xfId="4" applyNumberFormat="1" applyFont="1" applyFill="1" applyBorder="1" applyAlignment="1" applyProtection="1">
      <alignment vertical="center"/>
      <protection hidden="1"/>
    </xf>
    <xf numFmtId="169" fontId="25" fillId="2" borderId="61" xfId="4" applyNumberFormat="1" applyFont="1" applyFill="1" applyBorder="1" applyAlignment="1" applyProtection="1">
      <alignment vertical="center"/>
      <protection hidden="1"/>
    </xf>
    <xf numFmtId="0" fontId="31" fillId="2" borderId="0" xfId="42" applyFont="1" applyFill="1" applyBorder="1" applyAlignment="1" applyProtection="1">
      <alignment horizontal="right" vertical="center" wrapText="1"/>
      <protection hidden="1"/>
    </xf>
    <xf numFmtId="0" fontId="31" fillId="2" borderId="184" xfId="42" applyFont="1" applyFill="1" applyBorder="1" applyAlignment="1" applyProtection="1">
      <alignment horizontal="right" vertical="center" wrapText="1"/>
      <protection hidden="1"/>
    </xf>
    <xf numFmtId="4" fontId="24" fillId="5" borderId="64" xfId="42" applyNumberFormat="1" applyFont="1" applyFill="1" applyBorder="1" applyAlignment="1" applyProtection="1">
      <alignment horizontal="right" vertical="center"/>
      <protection locked="0"/>
    </xf>
    <xf numFmtId="169" fontId="25" fillId="2" borderId="54" xfId="4" applyNumberFormat="1" applyFont="1" applyFill="1" applyBorder="1" applyAlignment="1" applyProtection="1">
      <alignment horizontal="right" vertical="center"/>
      <protection hidden="1"/>
    </xf>
    <xf numFmtId="169" fontId="25" fillId="2" borderId="61" xfId="4" applyNumberFormat="1" applyFont="1" applyFill="1" applyBorder="1" applyAlignment="1" applyProtection="1">
      <alignment horizontal="right" vertical="center"/>
      <protection hidden="1"/>
    </xf>
    <xf numFmtId="169" fontId="21" fillId="2" borderId="162" xfId="4" applyNumberFormat="1" applyFont="1" applyFill="1" applyBorder="1" applyAlignment="1" applyProtection="1">
      <alignment vertical="center"/>
      <protection hidden="1"/>
    </xf>
    <xf numFmtId="169" fontId="21" fillId="2" borderId="45" xfId="4" applyNumberFormat="1" applyFont="1" applyFill="1" applyBorder="1" applyAlignment="1" applyProtection="1">
      <alignment vertical="center"/>
      <protection hidden="1"/>
    </xf>
    <xf numFmtId="169" fontId="25" fillId="2" borderId="45" xfId="4" applyNumberFormat="1" applyFont="1" applyFill="1" applyBorder="1" applyAlignment="1" applyProtection="1">
      <alignment vertical="center"/>
      <protection hidden="1"/>
    </xf>
    <xf numFmtId="0" fontId="0" fillId="9" borderId="182" xfId="66" applyNumberFormat="1" applyFont="1" applyFill="1" applyBorder="1" applyAlignment="1" applyProtection="1">
      <alignment horizontal="left" vertical="center" indent="1"/>
      <protection locked="0"/>
    </xf>
    <xf numFmtId="0" fontId="0" fillId="9" borderId="187" xfId="66" applyNumberFormat="1" applyFont="1" applyFill="1" applyBorder="1" applyAlignment="1" applyProtection="1">
      <alignment horizontal="left" vertical="center" indent="1"/>
      <protection locked="0"/>
    </xf>
    <xf numFmtId="0" fontId="0" fillId="9" borderId="189" xfId="66" applyNumberFormat="1" applyFont="1" applyFill="1" applyBorder="1" applyAlignment="1" applyProtection="1">
      <alignment horizontal="left" vertical="center" indent="1"/>
      <protection locked="0"/>
    </xf>
    <xf numFmtId="0" fontId="2" fillId="0" borderId="55" xfId="66" applyNumberFormat="1" applyFont="1" applyFill="1" applyBorder="1" applyAlignment="1" applyProtection="1">
      <alignment horizontal="left" vertical="center" indent="1"/>
    </xf>
    <xf numFmtId="0" fontId="2" fillId="0" borderId="23" xfId="66" applyNumberFormat="1" applyFont="1" applyFill="1" applyBorder="1" applyAlignment="1" applyProtection="1">
      <alignment horizontal="left" vertical="center" indent="1"/>
    </xf>
    <xf numFmtId="0" fontId="2" fillId="0" borderId="50" xfId="66" applyNumberFormat="1" applyFont="1" applyFill="1" applyBorder="1" applyAlignment="1" applyProtection="1">
      <alignment horizontal="left" vertical="center" indent="1"/>
    </xf>
    <xf numFmtId="0" fontId="2" fillId="0" borderId="19" xfId="66" applyNumberFormat="1" applyFont="1" applyFill="1" applyBorder="1" applyAlignment="1" applyProtection="1">
      <alignment horizontal="left" vertical="center" indent="1"/>
    </xf>
    <xf numFmtId="0" fontId="2" fillId="0" borderId="56" xfId="66" applyNumberFormat="1" applyFont="1" applyFill="1" applyBorder="1" applyAlignment="1" applyProtection="1">
      <alignment horizontal="center" vertical="center"/>
    </xf>
    <xf numFmtId="0" fontId="2" fillId="0" borderId="177" xfId="66" applyNumberFormat="1" applyFont="1" applyFill="1" applyBorder="1" applyAlignment="1" applyProtection="1">
      <alignment horizontal="center" vertical="center"/>
    </xf>
    <xf numFmtId="0" fontId="2" fillId="0" borderId="183" xfId="66" applyNumberFormat="1" applyFont="1" applyFill="1" applyBorder="1" applyAlignment="1" applyProtection="1">
      <alignment horizontal="center" vertical="center" textRotation="90" wrapText="1"/>
      <protection locked="0"/>
    </xf>
    <xf numFmtId="0" fontId="2" fillId="0" borderId="64" xfId="66" applyNumberFormat="1" applyFont="1" applyFill="1" applyBorder="1" applyAlignment="1" applyProtection="1">
      <alignment horizontal="center" vertical="center" textRotation="90" wrapText="1"/>
      <protection locked="0"/>
    </xf>
    <xf numFmtId="0" fontId="2" fillId="0" borderId="177" xfId="66" applyNumberFormat="1" applyFont="1" applyFill="1" applyBorder="1" applyAlignment="1" applyProtection="1">
      <alignment horizontal="center" vertical="center" textRotation="90" wrapText="1"/>
      <protection locked="0"/>
    </xf>
    <xf numFmtId="0" fontId="86" fillId="0" borderId="182" xfId="66" applyNumberFormat="1" applyFont="1" applyFill="1" applyBorder="1" applyAlignment="1" applyProtection="1">
      <alignment horizontal="center" vertical="center"/>
    </xf>
    <xf numFmtId="0" fontId="86" fillId="0" borderId="17" xfId="66" applyNumberFormat="1" applyFont="1" applyFill="1" applyBorder="1" applyAlignment="1" applyProtection="1">
      <alignment horizontal="center" vertical="center"/>
    </xf>
    <xf numFmtId="0" fontId="86" fillId="0" borderId="21" xfId="66" applyNumberFormat="1" applyFont="1" applyFill="1" applyBorder="1" applyAlignment="1" applyProtection="1">
      <alignment horizontal="center" vertical="center"/>
    </xf>
    <xf numFmtId="0" fontId="2" fillId="0" borderId="57" xfId="66" applyNumberFormat="1" applyFont="1" applyFill="1" applyBorder="1" applyAlignment="1" applyProtection="1">
      <alignment horizontal="center" vertical="center"/>
    </xf>
    <xf numFmtId="0" fontId="2" fillId="0" borderId="17" xfId="66" applyNumberFormat="1" applyFont="1" applyFill="1" applyBorder="1" applyAlignment="1" applyProtection="1">
      <alignment horizontal="center" vertical="center"/>
    </xf>
    <xf numFmtId="0" fontId="2" fillId="0" borderId="21" xfId="66" applyNumberFormat="1" applyFont="1" applyFill="1" applyBorder="1" applyAlignment="1" applyProtection="1">
      <alignment horizontal="center" vertical="center"/>
    </xf>
    <xf numFmtId="0" fontId="165" fillId="0" borderId="133" xfId="66" applyNumberFormat="1" applyFont="1" applyFill="1" applyBorder="1" applyAlignment="1" applyProtection="1">
      <alignment horizontal="center" vertical="center"/>
    </xf>
    <xf numFmtId="0" fontId="0" fillId="9" borderId="57" xfId="66" applyNumberFormat="1" applyFont="1" applyFill="1" applyBorder="1" applyAlignment="1" applyProtection="1">
      <alignment horizontal="left" vertical="center" indent="1"/>
      <protection locked="0"/>
    </xf>
    <xf numFmtId="0" fontId="2" fillId="9" borderId="17" xfId="66" applyNumberFormat="1" applyFont="1" applyFill="1" applyBorder="1" applyAlignment="1" applyProtection="1">
      <alignment horizontal="left" vertical="center" indent="1"/>
      <protection locked="0"/>
    </xf>
    <xf numFmtId="0" fontId="2" fillId="9" borderId="21" xfId="66" applyNumberFormat="1" applyFont="1" applyFill="1" applyBorder="1" applyAlignment="1" applyProtection="1">
      <alignment horizontal="left" vertical="center" indent="1"/>
      <protection locked="0"/>
    </xf>
    <xf numFmtId="0" fontId="0" fillId="0" borderId="0" xfId="66" applyNumberFormat="1" applyFont="1" applyFill="1" applyBorder="1" applyAlignment="1" applyProtection="1">
      <alignment horizontal="right" vertical="center"/>
    </xf>
    <xf numFmtId="0" fontId="2" fillId="0" borderId="0" xfId="66" applyNumberFormat="1" applyFont="1" applyFill="1" applyBorder="1" applyAlignment="1" applyProtection="1">
      <alignment horizontal="right" vertical="center"/>
    </xf>
    <xf numFmtId="0" fontId="61" fillId="0" borderId="57" xfId="66" applyNumberFormat="1" applyFont="1" applyFill="1" applyBorder="1" applyAlignment="1" applyProtection="1">
      <alignment horizontal="left" vertical="center" indent="1"/>
      <protection locked="0"/>
    </xf>
    <xf numFmtId="0" fontId="61" fillId="0" borderId="17" xfId="66" applyNumberFormat="1" applyFont="1" applyFill="1" applyBorder="1" applyAlignment="1" applyProtection="1">
      <alignment horizontal="left" vertical="center" indent="1"/>
      <protection locked="0"/>
    </xf>
    <xf numFmtId="0" fontId="61" fillId="0" borderId="21" xfId="66" applyNumberFormat="1" applyFont="1" applyFill="1" applyBorder="1" applyAlignment="1" applyProtection="1">
      <alignment horizontal="left" vertical="center" indent="1"/>
      <protection locked="0"/>
    </xf>
    <xf numFmtId="0" fontId="163" fillId="0" borderId="2" xfId="66" applyNumberFormat="1" applyFont="1" applyFill="1" applyBorder="1" applyAlignment="1" applyProtection="1">
      <alignment horizontal="center" vertical="center" wrapText="1"/>
      <protection locked="0"/>
    </xf>
    <xf numFmtId="0" fontId="2" fillId="0" borderId="79" xfId="66" quotePrefix="1" applyNumberFormat="1" applyFont="1" applyFill="1" applyBorder="1" applyAlignment="1" applyProtection="1">
      <alignment horizontal="left" vertical="center"/>
    </xf>
    <xf numFmtId="0" fontId="2" fillId="0" borderId="0" xfId="66" quotePrefix="1" applyNumberFormat="1" applyFont="1" applyFill="1" applyBorder="1" applyAlignment="1" applyProtection="1">
      <alignment horizontal="left" vertical="center"/>
    </xf>
    <xf numFmtId="0" fontId="0" fillId="0" borderId="79" xfId="66" quotePrefix="1" applyNumberFormat="1" applyFont="1" applyFill="1" applyBorder="1" applyAlignment="1" applyProtection="1">
      <alignment horizontal="left" vertical="center"/>
    </xf>
    <xf numFmtId="0" fontId="2" fillId="9" borderId="2" xfId="66" applyNumberFormat="1" applyFont="1" applyFill="1" applyBorder="1" applyAlignment="1" applyProtection="1">
      <alignment horizontal="left" vertical="center" indent="1"/>
      <protection locked="0"/>
    </xf>
    <xf numFmtId="0" fontId="2" fillId="0" borderId="2" xfId="66" applyNumberFormat="1" applyFont="1" applyFill="1" applyBorder="1" applyAlignment="1" applyProtection="1">
      <alignment horizontal="center" vertical="center" textRotation="90" wrapText="1"/>
      <protection locked="0"/>
    </xf>
    <xf numFmtId="0" fontId="10" fillId="0" borderId="2" xfId="66" applyNumberFormat="1" applyFont="1" applyFill="1" applyBorder="1" applyAlignment="1" applyProtection="1">
      <alignment vertical="center" wrapText="1"/>
    </xf>
    <xf numFmtId="0" fontId="10" fillId="0" borderId="57" xfId="66" applyNumberFormat="1" applyFont="1" applyFill="1" applyBorder="1" applyAlignment="1" applyProtection="1">
      <alignment vertical="center"/>
      <protection locked="0"/>
    </xf>
    <xf numFmtId="0" fontId="10" fillId="0" borderId="21" xfId="66" applyNumberFormat="1" applyFont="1" applyFill="1" applyBorder="1" applyAlignment="1" applyProtection="1">
      <alignment vertical="center"/>
      <protection locked="0"/>
    </xf>
    <xf numFmtId="0" fontId="10" fillId="9" borderId="2" xfId="66" applyNumberFormat="1" applyFont="1" applyFill="1" applyBorder="1" applyAlignment="1" applyProtection="1">
      <alignment vertical="center" wrapText="1"/>
    </xf>
    <xf numFmtId="0" fontId="10" fillId="9" borderId="2" xfId="66" applyNumberFormat="1" applyFont="1" applyFill="1" applyBorder="1" applyAlignment="1" applyProtection="1">
      <alignment horizontal="left" vertical="center" wrapText="1"/>
    </xf>
    <xf numFmtId="0" fontId="157" fillId="0" borderId="57" xfId="66" applyNumberFormat="1" applyFont="1" applyFill="1" applyBorder="1" applyAlignment="1" applyProtection="1">
      <alignment horizontal="center" vertical="center"/>
    </xf>
    <xf numFmtId="0" fontId="157" fillId="0" borderId="17" xfId="66" applyNumberFormat="1" applyFont="1" applyFill="1" applyBorder="1" applyAlignment="1" applyProtection="1">
      <alignment horizontal="center" vertical="center"/>
    </xf>
    <xf numFmtId="0" fontId="157" fillId="0" borderId="21" xfId="66" applyNumberFormat="1" applyFont="1" applyFill="1" applyBorder="1" applyAlignment="1" applyProtection="1">
      <alignment horizontal="center" vertical="center"/>
    </xf>
    <xf numFmtId="0" fontId="164" fillId="0" borderId="0" xfId="66" applyNumberFormat="1" applyFont="1" applyFill="1" applyBorder="1" applyAlignment="1" applyProtection="1">
      <alignment horizontal="left" vertical="center" wrapText="1"/>
    </xf>
    <xf numFmtId="0" fontId="10" fillId="9" borderId="57" xfId="66" applyNumberFormat="1" applyFont="1" applyFill="1" applyBorder="1" applyAlignment="1" applyProtection="1">
      <alignment vertical="center"/>
    </xf>
    <xf numFmtId="0" fontId="10" fillId="9" borderId="21" xfId="66" applyNumberFormat="1" applyFont="1" applyFill="1" applyBorder="1" applyAlignment="1" applyProtection="1">
      <alignment vertical="center"/>
    </xf>
    <xf numFmtId="0" fontId="169" fillId="0" borderId="0" xfId="66" applyNumberFormat="1" applyFont="1" applyFill="1" applyBorder="1" applyAlignment="1" applyProtection="1">
      <alignment horizontal="right" vertical="center"/>
    </xf>
    <xf numFmtId="0" fontId="0" fillId="9" borderId="179" xfId="67" applyNumberFormat="1" applyFont="1" applyFill="1" applyBorder="1" applyAlignment="1" applyProtection="1">
      <alignment horizontal="left" vertical="center" indent="1"/>
      <protection locked="0"/>
    </xf>
    <xf numFmtId="0" fontId="2" fillId="9" borderId="179" xfId="67" applyNumberFormat="1" applyFont="1" applyFill="1" applyBorder="1" applyAlignment="1" applyProtection="1">
      <alignment horizontal="left" vertical="center" indent="1"/>
      <protection locked="0"/>
    </xf>
    <xf numFmtId="1" fontId="157" fillId="0" borderId="0" xfId="66" applyNumberFormat="1" applyFont="1" applyFill="1" applyBorder="1" applyAlignment="1" applyProtection="1">
      <alignment horizontal="center"/>
    </xf>
    <xf numFmtId="0" fontId="16" fillId="0" borderId="2" xfId="66" applyNumberFormat="1" applyFont="1" applyFill="1" applyBorder="1" applyAlignment="1" applyProtection="1">
      <alignment horizontal="center" vertical="center"/>
      <protection locked="0"/>
    </xf>
    <xf numFmtId="14" fontId="2" fillId="9" borderId="2" xfId="66" applyNumberFormat="1" applyFont="1" applyFill="1" applyBorder="1" applyAlignment="1" applyProtection="1">
      <alignment horizontal="left" vertical="center" indent="1"/>
      <protection locked="0"/>
    </xf>
    <xf numFmtId="0" fontId="164" fillId="0" borderId="0" xfId="66" applyNumberFormat="1" applyFont="1" applyFill="1" applyBorder="1" applyAlignment="1" applyProtection="1">
      <alignment horizontal="center" vertical="center"/>
      <protection locked="0"/>
    </xf>
    <xf numFmtId="0" fontId="2" fillId="9" borderId="57" xfId="66" applyNumberFormat="1" applyFont="1" applyFill="1" applyBorder="1" applyAlignment="1" applyProtection="1">
      <alignment horizontal="left" vertical="center" indent="1"/>
      <protection locked="0"/>
    </xf>
    <xf numFmtId="0" fontId="2" fillId="0" borderId="57" xfId="66" applyNumberFormat="1" applyFont="1" applyFill="1" applyBorder="1" applyAlignment="1" applyProtection="1">
      <alignment horizontal="left" vertical="center" indent="1"/>
      <protection locked="0"/>
    </xf>
    <xf numFmtId="0" fontId="2" fillId="0" borderId="17" xfId="66" applyNumberFormat="1" applyFont="1" applyFill="1" applyBorder="1" applyAlignment="1" applyProtection="1">
      <alignment horizontal="left" vertical="center" indent="1"/>
      <protection locked="0"/>
    </xf>
    <xf numFmtId="0" fontId="2" fillId="0" borderId="21" xfId="66" applyNumberFormat="1" applyFont="1" applyFill="1" applyBorder="1" applyAlignment="1" applyProtection="1">
      <alignment horizontal="left" vertical="center" indent="1"/>
      <protection locked="0"/>
    </xf>
    <xf numFmtId="170" fontId="0" fillId="9" borderId="179" xfId="67" applyNumberFormat="1" applyFont="1" applyFill="1" applyBorder="1" applyAlignment="1" applyProtection="1">
      <alignment horizontal="left" vertical="center" indent="1"/>
      <protection locked="0"/>
    </xf>
    <xf numFmtId="170" fontId="2" fillId="9" borderId="179" xfId="67" applyNumberFormat="1" applyFont="1" applyFill="1" applyBorder="1" applyAlignment="1" applyProtection="1">
      <alignment horizontal="left" vertical="center" indent="1"/>
      <protection locked="0"/>
    </xf>
    <xf numFmtId="49" fontId="141" fillId="0" borderId="0" xfId="0" applyNumberFormat="1" applyFont="1" applyAlignment="1">
      <alignment horizontal="center"/>
    </xf>
    <xf numFmtId="0" fontId="141" fillId="0" borderId="0" xfId="0" applyNumberFormat="1" applyFont="1" applyAlignment="1">
      <alignment horizontal="center"/>
    </xf>
    <xf numFmtId="0" fontId="17" fillId="0" borderId="0" xfId="0" applyFont="1" applyAlignment="1">
      <alignment horizontal="right"/>
    </xf>
    <xf numFmtId="14" fontId="100" fillId="0" borderId="0" xfId="0" applyNumberFormat="1" applyFont="1" applyFill="1" applyBorder="1" applyAlignment="1" applyProtection="1">
      <alignment horizontal="left"/>
      <protection locked="0" hidden="1"/>
    </xf>
    <xf numFmtId="0" fontId="20" fillId="0" borderId="64" xfId="0" applyFont="1" applyFill="1" applyBorder="1" applyAlignment="1" applyProtection="1">
      <alignment horizontal="center" vertical="center" wrapText="1"/>
      <protection locked="0"/>
    </xf>
    <xf numFmtId="0" fontId="20" fillId="0" borderId="58" xfId="0" applyFont="1" applyFill="1" applyBorder="1" applyAlignment="1" applyProtection="1">
      <alignment horizontal="center" vertical="center" wrapText="1"/>
      <protection locked="0"/>
    </xf>
    <xf numFmtId="0" fontId="31" fillId="0" borderId="64" xfId="0" applyFont="1" applyFill="1" applyBorder="1" applyAlignment="1" applyProtection="1">
      <alignment vertical="center" wrapText="1"/>
      <protection locked="0"/>
    </xf>
    <xf numFmtId="0" fontId="31" fillId="0" borderId="58" xfId="0" applyFont="1" applyFill="1" applyBorder="1" applyAlignment="1" applyProtection="1">
      <alignment vertical="center" wrapText="1"/>
      <protection locked="0"/>
    </xf>
    <xf numFmtId="2" fontId="116" fillId="5" borderId="64" xfId="0" applyNumberFormat="1" applyFont="1" applyFill="1" applyBorder="1" applyAlignment="1" applyProtection="1">
      <alignment horizontal="right" vertical="top"/>
      <protection hidden="1"/>
    </xf>
    <xf numFmtId="2" fontId="116" fillId="5" borderId="58" xfId="0" applyNumberFormat="1" applyFont="1" applyFill="1" applyBorder="1" applyAlignment="1" applyProtection="1">
      <alignment horizontal="right" vertical="top"/>
      <protection hidden="1"/>
    </xf>
    <xf numFmtId="2" fontId="40" fillId="5" borderId="43" xfId="0" applyNumberFormat="1" applyFont="1" applyFill="1" applyBorder="1" applyAlignment="1" applyProtection="1">
      <alignment horizontal="right"/>
      <protection hidden="1"/>
    </xf>
    <xf numFmtId="2" fontId="40" fillId="5" borderId="64" xfId="0" applyNumberFormat="1" applyFont="1" applyFill="1" applyBorder="1" applyAlignment="1" applyProtection="1">
      <alignment horizontal="right"/>
      <protection hidden="1"/>
    </xf>
    <xf numFmtId="2" fontId="54" fillId="5" borderId="43" xfId="0" applyNumberFormat="1" applyFont="1" applyFill="1" applyBorder="1" applyAlignment="1" applyProtection="1">
      <alignment horizontal="center" vertical="center"/>
      <protection hidden="1"/>
    </xf>
    <xf numFmtId="2" fontId="54" fillId="5" borderId="64" xfId="0" applyNumberFormat="1" applyFont="1" applyFill="1" applyBorder="1" applyAlignment="1" applyProtection="1">
      <alignment horizontal="center" vertical="center"/>
      <protection hidden="1"/>
    </xf>
    <xf numFmtId="2" fontId="54" fillId="5" borderId="58" xfId="0" applyNumberFormat="1" applyFont="1" applyFill="1" applyBorder="1" applyAlignment="1" applyProtection="1">
      <alignment horizontal="center" vertical="center"/>
      <protection hidden="1"/>
    </xf>
    <xf numFmtId="2" fontId="40" fillId="5" borderId="43" xfId="0" applyNumberFormat="1" applyFont="1" applyFill="1" applyBorder="1" applyAlignment="1" applyProtection="1">
      <alignment horizontal="right" vertical="center" wrapText="1"/>
      <protection hidden="1"/>
    </xf>
    <xf numFmtId="2" fontId="40" fillId="5" borderId="64" xfId="0" applyNumberFormat="1" applyFont="1" applyFill="1" applyBorder="1" applyAlignment="1" applyProtection="1">
      <alignment horizontal="right" vertical="center" wrapText="1"/>
      <protection hidden="1"/>
    </xf>
    <xf numFmtId="2" fontId="40" fillId="5" borderId="58" xfId="0" applyNumberFormat="1" applyFont="1" applyFill="1" applyBorder="1" applyAlignment="1" applyProtection="1">
      <alignment horizontal="right" vertical="center" wrapText="1"/>
      <protection hidden="1"/>
    </xf>
    <xf numFmtId="0" fontId="20" fillId="0" borderId="43" xfId="0" applyFont="1" applyFill="1" applyBorder="1" applyAlignment="1" applyProtection="1">
      <alignment horizontal="center" vertical="center" wrapText="1"/>
      <protection locked="0"/>
    </xf>
    <xf numFmtId="2" fontId="54" fillId="5" borderId="47" xfId="0" applyNumberFormat="1" applyFont="1" applyFill="1" applyBorder="1" applyAlignment="1" applyProtection="1">
      <alignment horizontal="right" vertical="center"/>
      <protection hidden="1"/>
    </xf>
    <xf numFmtId="2" fontId="40" fillId="0" borderId="64" xfId="0" applyNumberFormat="1" applyFont="1" applyFill="1" applyBorder="1" applyAlignment="1" applyProtection="1">
      <alignment horizontal="right" vertical="center" wrapText="1"/>
      <protection locked="0"/>
    </xf>
    <xf numFmtId="2" fontId="40" fillId="0" borderId="58" xfId="0" applyNumberFormat="1" applyFont="1" applyFill="1" applyBorder="1" applyAlignment="1" applyProtection="1">
      <alignment horizontal="right" vertical="center" wrapText="1"/>
      <protection locked="0"/>
    </xf>
    <xf numFmtId="49" fontId="51" fillId="0" borderId="38" xfId="0" applyNumberFormat="1" applyFont="1" applyFill="1" applyBorder="1" applyAlignment="1" applyProtection="1">
      <alignment vertical="top" wrapText="1"/>
      <protection locked="0"/>
    </xf>
    <xf numFmtId="2" fontId="54" fillId="5" borderId="43" xfId="0" applyNumberFormat="1" applyFont="1" applyFill="1" applyBorder="1" applyAlignment="1" applyProtection="1">
      <alignment horizontal="right" vertical="center"/>
      <protection hidden="1"/>
    </xf>
    <xf numFmtId="2" fontId="54" fillId="5" borderId="64" xfId="0" applyNumberFormat="1" applyFont="1" applyFill="1" applyBorder="1" applyAlignment="1" applyProtection="1">
      <alignment horizontal="right" vertical="center"/>
      <protection hidden="1"/>
    </xf>
    <xf numFmtId="2" fontId="54" fillId="5" borderId="58" xfId="0" applyNumberFormat="1" applyFont="1" applyFill="1" applyBorder="1" applyAlignment="1" applyProtection="1">
      <alignment horizontal="right" vertical="center"/>
      <protection hidden="1"/>
    </xf>
    <xf numFmtId="0" fontId="20" fillId="0" borderId="43" xfId="0" applyNumberFormat="1" applyFont="1" applyFill="1" applyBorder="1" applyAlignment="1" applyProtection="1">
      <alignment horizontal="center" vertical="center" wrapText="1"/>
      <protection locked="0"/>
    </xf>
    <xf numFmtId="0" fontId="20" fillId="0" borderId="64" xfId="0" applyNumberFormat="1" applyFont="1" applyFill="1" applyBorder="1" applyAlignment="1" applyProtection="1">
      <alignment horizontal="center" vertical="center" wrapText="1"/>
      <protection locked="0"/>
    </xf>
    <xf numFmtId="0" fontId="20" fillId="0" borderId="58" xfId="0" applyNumberFormat="1" applyFont="1" applyFill="1" applyBorder="1" applyAlignment="1" applyProtection="1">
      <alignment horizontal="center" vertical="center" wrapText="1"/>
      <protection locked="0"/>
    </xf>
    <xf numFmtId="49" fontId="51" fillId="0" borderId="42" xfId="0" applyNumberFormat="1" applyFont="1" applyFill="1" applyBorder="1" applyAlignment="1" applyProtection="1">
      <alignment vertical="top" wrapText="1"/>
      <protection locked="0"/>
    </xf>
    <xf numFmtId="49" fontId="51" fillId="0" borderId="61" xfId="0" applyNumberFormat="1" applyFont="1" applyFill="1" applyBorder="1" applyAlignment="1" applyProtection="1">
      <alignment vertical="top" wrapText="1"/>
      <protection locked="0"/>
    </xf>
    <xf numFmtId="49" fontId="51" fillId="0" borderId="8" xfId="0" applyNumberFormat="1" applyFont="1" applyFill="1" applyBorder="1" applyAlignment="1" applyProtection="1">
      <alignment vertical="top" wrapText="1"/>
      <protection locked="0"/>
    </xf>
    <xf numFmtId="2" fontId="40" fillId="0" borderId="43" xfId="0" applyNumberFormat="1" applyFont="1" applyFill="1" applyBorder="1" applyAlignment="1" applyProtection="1">
      <alignment horizontal="right" vertical="center" wrapText="1"/>
      <protection locked="0"/>
    </xf>
    <xf numFmtId="2" fontId="40" fillId="5" borderId="43" xfId="0" applyNumberFormat="1" applyFont="1" applyFill="1" applyBorder="1" applyAlignment="1" applyProtection="1">
      <alignment horizontal="right" vertical="center"/>
      <protection hidden="1"/>
    </xf>
    <xf numFmtId="2" fontId="40" fillId="5" borderId="64" xfId="0" applyNumberFormat="1" applyFont="1" applyFill="1" applyBorder="1" applyAlignment="1" applyProtection="1">
      <alignment horizontal="right" vertical="center"/>
      <protection hidden="1"/>
    </xf>
    <xf numFmtId="2" fontId="40" fillId="5" borderId="58" xfId="0" applyNumberFormat="1" applyFont="1" applyFill="1" applyBorder="1" applyAlignment="1" applyProtection="1">
      <alignment horizontal="right" vertical="center"/>
      <protection hidden="1"/>
    </xf>
    <xf numFmtId="0" fontId="20" fillId="0" borderId="43" xfId="0" applyNumberFormat="1" applyFont="1" applyFill="1" applyBorder="1" applyAlignment="1" applyProtection="1">
      <alignment vertical="center" wrapText="1"/>
      <protection locked="0"/>
    </xf>
    <xf numFmtId="0" fontId="20" fillId="0" borderId="64" xfId="0" applyNumberFormat="1" applyFont="1" applyFill="1" applyBorder="1" applyAlignment="1" applyProtection="1">
      <alignment vertical="center" wrapText="1"/>
      <protection locked="0"/>
    </xf>
    <xf numFmtId="0" fontId="20" fillId="0" borderId="58" xfId="0" applyNumberFormat="1" applyFont="1" applyFill="1" applyBorder="1" applyAlignment="1" applyProtection="1">
      <alignment vertical="center" wrapText="1"/>
      <protection locked="0"/>
    </xf>
    <xf numFmtId="0" fontId="34" fillId="0" borderId="59" xfId="0" applyNumberFormat="1" applyFont="1" applyFill="1" applyBorder="1" applyAlignment="1" applyProtection="1">
      <alignment horizontal="center" vertical="center" wrapText="1"/>
      <protection locked="0"/>
    </xf>
    <xf numFmtId="0" fontId="34" fillId="0" borderId="69" xfId="0" applyNumberFormat="1" applyFont="1" applyFill="1" applyBorder="1" applyAlignment="1" applyProtection="1">
      <alignment horizontal="center" vertical="center" wrapText="1"/>
      <protection locked="0"/>
    </xf>
    <xf numFmtId="0" fontId="34" fillId="0" borderId="60" xfId="0" applyNumberFormat="1" applyFont="1" applyFill="1" applyBorder="1" applyAlignment="1" applyProtection="1">
      <alignment horizontal="center" vertical="center" wrapText="1"/>
      <protection locked="0"/>
    </xf>
    <xf numFmtId="12" fontId="34" fillId="0" borderId="43" xfId="0" applyNumberFormat="1" applyFont="1" applyFill="1" applyBorder="1" applyAlignment="1" applyProtection="1">
      <alignment horizontal="left" vertical="center" wrapText="1" indent="1"/>
      <protection locked="0"/>
    </xf>
    <xf numFmtId="12" fontId="34" fillId="0" borderId="64" xfId="0" applyNumberFormat="1" applyFont="1" applyFill="1" applyBorder="1" applyAlignment="1" applyProtection="1">
      <alignment horizontal="left" vertical="center" wrapText="1" indent="1"/>
      <protection locked="0"/>
    </xf>
    <xf numFmtId="12" fontId="34" fillId="0" borderId="58" xfId="0" applyNumberFormat="1" applyFont="1" applyFill="1" applyBorder="1" applyAlignment="1" applyProtection="1">
      <alignment horizontal="left" vertical="center" wrapText="1" indent="1"/>
      <protection locked="0"/>
    </xf>
    <xf numFmtId="0" fontId="31" fillId="0" borderId="43" xfId="0" applyFont="1" applyFill="1" applyBorder="1" applyAlignment="1" applyProtection="1">
      <alignment vertical="center" wrapText="1"/>
      <protection locked="0"/>
    </xf>
    <xf numFmtId="0" fontId="24" fillId="0" borderId="64" xfId="0" applyFont="1" applyFill="1" applyBorder="1" applyAlignment="1" applyProtection="1">
      <alignment horizontal="center" vertical="center" textRotation="90" wrapText="1"/>
      <protection locked="0"/>
    </xf>
    <xf numFmtId="0" fontId="24" fillId="0" borderId="58" xfId="0" applyFont="1" applyFill="1" applyBorder="1" applyAlignment="1" applyProtection="1">
      <alignment horizontal="center" vertical="center" textRotation="90" wrapText="1"/>
      <protection locked="0"/>
    </xf>
    <xf numFmtId="0" fontId="20" fillId="0" borderId="43" xfId="0" applyNumberFormat="1" applyFont="1" applyFill="1" applyBorder="1" applyAlignment="1" applyProtection="1">
      <alignment horizontal="center" vertical="center"/>
      <protection locked="0"/>
    </xf>
    <xf numFmtId="0" fontId="20" fillId="0" borderId="64" xfId="0" applyNumberFormat="1" applyFont="1" applyFill="1" applyBorder="1" applyAlignment="1" applyProtection="1">
      <alignment horizontal="center" vertical="center"/>
      <protection locked="0"/>
    </xf>
    <xf numFmtId="0" fontId="20" fillId="0" borderId="58" xfId="0" applyNumberFormat="1" applyFont="1" applyFill="1" applyBorder="1" applyAlignment="1" applyProtection="1">
      <alignment horizontal="center" vertical="center"/>
      <protection locked="0"/>
    </xf>
    <xf numFmtId="0" fontId="20" fillId="0" borderId="81" xfId="0" applyFont="1" applyFill="1" applyBorder="1" applyAlignment="1" applyProtection="1">
      <alignment horizontal="center" vertical="center" wrapText="1"/>
      <protection locked="0"/>
    </xf>
    <xf numFmtId="0" fontId="20" fillId="0" borderId="79"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locked="0"/>
    </xf>
    <xf numFmtId="0" fontId="20" fillId="0" borderId="69" xfId="0" applyNumberFormat="1" applyFont="1" applyFill="1" applyBorder="1" applyAlignment="1" applyProtection="1">
      <alignment horizontal="center" vertical="center" wrapText="1"/>
      <protection locked="0"/>
    </xf>
    <xf numFmtId="0" fontId="20" fillId="0" borderId="60" xfId="0" applyNumberFormat="1" applyFont="1" applyFill="1" applyBorder="1" applyAlignment="1" applyProtection="1">
      <alignment horizontal="center" vertical="center" wrapText="1"/>
      <protection locked="0"/>
    </xf>
    <xf numFmtId="12" fontId="40" fillId="0" borderId="43" xfId="0" applyNumberFormat="1" applyFont="1" applyFill="1" applyBorder="1" applyAlignment="1" applyProtection="1">
      <alignment horizontal="left" vertical="center" wrapText="1" indent="1"/>
      <protection locked="0"/>
    </xf>
    <xf numFmtId="12" fontId="40" fillId="0" borderId="64" xfId="0" applyNumberFormat="1" applyFont="1" applyFill="1" applyBorder="1" applyAlignment="1" applyProtection="1">
      <alignment horizontal="left" vertical="center" wrapText="1" indent="1"/>
      <protection locked="0"/>
    </xf>
    <xf numFmtId="12" fontId="40" fillId="0" borderId="58" xfId="0" applyNumberFormat="1" applyFont="1" applyFill="1" applyBorder="1" applyAlignment="1" applyProtection="1">
      <alignment horizontal="left" vertical="center" wrapText="1" indent="1"/>
      <protection locked="0"/>
    </xf>
    <xf numFmtId="49" fontId="87" fillId="2" borderId="44" xfId="0" applyNumberFormat="1" applyFont="1" applyFill="1" applyBorder="1" applyAlignment="1" applyProtection="1">
      <alignment horizontal="center" vertical="center"/>
      <protection hidden="1"/>
    </xf>
    <xf numFmtId="0" fontId="87" fillId="2" borderId="44" xfId="0" applyNumberFormat="1" applyFont="1" applyFill="1" applyBorder="1" applyAlignment="1" applyProtection="1">
      <alignment horizontal="center" vertical="center"/>
      <protection hidden="1"/>
    </xf>
    <xf numFmtId="0" fontId="31" fillId="0" borderId="43" xfId="0" applyFont="1" applyFill="1" applyBorder="1" applyAlignment="1" applyProtection="1">
      <alignment horizontal="left" vertical="center" wrapText="1"/>
      <protection locked="0"/>
    </xf>
    <xf numFmtId="0" fontId="31" fillId="0" borderId="64"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2" fontId="54" fillId="5" borderId="7" xfId="0" applyNumberFormat="1" applyFont="1" applyFill="1" applyBorder="1" applyAlignment="1" applyProtection="1">
      <alignment horizontal="right" vertical="center"/>
      <protection hidden="1"/>
    </xf>
    <xf numFmtId="14" fontId="100" fillId="0" borderId="0" xfId="0" applyNumberFormat="1" applyFont="1" applyFill="1" applyBorder="1" applyAlignment="1" applyProtection="1">
      <alignment horizontal="left" vertical="center"/>
      <protection locked="0" hidden="1"/>
    </xf>
    <xf numFmtId="0" fontId="17" fillId="3" borderId="201" xfId="0" applyFont="1" applyFill="1" applyBorder="1" applyAlignment="1" applyProtection="1">
      <alignment horizontal="center" vertical="center"/>
      <protection hidden="1"/>
    </xf>
    <xf numFmtId="0" fontId="17" fillId="3" borderId="202" xfId="0" applyFont="1" applyFill="1" applyBorder="1" applyAlignment="1" applyProtection="1">
      <alignment horizontal="center" vertical="center"/>
      <protection hidden="1"/>
    </xf>
    <xf numFmtId="167" fontId="44" fillId="4" borderId="203" xfId="0" applyNumberFormat="1" applyFont="1" applyFill="1" applyBorder="1" applyAlignment="1" applyProtection="1">
      <alignment horizontal="center" vertical="center"/>
      <protection hidden="1"/>
    </xf>
    <xf numFmtId="167" fontId="44" fillId="4" borderId="204" xfId="0" applyNumberFormat="1" applyFont="1" applyFill="1" applyBorder="1" applyAlignment="1" applyProtection="1">
      <alignment horizontal="center" vertical="center"/>
      <protection hidden="1"/>
    </xf>
    <xf numFmtId="167" fontId="44" fillId="4" borderId="201" xfId="0" applyNumberFormat="1" applyFont="1" applyFill="1" applyBorder="1" applyAlignment="1" applyProtection="1">
      <alignment horizontal="center" vertical="center"/>
      <protection hidden="1"/>
    </xf>
    <xf numFmtId="167" fontId="44" fillId="4" borderId="202" xfId="0" applyNumberFormat="1" applyFont="1" applyFill="1" applyBorder="1" applyAlignment="1" applyProtection="1">
      <alignment horizontal="center" vertical="center"/>
      <protection hidden="1"/>
    </xf>
    <xf numFmtId="0" fontId="11" fillId="4" borderId="201" xfId="0" applyFont="1" applyFill="1" applyBorder="1" applyAlignment="1" applyProtection="1">
      <alignment horizontal="center" vertical="center"/>
      <protection hidden="1"/>
    </xf>
    <xf numFmtId="0" fontId="11" fillId="4" borderId="202" xfId="0" applyFont="1" applyFill="1" applyBorder="1" applyAlignment="1" applyProtection="1">
      <alignment horizontal="center" vertical="center"/>
      <protection hidden="1"/>
    </xf>
    <xf numFmtId="0" fontId="48" fillId="12" borderId="111" xfId="0" applyFont="1" applyFill="1" applyBorder="1" applyAlignment="1" applyProtection="1">
      <alignment horizontal="center" vertical="center" wrapText="1"/>
      <protection hidden="1"/>
    </xf>
    <xf numFmtId="0" fontId="48" fillId="12" borderId="112" xfId="0" applyFont="1" applyFill="1" applyBorder="1" applyAlignment="1" applyProtection="1">
      <alignment horizontal="center" vertical="center" wrapText="1"/>
      <protection hidden="1"/>
    </xf>
    <xf numFmtId="0" fontId="49" fillId="0" borderId="158" xfId="0" applyFont="1" applyFill="1" applyBorder="1" applyAlignment="1" applyProtection="1">
      <alignment horizontal="right" vertical="center"/>
      <protection hidden="1"/>
    </xf>
    <xf numFmtId="0" fontId="48" fillId="5" borderId="200" xfId="0" applyFont="1" applyFill="1" applyBorder="1" applyAlignment="1" applyProtection="1">
      <alignment horizontal="center" vertical="center" wrapText="1"/>
      <protection hidden="1"/>
    </xf>
    <xf numFmtId="0" fontId="48" fillId="5" borderId="117" xfId="0" applyFont="1" applyFill="1" applyBorder="1" applyAlignment="1" applyProtection="1">
      <alignment horizontal="center" vertical="center" wrapText="1"/>
      <protection hidden="1"/>
    </xf>
    <xf numFmtId="0" fontId="48" fillId="5" borderId="201" xfId="0" applyFont="1" applyFill="1" applyBorder="1" applyAlignment="1" applyProtection="1">
      <alignment horizontal="center" vertical="center" wrapText="1"/>
      <protection hidden="1"/>
    </xf>
    <xf numFmtId="0" fontId="48" fillId="5" borderId="202" xfId="0" applyFont="1" applyFill="1" applyBorder="1" applyAlignment="1" applyProtection="1">
      <alignment horizontal="center" vertical="center" wrapText="1"/>
      <protection hidden="1"/>
    </xf>
    <xf numFmtId="0" fontId="11" fillId="9" borderId="160" xfId="0" applyFont="1" applyFill="1" applyBorder="1" applyAlignment="1" applyProtection="1">
      <alignment horizontal="center" vertical="center"/>
      <protection hidden="1"/>
    </xf>
    <xf numFmtId="0" fontId="11" fillId="9" borderId="163" xfId="0" applyFont="1" applyFill="1" applyBorder="1" applyAlignment="1" applyProtection="1">
      <alignment horizontal="center" vertical="center"/>
      <protection hidden="1"/>
    </xf>
    <xf numFmtId="0" fontId="11" fillId="9" borderId="117" xfId="0" applyFont="1" applyFill="1" applyBorder="1" applyAlignment="1" applyProtection="1">
      <alignment horizontal="center" vertical="center"/>
      <protection hidden="1"/>
    </xf>
    <xf numFmtId="0" fontId="48" fillId="5" borderId="192" xfId="0" applyFont="1" applyFill="1" applyBorder="1" applyAlignment="1" applyProtection="1">
      <alignment horizontal="center" vertical="center" wrapText="1"/>
      <protection hidden="1"/>
    </xf>
    <xf numFmtId="0" fontId="48" fillId="5" borderId="196" xfId="0" applyFont="1" applyFill="1" applyBorder="1" applyAlignment="1" applyProtection="1">
      <alignment horizontal="center" vertical="center" wrapText="1"/>
      <protection hidden="1"/>
    </xf>
    <xf numFmtId="49" fontId="17" fillId="7" borderId="182" xfId="0" applyNumberFormat="1" applyFont="1" applyFill="1" applyBorder="1" applyAlignment="1" applyProtection="1">
      <alignment horizontal="center" vertical="center"/>
      <protection hidden="1"/>
    </xf>
    <xf numFmtId="49" fontId="17" fillId="7" borderId="187" xfId="0" applyNumberFormat="1" applyFont="1" applyFill="1" applyBorder="1" applyAlignment="1" applyProtection="1">
      <alignment horizontal="center" vertical="center"/>
      <protection hidden="1"/>
    </xf>
    <xf numFmtId="49" fontId="17" fillId="5" borderId="201" xfId="0" applyNumberFormat="1" applyFont="1" applyFill="1" applyBorder="1" applyAlignment="1" applyProtection="1">
      <alignment horizontal="center" vertical="center"/>
      <protection hidden="1"/>
    </xf>
    <xf numFmtId="49" fontId="17" fillId="5" borderId="187" xfId="0" applyNumberFormat="1" applyFont="1" applyFill="1" applyBorder="1" applyAlignment="1" applyProtection="1">
      <alignment horizontal="center" vertical="center"/>
      <protection hidden="1"/>
    </xf>
    <xf numFmtId="0" fontId="48" fillId="5" borderId="19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right" vertical="center"/>
      <protection hidden="1"/>
    </xf>
    <xf numFmtId="0" fontId="17" fillId="4" borderId="175" xfId="0" applyFont="1" applyFill="1" applyBorder="1" applyAlignment="1" applyProtection="1">
      <alignment horizontal="center" vertical="center"/>
      <protection hidden="1"/>
    </xf>
    <xf numFmtId="0" fontId="17" fillId="4" borderId="77" xfId="0" applyFont="1" applyFill="1" applyBorder="1" applyAlignment="1" applyProtection="1">
      <alignment horizontal="center" vertical="center"/>
      <protection hidden="1"/>
    </xf>
    <xf numFmtId="0" fontId="17" fillId="4" borderId="18" xfId="0" applyFont="1" applyFill="1" applyBorder="1" applyAlignment="1" applyProtection="1">
      <alignment horizontal="center" vertical="center"/>
      <protection hidden="1"/>
    </xf>
    <xf numFmtId="0" fontId="17" fillId="4" borderId="126" xfId="0" applyFont="1" applyFill="1" applyBorder="1" applyAlignment="1" applyProtection="1">
      <alignment horizontal="center" vertical="center"/>
      <protection hidden="1"/>
    </xf>
    <xf numFmtId="0" fontId="44" fillId="5" borderId="212" xfId="0" applyFont="1" applyFill="1" applyBorder="1" applyAlignment="1" applyProtection="1">
      <alignment horizontal="right" vertical="center" wrapText="1" indent="1"/>
      <protection hidden="1"/>
    </xf>
    <xf numFmtId="0" fontId="44" fillId="5" borderId="213" xfId="0" applyFont="1" applyFill="1" applyBorder="1" applyAlignment="1" applyProtection="1">
      <alignment horizontal="right" vertical="center" wrapText="1" indent="1"/>
      <protection hidden="1"/>
    </xf>
    <xf numFmtId="0" fontId="16" fillId="4" borderId="127" xfId="0" applyFont="1" applyFill="1" applyBorder="1" applyAlignment="1" applyProtection="1">
      <alignment horizontal="center" vertical="center"/>
      <protection hidden="1"/>
    </xf>
    <xf numFmtId="0" fontId="16" fillId="4" borderId="128" xfId="0" applyFont="1" applyFill="1" applyBorder="1" applyAlignment="1" applyProtection="1">
      <alignment horizontal="center" vertical="center"/>
      <protection hidden="1"/>
    </xf>
    <xf numFmtId="0" fontId="16" fillId="4" borderId="201" xfId="0" applyFont="1" applyFill="1" applyBorder="1" applyAlignment="1" applyProtection="1">
      <alignment horizontal="center" vertical="center"/>
      <protection hidden="1"/>
    </xf>
    <xf numFmtId="0" fontId="44" fillId="5" borderId="188" xfId="0" applyFont="1" applyFill="1" applyBorder="1" applyAlignment="1" applyProtection="1">
      <alignment horizontal="right" vertical="center" wrapText="1" indent="1"/>
      <protection hidden="1"/>
    </xf>
    <xf numFmtId="0" fontId="44" fillId="5" borderId="189" xfId="0" applyFont="1" applyFill="1" applyBorder="1" applyAlignment="1" applyProtection="1">
      <alignment horizontal="right" vertical="center" wrapText="1" indent="1"/>
      <protection hidden="1"/>
    </xf>
    <xf numFmtId="0" fontId="17" fillId="4" borderId="160" xfId="0" applyFont="1" applyFill="1" applyBorder="1" applyAlignment="1" applyProtection="1">
      <alignment horizontal="center" vertical="center"/>
      <protection hidden="1"/>
    </xf>
    <xf numFmtId="0" fontId="17" fillId="4" borderId="163" xfId="0" applyFont="1" applyFill="1" applyBorder="1" applyAlignment="1" applyProtection="1">
      <alignment horizontal="center" vertical="center"/>
      <protection hidden="1"/>
    </xf>
    <xf numFmtId="0" fontId="17" fillId="4" borderId="12" xfId="0" applyFont="1" applyFill="1" applyBorder="1" applyAlignment="1" applyProtection="1">
      <alignment horizontal="center" vertical="center"/>
      <protection hidden="1"/>
    </xf>
    <xf numFmtId="0" fontId="17" fillId="4" borderId="5" xfId="0" applyFont="1" applyFill="1" applyBorder="1" applyAlignment="1" applyProtection="1">
      <alignment horizontal="center" vertical="center"/>
      <protection hidden="1"/>
    </xf>
    <xf numFmtId="0" fontId="17" fillId="4" borderId="49" xfId="0" applyFont="1" applyFill="1" applyBorder="1" applyAlignment="1" applyProtection="1">
      <alignment horizontal="center" vertical="center"/>
      <protection hidden="1"/>
    </xf>
    <xf numFmtId="0" fontId="16" fillId="4" borderId="208" xfId="0" applyFont="1" applyFill="1" applyBorder="1" applyAlignment="1" applyProtection="1">
      <alignment horizontal="center" vertical="center"/>
      <protection hidden="1"/>
    </xf>
    <xf numFmtId="0" fontId="16" fillId="4" borderId="179" xfId="0" applyFont="1" applyFill="1" applyBorder="1" applyAlignment="1" applyProtection="1">
      <alignment horizontal="center" vertical="center"/>
      <protection hidden="1"/>
    </xf>
    <xf numFmtId="0" fontId="16" fillId="4" borderId="190" xfId="0" applyFont="1" applyFill="1" applyBorder="1" applyAlignment="1" applyProtection="1">
      <alignment horizontal="center" vertical="center"/>
      <protection hidden="1"/>
    </xf>
    <xf numFmtId="0" fontId="10" fillId="5" borderId="183" xfId="0" applyFont="1" applyFill="1" applyBorder="1" applyAlignment="1" applyProtection="1">
      <alignment horizontal="center" vertical="center" wrapText="1"/>
      <protection hidden="1"/>
    </xf>
    <xf numFmtId="0" fontId="10" fillId="5" borderId="177" xfId="0" applyFont="1" applyFill="1" applyBorder="1" applyAlignment="1" applyProtection="1">
      <alignment horizontal="center" vertical="center" wrapText="1"/>
      <protection hidden="1"/>
    </xf>
    <xf numFmtId="0" fontId="10" fillId="5" borderId="210" xfId="0" applyFont="1" applyFill="1" applyBorder="1" applyAlignment="1" applyProtection="1">
      <alignment horizontal="center" vertical="center" wrapText="1"/>
      <protection hidden="1"/>
    </xf>
    <xf numFmtId="0" fontId="10" fillId="5" borderId="45" xfId="0" applyFont="1" applyFill="1" applyBorder="1" applyAlignment="1" applyProtection="1">
      <alignment horizontal="center" vertical="center" wrapText="1"/>
      <protection hidden="1"/>
    </xf>
    <xf numFmtId="0" fontId="10" fillId="5" borderId="129" xfId="0" applyFont="1" applyFill="1" applyBorder="1" applyAlignment="1" applyProtection="1">
      <alignment horizontal="center" vertical="center" wrapText="1"/>
      <protection hidden="1"/>
    </xf>
    <xf numFmtId="0" fontId="10" fillId="5" borderId="114" xfId="0" applyFont="1" applyFill="1" applyBorder="1" applyAlignment="1" applyProtection="1">
      <alignment horizontal="center" vertical="center" wrapText="1"/>
      <protection hidden="1"/>
    </xf>
    <xf numFmtId="0" fontId="10" fillId="5" borderId="134" xfId="0" applyFont="1" applyFill="1" applyBorder="1" applyAlignment="1" applyProtection="1">
      <alignment horizontal="center" vertical="center" wrapText="1"/>
      <protection hidden="1"/>
    </xf>
    <xf numFmtId="0" fontId="10" fillId="5" borderId="50" xfId="0" applyFont="1" applyFill="1" applyBorder="1" applyAlignment="1" applyProtection="1">
      <alignment horizontal="center" vertical="center" wrapText="1"/>
      <protection hidden="1"/>
    </xf>
    <xf numFmtId="0" fontId="10" fillId="5" borderId="209" xfId="0" applyFont="1" applyFill="1" applyBorder="1" applyAlignment="1" applyProtection="1">
      <alignment horizontal="center" vertical="center" wrapText="1"/>
      <protection hidden="1"/>
    </xf>
    <xf numFmtId="0" fontId="10" fillId="5" borderId="99" xfId="0" applyFont="1" applyFill="1" applyBorder="1" applyAlignment="1" applyProtection="1">
      <alignment horizontal="center" vertical="center" wrapText="1"/>
      <protection hidden="1"/>
    </xf>
    <xf numFmtId="1" fontId="16" fillId="5" borderId="234" xfId="0" applyNumberFormat="1" applyFont="1" applyFill="1" applyBorder="1" applyAlignment="1" applyProtection="1">
      <alignment horizontal="center" vertical="center"/>
      <protection hidden="1"/>
    </xf>
    <xf numFmtId="1" fontId="16" fillId="5" borderId="232" xfId="0" applyNumberFormat="1" applyFont="1" applyFill="1" applyBorder="1" applyAlignment="1" applyProtection="1">
      <alignment horizontal="center" vertical="center"/>
      <protection hidden="1"/>
    </xf>
    <xf numFmtId="1" fontId="16" fillId="5" borderId="225" xfId="0" applyNumberFormat="1" applyFont="1" applyFill="1" applyBorder="1" applyAlignment="1" applyProtection="1">
      <alignment horizontal="center" vertical="center"/>
      <protection hidden="1"/>
    </xf>
    <xf numFmtId="1" fontId="16" fillId="5" borderId="208" xfId="0" applyNumberFormat="1" applyFont="1" applyFill="1" applyBorder="1" applyAlignment="1" applyProtection="1">
      <alignment horizontal="center" vertical="center"/>
      <protection hidden="1"/>
    </xf>
    <xf numFmtId="1" fontId="16" fillId="5" borderId="179" xfId="0" applyNumberFormat="1" applyFont="1" applyFill="1" applyBorder="1" applyAlignment="1" applyProtection="1">
      <alignment horizontal="center" vertical="center"/>
      <protection hidden="1"/>
    </xf>
    <xf numFmtId="1" fontId="16" fillId="5" borderId="190" xfId="0" applyNumberFormat="1" applyFont="1" applyFill="1" applyBorder="1" applyAlignment="1" applyProtection="1">
      <alignment horizontal="center" vertical="center"/>
      <protection hidden="1"/>
    </xf>
    <xf numFmtId="1" fontId="16" fillId="3" borderId="237" xfId="0" applyNumberFormat="1" applyFont="1" applyFill="1" applyBorder="1" applyAlignment="1" applyProtection="1">
      <alignment horizontal="center" vertical="center"/>
      <protection hidden="1"/>
    </xf>
    <xf numFmtId="1" fontId="16" fillId="3" borderId="225" xfId="0" applyNumberFormat="1" applyFont="1" applyFill="1" applyBorder="1" applyAlignment="1" applyProtection="1">
      <alignment horizontal="center" vertical="center"/>
      <protection hidden="1"/>
    </xf>
    <xf numFmtId="1" fontId="0" fillId="5" borderId="188" xfId="0" applyNumberFormat="1" applyFont="1" applyFill="1" applyBorder="1" applyAlignment="1" applyProtection="1">
      <alignment horizontal="center" vertical="center"/>
      <protection hidden="1"/>
    </xf>
    <xf numFmtId="1" fontId="0" fillId="5" borderId="187" xfId="0" applyNumberFormat="1" applyFont="1" applyFill="1" applyBorder="1" applyAlignment="1" applyProtection="1">
      <alignment horizontal="center" vertical="center"/>
      <protection hidden="1"/>
    </xf>
    <xf numFmtId="1" fontId="0" fillId="5" borderId="202" xfId="0" applyNumberFormat="1" applyFont="1" applyFill="1" applyBorder="1" applyAlignment="1" applyProtection="1">
      <alignment horizontal="center" vertical="center"/>
      <protection hidden="1"/>
    </xf>
    <xf numFmtId="1" fontId="16" fillId="9" borderId="232" xfId="0" applyNumberFormat="1" applyFont="1" applyFill="1" applyBorder="1" applyAlignment="1" applyProtection="1">
      <alignment horizontal="center" vertical="center" wrapText="1"/>
      <protection hidden="1"/>
    </xf>
    <xf numFmtId="1" fontId="16" fillId="9" borderId="225" xfId="0" applyNumberFormat="1" applyFont="1" applyFill="1" applyBorder="1" applyAlignment="1" applyProtection="1">
      <alignment horizontal="center" vertical="center" wrapText="1"/>
      <protection hidden="1"/>
    </xf>
    <xf numFmtId="1" fontId="16" fillId="9" borderId="0" xfId="0" applyNumberFormat="1" applyFont="1" applyFill="1" applyBorder="1" applyAlignment="1" applyProtection="1">
      <alignment horizontal="center" vertical="center" wrapText="1"/>
      <protection hidden="1"/>
    </xf>
    <xf numFmtId="1" fontId="16" fillId="9" borderId="65" xfId="0" applyNumberFormat="1" applyFont="1" applyFill="1" applyBorder="1" applyAlignment="1" applyProtection="1">
      <alignment horizontal="center" vertical="center" wrapText="1"/>
      <protection hidden="1"/>
    </xf>
    <xf numFmtId="1" fontId="16" fillId="9" borderId="133" xfId="0" applyNumberFormat="1" applyFont="1" applyFill="1" applyBorder="1" applyAlignment="1" applyProtection="1">
      <alignment horizontal="center" vertical="center" wrapText="1"/>
      <protection hidden="1"/>
    </xf>
    <xf numFmtId="1" fontId="16" fillId="9" borderId="178" xfId="0" applyNumberFormat="1" applyFont="1" applyFill="1" applyBorder="1" applyAlignment="1" applyProtection="1">
      <alignment horizontal="center" vertical="center" wrapText="1"/>
      <protection hidden="1"/>
    </xf>
    <xf numFmtId="1" fontId="0" fillId="5" borderId="208" xfId="0" applyNumberFormat="1" applyFont="1" applyFill="1" applyBorder="1" applyAlignment="1" applyProtection="1">
      <alignment horizontal="center" vertical="center"/>
      <protection hidden="1"/>
    </xf>
    <xf numFmtId="1" fontId="0" fillId="5" borderId="179" xfId="0" applyNumberFormat="1" applyFont="1" applyFill="1" applyBorder="1" applyAlignment="1" applyProtection="1">
      <alignment horizontal="center" vertical="center"/>
      <protection hidden="1"/>
    </xf>
    <xf numFmtId="1" fontId="0" fillId="5" borderId="190" xfId="0" applyNumberFormat="1" applyFont="1" applyFill="1" applyBorder="1" applyAlignment="1" applyProtection="1">
      <alignment horizontal="center" vertical="center"/>
      <protection hidden="1"/>
    </xf>
    <xf numFmtId="1" fontId="16" fillId="3" borderId="182" xfId="0" applyNumberFormat="1" applyFont="1" applyFill="1" applyBorder="1" applyAlignment="1" applyProtection="1">
      <alignment horizontal="center" vertical="center"/>
      <protection hidden="1"/>
    </xf>
    <xf numFmtId="1" fontId="16" fillId="3" borderId="187" xfId="0" applyNumberFormat="1" applyFont="1" applyFill="1" applyBorder="1" applyAlignment="1" applyProtection="1">
      <alignment horizontal="center" vertical="center"/>
      <protection hidden="1"/>
    </xf>
    <xf numFmtId="1" fontId="0" fillId="5" borderId="182" xfId="0" applyNumberFormat="1" applyFont="1" applyFill="1" applyBorder="1" applyAlignment="1" applyProtection="1">
      <alignment horizontal="center" vertical="center"/>
      <protection hidden="1"/>
    </xf>
    <xf numFmtId="1" fontId="16" fillId="9" borderId="235" xfId="0" applyNumberFormat="1" applyFont="1" applyFill="1" applyBorder="1" applyAlignment="1" applyProtection="1">
      <alignment horizontal="center" vertical="center" wrapText="1"/>
      <protection hidden="1"/>
    </xf>
    <xf numFmtId="1" fontId="16" fillId="9" borderId="61" xfId="0" applyNumberFormat="1" applyFont="1" applyFill="1" applyBorder="1" applyAlignment="1" applyProtection="1">
      <alignment horizontal="center" vertical="center" wrapText="1"/>
      <protection hidden="1"/>
    </xf>
    <xf numFmtId="1" fontId="16" fillId="9" borderId="45" xfId="0" applyNumberFormat="1" applyFont="1" applyFill="1" applyBorder="1" applyAlignment="1" applyProtection="1">
      <alignment horizontal="center" vertical="center" wrapText="1"/>
      <protection hidden="1"/>
    </xf>
    <xf numFmtId="0" fontId="0" fillId="5" borderId="160" xfId="0" applyFill="1" applyBorder="1" applyAlignment="1" applyProtection="1">
      <alignment horizontal="center" vertical="center"/>
      <protection hidden="1"/>
    </xf>
    <xf numFmtId="0" fontId="0" fillId="5" borderId="163" xfId="0" applyFill="1" applyBorder="1" applyAlignment="1" applyProtection="1">
      <alignment horizontal="center" vertical="center"/>
      <protection hidden="1"/>
    </xf>
    <xf numFmtId="0" fontId="0" fillId="5" borderId="117" xfId="0" applyFill="1" applyBorder="1" applyAlignment="1" applyProtection="1">
      <alignment horizontal="center" vertical="center"/>
      <protection hidden="1"/>
    </xf>
    <xf numFmtId="1" fontId="17" fillId="4" borderId="61" xfId="0" applyNumberFormat="1" applyFont="1" applyFill="1" applyBorder="1" applyAlignment="1" applyProtection="1">
      <alignment horizontal="right" vertical="center" indent="1"/>
      <protection hidden="1"/>
    </xf>
    <xf numFmtId="1" fontId="17" fillId="4" borderId="45" xfId="0" applyNumberFormat="1" applyFont="1" applyFill="1" applyBorder="1" applyAlignment="1" applyProtection="1">
      <alignment horizontal="right" vertical="center" indent="1"/>
      <protection hidden="1"/>
    </xf>
    <xf numFmtId="1" fontId="16" fillId="5" borderId="182" xfId="0" applyNumberFormat="1" applyFont="1" applyFill="1" applyBorder="1" applyAlignment="1" applyProtection="1">
      <alignment horizontal="center" vertical="center"/>
      <protection hidden="1"/>
    </xf>
    <xf numFmtId="1" fontId="16" fillId="5" borderId="187" xfId="0" applyNumberFormat="1" applyFont="1" applyFill="1" applyBorder="1" applyAlignment="1" applyProtection="1">
      <alignment horizontal="center" vertical="center"/>
      <protection hidden="1"/>
    </xf>
    <xf numFmtId="1" fontId="16" fillId="3" borderId="48" xfId="0" applyNumberFormat="1" applyFont="1" applyFill="1" applyBorder="1" applyAlignment="1" applyProtection="1">
      <alignment horizontal="center" vertical="center"/>
      <protection hidden="1"/>
    </xf>
    <xf numFmtId="1" fontId="16" fillId="3" borderId="0" xfId="0" applyNumberFormat="1" applyFont="1" applyFill="1" applyBorder="1" applyAlignment="1" applyProtection="1">
      <alignment horizontal="center" vertical="center"/>
      <protection hidden="1"/>
    </xf>
    <xf numFmtId="1" fontId="16" fillId="3" borderId="65" xfId="0" applyNumberFormat="1" applyFont="1" applyFill="1" applyBorder="1" applyAlignment="1" applyProtection="1">
      <alignment horizontal="center" vertical="center"/>
      <protection hidden="1"/>
    </xf>
    <xf numFmtId="1" fontId="16" fillId="3" borderId="79" xfId="0" applyNumberFormat="1" applyFont="1" applyFill="1" applyBorder="1" applyAlignment="1" applyProtection="1">
      <alignment horizontal="center" vertical="center"/>
      <protection hidden="1"/>
    </xf>
    <xf numFmtId="1" fontId="16" fillId="3" borderId="78" xfId="0" applyNumberFormat="1" applyFont="1" applyFill="1" applyBorder="1" applyAlignment="1" applyProtection="1">
      <alignment horizontal="center" vertical="center"/>
      <protection hidden="1"/>
    </xf>
    <xf numFmtId="1" fontId="16" fillId="3" borderId="188" xfId="0" applyNumberFormat="1" applyFont="1" applyFill="1" applyBorder="1" applyAlignment="1" applyProtection="1">
      <alignment horizontal="center" vertical="center"/>
      <protection hidden="1"/>
    </xf>
    <xf numFmtId="1" fontId="16" fillId="3" borderId="189" xfId="0" applyNumberFormat="1" applyFont="1" applyFill="1" applyBorder="1" applyAlignment="1" applyProtection="1">
      <alignment horizontal="center" vertical="center"/>
      <protection hidden="1"/>
    </xf>
    <xf numFmtId="0" fontId="10" fillId="5" borderId="160" xfId="0" applyFont="1" applyFill="1" applyBorder="1" applyAlignment="1" applyProtection="1">
      <alignment horizontal="center" vertical="center"/>
      <protection hidden="1"/>
    </xf>
    <xf numFmtId="0" fontId="10" fillId="5" borderId="163" xfId="0" applyFont="1" applyFill="1" applyBorder="1" applyAlignment="1" applyProtection="1">
      <alignment horizontal="center" vertical="center"/>
      <protection hidden="1"/>
    </xf>
    <xf numFmtId="0" fontId="10" fillId="5" borderId="117" xfId="0" applyFont="1" applyFill="1" applyBorder="1" applyAlignment="1" applyProtection="1">
      <alignment horizontal="center" vertical="center"/>
      <protection hidden="1"/>
    </xf>
    <xf numFmtId="1" fontId="16" fillId="5" borderId="188" xfId="0" applyNumberFormat="1" applyFont="1" applyFill="1" applyBorder="1" applyAlignment="1" applyProtection="1">
      <alignment horizontal="center" vertical="center"/>
      <protection hidden="1"/>
    </xf>
    <xf numFmtId="1" fontId="16" fillId="5" borderId="189" xfId="0" applyNumberFormat="1" applyFont="1" applyFill="1" applyBorder="1" applyAlignment="1" applyProtection="1">
      <alignment horizontal="center" vertical="center"/>
      <protection hidden="1"/>
    </xf>
    <xf numFmtId="1" fontId="0" fillId="5" borderId="189" xfId="0" applyNumberFormat="1" applyFont="1" applyFill="1" applyBorder="1" applyAlignment="1" applyProtection="1">
      <alignment horizontal="center" vertical="center"/>
      <protection hidden="1"/>
    </xf>
    <xf numFmtId="1" fontId="43" fillId="5" borderId="188" xfId="0" applyNumberFormat="1" applyFont="1" applyFill="1" applyBorder="1" applyAlignment="1" applyProtection="1">
      <alignment horizontal="center" vertical="center"/>
      <protection hidden="1"/>
    </xf>
    <xf numFmtId="1" fontId="43" fillId="5" borderId="187" xfId="0" applyNumberFormat="1" applyFont="1" applyFill="1" applyBorder="1" applyAlignment="1" applyProtection="1">
      <alignment horizontal="center" vertical="center"/>
      <protection hidden="1"/>
    </xf>
    <xf numFmtId="1" fontId="43" fillId="5" borderId="202" xfId="0" applyNumberFormat="1" applyFont="1" applyFill="1" applyBorder="1" applyAlignment="1" applyProtection="1">
      <alignment horizontal="center" vertical="center"/>
      <protection hidden="1"/>
    </xf>
    <xf numFmtId="1" fontId="43" fillId="5" borderId="237" xfId="0" applyNumberFormat="1" applyFont="1" applyFill="1" applyBorder="1" applyAlignment="1" applyProtection="1">
      <alignment horizontal="center" vertical="center"/>
      <protection hidden="1"/>
    </xf>
    <xf numFmtId="1" fontId="43" fillId="5" borderId="232" xfId="0" applyNumberFormat="1" applyFont="1" applyFill="1" applyBorder="1" applyAlignment="1" applyProtection="1">
      <alignment horizontal="center" vertical="center"/>
      <protection hidden="1"/>
    </xf>
    <xf numFmtId="1" fontId="16" fillId="9" borderId="237" xfId="0" applyNumberFormat="1" applyFont="1" applyFill="1" applyBorder="1" applyAlignment="1" applyProtection="1">
      <alignment horizontal="center" vertical="center" wrapText="1"/>
      <protection hidden="1"/>
    </xf>
    <xf numFmtId="1" fontId="16" fillId="9" borderId="48" xfId="0" applyNumberFormat="1" applyFont="1" applyFill="1" applyBorder="1" applyAlignment="1" applyProtection="1">
      <alignment horizontal="center" vertical="center" wrapText="1"/>
      <protection hidden="1"/>
    </xf>
    <xf numFmtId="1" fontId="16" fillId="9" borderId="18" xfId="0" applyNumberFormat="1" applyFont="1" applyFill="1" applyBorder="1" applyAlignment="1" applyProtection="1">
      <alignment horizontal="center" vertical="center" wrapText="1"/>
      <protection hidden="1"/>
    </xf>
    <xf numFmtId="1" fontId="16" fillId="5" borderId="202" xfId="0" applyNumberFormat="1" applyFont="1" applyFill="1" applyBorder="1" applyAlignment="1" applyProtection="1">
      <alignment horizontal="center" vertical="center"/>
      <protection hidden="1"/>
    </xf>
    <xf numFmtId="1" fontId="16" fillId="5" borderId="231" xfId="0" applyNumberFormat="1" applyFont="1" applyFill="1" applyBorder="1" applyAlignment="1" applyProtection="1">
      <alignment horizontal="center" vertical="center"/>
      <protection hidden="1"/>
    </xf>
    <xf numFmtId="1" fontId="16" fillId="9" borderId="230" xfId="0" applyNumberFormat="1" applyFont="1" applyFill="1" applyBorder="1" applyAlignment="1" applyProtection="1">
      <alignment horizontal="center" vertical="center" wrapText="1"/>
      <protection hidden="1"/>
    </xf>
    <xf numFmtId="1" fontId="16" fillId="9" borderId="238" xfId="0" applyNumberFormat="1" applyFont="1" applyFill="1" applyBorder="1" applyAlignment="1" applyProtection="1">
      <alignment horizontal="center" vertical="center" wrapText="1"/>
      <protection hidden="1"/>
    </xf>
    <xf numFmtId="1" fontId="16" fillId="9" borderId="8" xfId="0" applyNumberFormat="1" applyFont="1" applyFill="1" applyBorder="1" applyAlignment="1" applyProtection="1">
      <alignment horizontal="center" vertical="center" wrapText="1"/>
      <protection hidden="1"/>
    </xf>
    <xf numFmtId="1" fontId="16" fillId="3" borderId="202" xfId="0" applyNumberFormat="1" applyFont="1" applyFill="1" applyBorder="1" applyAlignment="1" applyProtection="1">
      <alignment horizontal="center" vertical="center"/>
      <protection hidden="1"/>
    </xf>
    <xf numFmtId="1" fontId="16" fillId="3" borderId="131" xfId="0" applyNumberFormat="1" applyFont="1" applyFill="1" applyBorder="1" applyAlignment="1" applyProtection="1">
      <alignment horizontal="center" vertical="center"/>
      <protection hidden="1"/>
    </xf>
    <xf numFmtId="1" fontId="16" fillId="3" borderId="178" xfId="0" applyNumberFormat="1" applyFont="1" applyFill="1" applyBorder="1" applyAlignment="1" applyProtection="1">
      <alignment horizontal="center" vertical="center"/>
      <protection hidden="1"/>
    </xf>
    <xf numFmtId="1" fontId="17" fillId="4" borderId="42" xfId="0" applyNumberFormat="1" applyFont="1" applyFill="1" applyBorder="1" applyAlignment="1" applyProtection="1">
      <alignment horizontal="right" vertical="center" indent="1"/>
      <protection hidden="1"/>
    </xf>
    <xf numFmtId="0" fontId="116" fillId="0" borderId="0" xfId="0" applyNumberFormat="1" applyFont="1" applyFill="1" applyBorder="1" applyAlignment="1" applyProtection="1">
      <alignment horizontal="center" vertical="center"/>
      <protection hidden="1"/>
    </xf>
    <xf numFmtId="0" fontId="37" fillId="0" borderId="0" xfId="0" applyNumberFormat="1" applyFont="1" applyFill="1" applyBorder="1" applyAlignment="1" applyProtection="1">
      <alignment horizontal="right" vertical="center"/>
      <protection hidden="1"/>
    </xf>
    <xf numFmtId="1" fontId="153" fillId="0" borderId="0" xfId="0" applyNumberFormat="1" applyFont="1" applyFill="1" applyBorder="1" applyAlignment="1" applyProtection="1">
      <alignment horizontal="center" vertical="center"/>
      <protection hidden="1"/>
    </xf>
    <xf numFmtId="0" fontId="153" fillId="0" borderId="0" xfId="0" applyNumberFormat="1" applyFont="1" applyFill="1" applyBorder="1" applyAlignment="1" applyProtection="1">
      <alignment horizontal="center" vertical="center"/>
      <protection hidden="1"/>
    </xf>
    <xf numFmtId="0" fontId="40" fillId="5" borderId="175" xfId="0" applyNumberFormat="1" applyFont="1" applyFill="1" applyBorder="1" applyAlignment="1" applyProtection="1">
      <alignment horizontal="center" vertical="center"/>
      <protection hidden="1"/>
    </xf>
    <xf numFmtId="0" fontId="40" fillId="5" borderId="174" xfId="0" applyNumberFormat="1" applyFont="1" applyFill="1" applyBorder="1" applyAlignment="1" applyProtection="1">
      <alignment horizontal="center" vertical="center"/>
      <protection hidden="1"/>
    </xf>
    <xf numFmtId="0" fontId="40" fillId="5" borderId="48" xfId="0" applyNumberFormat="1" applyFont="1" applyFill="1" applyBorder="1" applyAlignment="1" applyProtection="1">
      <alignment horizontal="center" vertical="center"/>
      <protection hidden="1"/>
    </xf>
    <xf numFmtId="0" fontId="40" fillId="5" borderId="65" xfId="0" applyNumberFormat="1" applyFont="1" applyFill="1" applyBorder="1" applyAlignment="1" applyProtection="1">
      <alignment horizontal="center" vertical="center"/>
      <protection hidden="1"/>
    </xf>
    <xf numFmtId="0" fontId="40" fillId="5" borderId="18" xfId="0" applyNumberFormat="1" applyFont="1" applyFill="1" applyBorder="1" applyAlignment="1" applyProtection="1">
      <alignment horizontal="center" vertical="center"/>
      <protection hidden="1"/>
    </xf>
    <xf numFmtId="0" fontId="40" fillId="5" borderId="178" xfId="0" applyNumberFormat="1" applyFont="1" applyFill="1" applyBorder="1" applyAlignment="1" applyProtection="1">
      <alignment horizontal="center" vertical="center"/>
      <protection hidden="1"/>
    </xf>
    <xf numFmtId="0" fontId="25" fillId="5" borderId="6" xfId="0" applyNumberFormat="1" applyFont="1" applyFill="1" applyBorder="1" applyAlignment="1" applyProtection="1">
      <alignment horizontal="center" vertical="center" wrapText="1"/>
      <protection hidden="1"/>
    </xf>
    <xf numFmtId="0" fontId="25" fillId="5" borderId="163" xfId="0" applyNumberFormat="1" applyFont="1" applyFill="1" applyBorder="1" applyAlignment="1" applyProtection="1">
      <alignment horizontal="center" vertical="center" wrapText="1"/>
      <protection hidden="1"/>
    </xf>
    <xf numFmtId="0" fontId="25" fillId="4" borderId="165" xfId="0" applyNumberFormat="1" applyFont="1" applyFill="1" applyBorder="1" applyAlignment="1" applyProtection="1">
      <alignment horizontal="center" vertical="center" textRotation="90" wrapText="1"/>
      <protection hidden="1"/>
    </xf>
    <xf numFmtId="0" fontId="25" fillId="4" borderId="64" xfId="0" applyNumberFormat="1" applyFont="1" applyFill="1" applyBorder="1" applyAlignment="1" applyProtection="1">
      <alignment horizontal="center" vertical="center" textRotation="90" wrapText="1"/>
      <protection hidden="1"/>
    </xf>
    <xf numFmtId="0" fontId="25" fillId="4" borderId="177" xfId="0" applyNumberFormat="1" applyFont="1" applyFill="1" applyBorder="1" applyAlignment="1" applyProtection="1">
      <alignment horizontal="center" vertical="center" textRotation="90" wrapText="1"/>
      <protection hidden="1"/>
    </xf>
    <xf numFmtId="0" fontId="25" fillId="5" borderId="163" xfId="0" applyNumberFormat="1" applyFont="1" applyFill="1" applyBorder="1" applyAlignment="1" applyProtection="1">
      <alignment horizontal="center" vertical="center"/>
      <protection hidden="1"/>
    </xf>
    <xf numFmtId="0" fontId="25" fillId="4" borderId="186" xfId="0" applyNumberFormat="1" applyFont="1" applyFill="1" applyBorder="1" applyAlignment="1" applyProtection="1">
      <alignment horizontal="center" vertical="center" textRotation="90" wrapText="1"/>
      <protection hidden="1"/>
    </xf>
    <xf numFmtId="0" fontId="25" fillId="4" borderId="110" xfId="0" applyNumberFormat="1" applyFont="1" applyFill="1" applyBorder="1" applyAlignment="1" applyProtection="1">
      <alignment horizontal="center" vertical="center" textRotation="90" wrapText="1"/>
      <protection hidden="1"/>
    </xf>
    <xf numFmtId="0" fontId="25" fillId="4" borderId="114" xfId="0" applyNumberFormat="1" applyFont="1" applyFill="1" applyBorder="1" applyAlignment="1" applyProtection="1">
      <alignment horizontal="center" vertical="center" textRotation="90" wrapText="1"/>
      <protection hidden="1"/>
    </xf>
    <xf numFmtId="0" fontId="33" fillId="5" borderId="130" xfId="0" applyNumberFormat="1" applyFont="1" applyFill="1" applyBorder="1" applyAlignment="1" applyProtection="1">
      <alignment horizontal="center" vertical="center" textRotation="90" wrapText="1"/>
      <protection hidden="1"/>
    </xf>
    <xf numFmtId="0" fontId="33" fillId="5" borderId="84" xfId="0" applyNumberFormat="1" applyFont="1" applyFill="1" applyBorder="1" applyAlignment="1" applyProtection="1">
      <alignment horizontal="center" vertical="center" textRotation="90" wrapText="1"/>
      <protection hidden="1"/>
    </xf>
    <xf numFmtId="0" fontId="33" fillId="5" borderId="132" xfId="0" applyNumberFormat="1" applyFont="1" applyFill="1" applyBorder="1" applyAlignment="1" applyProtection="1">
      <alignment horizontal="center" vertical="center" textRotation="90" wrapText="1"/>
      <protection hidden="1"/>
    </xf>
    <xf numFmtId="0" fontId="33" fillId="5" borderId="165" xfId="0" applyNumberFormat="1" applyFont="1" applyFill="1" applyBorder="1" applyAlignment="1" applyProtection="1">
      <alignment horizontal="center" vertical="center" textRotation="90" wrapText="1"/>
      <protection hidden="1"/>
    </xf>
    <xf numFmtId="0" fontId="33" fillId="5" borderId="64" xfId="0" applyNumberFormat="1" applyFont="1" applyFill="1" applyBorder="1" applyAlignment="1" applyProtection="1">
      <alignment horizontal="center" vertical="center" textRotation="90" wrapText="1"/>
      <protection hidden="1"/>
    </xf>
    <xf numFmtId="0" fontId="33" fillId="5" borderId="177" xfId="0" applyNumberFormat="1" applyFont="1" applyFill="1" applyBorder="1" applyAlignment="1" applyProtection="1">
      <alignment horizontal="center" vertical="center" textRotation="90" wrapText="1"/>
      <protection hidden="1"/>
    </xf>
    <xf numFmtId="0" fontId="33" fillId="5" borderId="162" xfId="0" applyFont="1" applyFill="1" applyBorder="1" applyAlignment="1" applyProtection="1">
      <alignment horizontal="center" vertical="center" textRotation="90"/>
      <protection hidden="1"/>
    </xf>
    <xf numFmtId="0" fontId="33" fillId="5" borderId="61" xfId="0" applyFont="1" applyFill="1" applyBorder="1" applyAlignment="1" applyProtection="1">
      <alignment horizontal="center" vertical="center" textRotation="90"/>
      <protection hidden="1"/>
    </xf>
    <xf numFmtId="0" fontId="33" fillId="5" borderId="45" xfId="0" applyFont="1" applyFill="1" applyBorder="1" applyAlignment="1" applyProtection="1">
      <alignment horizontal="center" vertical="center" textRotation="90"/>
      <protection hidden="1"/>
    </xf>
    <xf numFmtId="0" fontId="20" fillId="5" borderId="182" xfId="0" applyNumberFormat="1" applyFont="1" applyFill="1" applyBorder="1" applyAlignment="1" applyProtection="1">
      <alignment horizontal="center" vertical="center"/>
      <protection hidden="1"/>
    </xf>
    <xf numFmtId="0" fontId="20" fillId="5" borderId="17" xfId="0" applyNumberFormat="1" applyFont="1" applyFill="1" applyBorder="1" applyAlignment="1" applyProtection="1">
      <alignment horizontal="center" vertical="center"/>
      <protection hidden="1"/>
    </xf>
    <xf numFmtId="0" fontId="20" fillId="5" borderId="21" xfId="0" applyNumberFormat="1" applyFont="1" applyFill="1" applyBorder="1" applyAlignment="1" applyProtection="1">
      <alignment horizontal="center" vertical="center"/>
      <protection hidden="1"/>
    </xf>
    <xf numFmtId="1" fontId="153" fillId="0" borderId="158" xfId="0" applyNumberFormat="1" applyFont="1" applyFill="1" applyBorder="1" applyAlignment="1" applyProtection="1">
      <alignment horizontal="center" vertical="center"/>
      <protection hidden="1"/>
    </xf>
    <xf numFmtId="0" fontId="33" fillId="5" borderId="6" xfId="0" applyNumberFormat="1" applyFont="1" applyFill="1" applyBorder="1" applyAlignment="1" applyProtection="1">
      <alignment horizontal="center" vertical="center" wrapText="1"/>
      <protection hidden="1"/>
    </xf>
    <xf numFmtId="0" fontId="33" fillId="5" borderId="163" xfId="0" applyNumberFormat="1" applyFont="1" applyFill="1" applyBorder="1" applyAlignment="1" applyProtection="1">
      <alignment horizontal="center" vertical="center" wrapText="1"/>
      <protection hidden="1"/>
    </xf>
    <xf numFmtId="0" fontId="33" fillId="5" borderId="163" xfId="0" applyNumberFormat="1" applyFont="1" applyFill="1" applyBorder="1" applyAlignment="1" applyProtection="1">
      <alignment horizontal="center" vertical="center"/>
      <protection hidden="1"/>
    </xf>
    <xf numFmtId="0" fontId="31" fillId="5" borderId="182" xfId="0" applyNumberFormat="1" applyFont="1" applyFill="1" applyBorder="1" applyAlignment="1" applyProtection="1">
      <alignment horizontal="center" vertical="center"/>
      <protection hidden="1"/>
    </xf>
    <xf numFmtId="0" fontId="31" fillId="5" borderId="21" xfId="0" applyNumberFormat="1" applyFont="1" applyFill="1" applyBorder="1" applyAlignment="1" applyProtection="1">
      <alignment horizontal="center" vertical="center"/>
      <protection hidden="1"/>
    </xf>
    <xf numFmtId="0" fontId="31" fillId="5" borderId="17" xfId="0" applyNumberFormat="1" applyFont="1" applyFill="1" applyBorder="1" applyAlignment="1" applyProtection="1">
      <alignment horizontal="center" vertical="center"/>
      <protection hidden="1"/>
    </xf>
    <xf numFmtId="0" fontId="11" fillId="9" borderId="0" xfId="0" applyFont="1" applyFill="1" applyAlignment="1" applyProtection="1">
      <alignment horizontal="center"/>
      <protection hidden="1"/>
    </xf>
    <xf numFmtId="14" fontId="100" fillId="0" borderId="0" xfId="0" applyNumberFormat="1" applyFont="1" applyFill="1" applyBorder="1" applyAlignment="1" applyProtection="1">
      <alignment horizontal="left" wrapText="1"/>
      <protection locked="0" hidden="1"/>
    </xf>
    <xf numFmtId="0" fontId="0" fillId="9" borderId="2" xfId="0" applyFill="1" applyBorder="1" applyAlignment="1" applyProtection="1">
      <alignment horizontal="center" vertical="center"/>
      <protection hidden="1"/>
    </xf>
    <xf numFmtId="0" fontId="49" fillId="0" borderId="0" xfId="0" applyFont="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protection hidden="1"/>
    </xf>
    <xf numFmtId="0" fontId="0" fillId="0" borderId="57" xfId="0" applyBorder="1" applyAlignment="1" applyProtection="1">
      <alignment horizontal="left" indent="1"/>
      <protection hidden="1"/>
    </xf>
    <xf numFmtId="0" fontId="0" fillId="0" borderId="21" xfId="0" applyBorder="1" applyAlignment="1" applyProtection="1">
      <alignment horizontal="left" indent="1"/>
      <protection hidden="1"/>
    </xf>
    <xf numFmtId="0" fontId="49" fillId="0" borderId="19"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2" xfId="0" applyBorder="1" applyAlignment="1" applyProtection="1">
      <alignment horizontal="left" indent="1"/>
      <protection hidden="1"/>
    </xf>
  </cellXfs>
  <cellStyles count="68">
    <cellStyle name="20% - akcent 1 2" xfId="6"/>
    <cellStyle name="20% - akcent 2 2" xfId="7"/>
    <cellStyle name="20% - akcent 3 2" xfId="8"/>
    <cellStyle name="20% - akcent 4 2" xfId="9"/>
    <cellStyle name="20% - akcent 5 2" xfId="10"/>
    <cellStyle name="20% - akcent 6 2" xfId="11"/>
    <cellStyle name="40% - akcent 1 2" xfId="12"/>
    <cellStyle name="40% - akcent 2 2" xfId="13"/>
    <cellStyle name="40% - akcent 3 2" xfId="14"/>
    <cellStyle name="40% - akcent 4 2" xfId="15"/>
    <cellStyle name="40% - akcent 5 2" xfId="16"/>
    <cellStyle name="40% - akcent 6 2" xfId="17"/>
    <cellStyle name="60% - akcent 1 2" xfId="18"/>
    <cellStyle name="60% - akcent 2 2" xfId="19"/>
    <cellStyle name="60% - akcent 3 2" xfId="20"/>
    <cellStyle name="60% - akcent 4 2" xfId="21"/>
    <cellStyle name="60% - akcent 5 2" xfId="22"/>
    <cellStyle name="60% - akcent 6 2" xfId="23"/>
    <cellStyle name="Akcent 1 2" xfId="24"/>
    <cellStyle name="Akcent 2 2" xfId="25"/>
    <cellStyle name="Akcent 3 2" xfId="26"/>
    <cellStyle name="Akcent 4 2" xfId="27"/>
    <cellStyle name="Akcent 5 2" xfId="28"/>
    <cellStyle name="Akcent 6 2" xfId="29"/>
    <cellStyle name="Dane wejściowe 2" xfId="30"/>
    <cellStyle name="Dane wyjściowe 2" xfId="31"/>
    <cellStyle name="Dobre 2" xfId="32"/>
    <cellStyle name="Dziesiętny 2" xfId="1"/>
    <cellStyle name="Dziesiętny 2 2" xfId="3"/>
    <cellStyle name="Hiperłącze" xfId="5" builtinId="8"/>
    <cellStyle name="Hiperłącze 2" xfId="33"/>
    <cellStyle name="Komórka połączona 2" xfId="34"/>
    <cellStyle name="Komórka zaznaczona 2" xfId="35"/>
    <cellStyle name="Nagłówek 1 2" xfId="36"/>
    <cellStyle name="Nagłówek 2 2" xfId="37"/>
    <cellStyle name="Nagłówek 3 2" xfId="38"/>
    <cellStyle name="Nagłówek 4 2" xfId="39"/>
    <cellStyle name="Neutralne 2" xfId="40"/>
    <cellStyle name="Normalny" xfId="0" builtinId="0"/>
    <cellStyle name="Normalny 2" xfId="41"/>
    <cellStyle name="Normalny 2 2" xfId="42"/>
    <cellStyle name="Normalny 2 2 2" xfId="43"/>
    <cellStyle name="Normalny 2 2 3" xfId="44"/>
    <cellStyle name="Normalny 2 2 4" xfId="45"/>
    <cellStyle name="Normalny 2 2 4 2" xfId="46"/>
    <cellStyle name="Normalny 2 2 4 3" xfId="47"/>
    <cellStyle name="Normalny 2 2 5" xfId="48"/>
    <cellStyle name="Normalny 2 3" xfId="49"/>
    <cellStyle name="Normalny 2 4" xfId="50"/>
    <cellStyle name="Normalny 2 5" xfId="51"/>
    <cellStyle name="Normalny 3" xfId="52"/>
    <cellStyle name="Normalny 4" xfId="53"/>
    <cellStyle name="Normalny 5" xfId="54"/>
    <cellStyle name="Normalny 6" xfId="55"/>
    <cellStyle name="Normalny 7" xfId="64"/>
    <cellStyle name="Normalny 8" xfId="66"/>
    <cellStyle name="Normalny 8 3" xfId="67"/>
    <cellStyle name="Obliczenia 2" xfId="56"/>
    <cellStyle name="Suma 2" xfId="57"/>
    <cellStyle name="Tekst objaśnienia 2" xfId="58"/>
    <cellStyle name="Tekst ostrzeżenia 2" xfId="59"/>
    <cellStyle name="Tytuł 2" xfId="60"/>
    <cellStyle name="Uwaga 2" xfId="61"/>
    <cellStyle name="Uwaga 2 2" xfId="65"/>
    <cellStyle name="Walutowy 2" xfId="2"/>
    <cellStyle name="Walutowy 2 2" xfId="4"/>
    <cellStyle name="Walutowy 3" xfId="62"/>
    <cellStyle name="Złe 2" xfId="63"/>
  </cellStyles>
  <dxfs count="0"/>
  <tableStyles count="0" defaultTableStyle="TableStyleMedium9" defaultPivotStyle="PivotStyleLight16"/>
  <colors>
    <mruColors>
      <color rgb="FFFFFFCC"/>
      <color rgb="FF0000FF"/>
      <color rgb="FFCBFDB9"/>
      <color rgb="FFCCCCFF"/>
      <color rgb="FF99CCFF"/>
      <color rgb="FFCCFFFF"/>
      <color rgb="FF7030A0"/>
      <color rgb="FFFDE9D9"/>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attachedToolbars" Target="attachedToolbars.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25401</xdr:colOff>
      <xdr:row>0</xdr:row>
      <xdr:rowOff>265642</xdr:rowOff>
    </xdr:from>
    <xdr:to>
      <xdr:col>9</xdr:col>
      <xdr:colOff>61850</xdr:colOff>
      <xdr:row>1</xdr:row>
      <xdr:rowOff>48684</xdr:rowOff>
    </xdr:to>
    <xdr:pic>
      <xdr:nvPicPr>
        <xdr:cNvPr id="3" name="Obraz 2" descr="muzyka.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biLevel thresh="25000"/>
          <a:extLst>
            <a:ext uri="{BEBA8EAE-BF5A-486C-A8C5-ECC9F3942E4B}">
              <a14:imgProps xmlns:a14="http://schemas.microsoft.com/office/drawing/2010/main">
                <a14:imgLayer r:embed="rId2">
                  <a14:imgEffect>
                    <a14:brightnessContrast contrast="40000"/>
                  </a14:imgEffect>
                </a14:imgLayer>
              </a14:imgProps>
            </a:ext>
          </a:extLst>
        </a:blip>
        <a:stretch>
          <a:fillRect/>
        </a:stretch>
      </xdr:blipFill>
      <xdr:spPr>
        <a:xfrm>
          <a:off x="6798734" y="265642"/>
          <a:ext cx="2186983" cy="1400175"/>
        </a:xfrm>
        <a:prstGeom prst="rect">
          <a:avLst/>
        </a:prstGeom>
      </xdr:spPr>
    </xdr:pic>
    <xdr:clientData/>
  </xdr:twoCellAnchor>
  <xdr:twoCellAnchor editAs="oneCell">
    <xdr:from>
      <xdr:col>1</xdr:col>
      <xdr:colOff>110067</xdr:colOff>
      <xdr:row>0</xdr:row>
      <xdr:rowOff>1449541</xdr:rowOff>
    </xdr:from>
    <xdr:to>
      <xdr:col>2</xdr:col>
      <xdr:colOff>635000</xdr:colOff>
      <xdr:row>2</xdr:row>
      <xdr:rowOff>68693</xdr:rowOff>
    </xdr:to>
    <xdr:pic>
      <xdr:nvPicPr>
        <xdr:cNvPr id="4" name="Obraz 3">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3"/>
        <a:stretch>
          <a:fillRect/>
        </a:stretch>
      </xdr:blipFill>
      <xdr:spPr>
        <a:xfrm>
          <a:off x="431800" y="1449541"/>
          <a:ext cx="1600200" cy="96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SP/Organizacja%20roku%20szkolnego/OrganizacjaZSP%202016-17/kal.terminarz%20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arz"/>
      <sheetName val="Kalendarz (2)"/>
      <sheetName val="terminarz"/>
      <sheetName val="terminarz kl I"/>
      <sheetName val="term.gimnaz"/>
      <sheetName val="term matur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FF00"/>
  </sheetPr>
  <dimension ref="A1:D45"/>
  <sheetViews>
    <sheetView topLeftCell="A10" zoomScaleNormal="100" zoomScaleSheetLayoutView="100" workbookViewId="0">
      <selection activeCell="H40" sqref="H40"/>
    </sheetView>
  </sheetViews>
  <sheetFormatPr defaultColWidth="9.109375" defaultRowHeight="13.2"/>
  <cols>
    <col min="1" max="1" width="5.44140625" style="424" customWidth="1"/>
    <col min="2" max="2" width="3" style="424" customWidth="1"/>
    <col min="3" max="3" width="9.33203125" style="424" customWidth="1"/>
    <col min="4" max="4" width="95.44140625" style="424" customWidth="1"/>
    <col min="5" max="16384" width="9.109375" style="424"/>
  </cols>
  <sheetData>
    <row r="1" spans="1:4" ht="21.75" customHeight="1">
      <c r="A1" s="1127" t="s">
        <v>598</v>
      </c>
      <c r="B1" s="1127"/>
      <c r="C1" s="1127"/>
      <c r="D1" s="1127"/>
    </row>
    <row r="2" spans="1:4" ht="54.75" customHeight="1">
      <c r="A2" s="476"/>
      <c r="B2" s="476"/>
      <c r="C2" s="1128" t="s">
        <v>379</v>
      </c>
      <c r="D2" s="1128"/>
    </row>
    <row r="3" spans="1:4" ht="15.75" customHeight="1">
      <c r="A3" s="477"/>
      <c r="B3" s="477"/>
      <c r="C3" s="478" t="s">
        <v>237</v>
      </c>
      <c r="D3" s="838" t="s">
        <v>354</v>
      </c>
    </row>
    <row r="4" spans="1:4" ht="34.5" customHeight="1">
      <c r="A4" s="477"/>
      <c r="B4" s="477"/>
      <c r="C4" s="479"/>
      <c r="D4" s="839" t="s">
        <v>378</v>
      </c>
    </row>
    <row r="5" spans="1:4" ht="20.25" customHeight="1">
      <c r="A5" s="477"/>
      <c r="B5" s="477"/>
      <c r="C5" s="479"/>
      <c r="D5" s="840" t="s">
        <v>435</v>
      </c>
    </row>
    <row r="6" spans="1:4" ht="26.4">
      <c r="A6" s="477"/>
      <c r="B6" s="477"/>
      <c r="C6" s="479"/>
      <c r="D6" s="840" t="s">
        <v>238</v>
      </c>
    </row>
    <row r="7" spans="1:4" ht="36.75" customHeight="1">
      <c r="A7" s="477"/>
      <c r="B7" s="477"/>
      <c r="C7" s="479"/>
      <c r="D7" s="841" t="s">
        <v>436</v>
      </c>
    </row>
    <row r="8" spans="1:4" ht="45.75" customHeight="1">
      <c r="A8" s="477"/>
      <c r="B8" s="477"/>
      <c r="C8" s="479"/>
      <c r="D8" s="842" t="s">
        <v>380</v>
      </c>
    </row>
    <row r="9" spans="1:4" ht="26.4">
      <c r="A9" s="477"/>
      <c r="B9" s="477"/>
      <c r="C9" s="479"/>
      <c r="D9" s="840" t="s">
        <v>376</v>
      </c>
    </row>
    <row r="10" spans="1:4" ht="19.5" customHeight="1">
      <c r="A10" s="477"/>
      <c r="B10" s="477"/>
      <c r="C10" s="479"/>
      <c r="D10" s="841" t="s">
        <v>355</v>
      </c>
    </row>
    <row r="11" spans="1:4" ht="19.5" customHeight="1">
      <c r="A11" s="477"/>
      <c r="B11" s="477"/>
      <c r="C11" s="479"/>
      <c r="D11" s="843" t="s">
        <v>386</v>
      </c>
    </row>
    <row r="12" spans="1:4" ht="17.7" customHeight="1">
      <c r="A12" s="780" t="s">
        <v>239</v>
      </c>
      <c r="B12" s="780"/>
      <c r="C12" s="780"/>
      <c r="D12" s="480"/>
    </row>
    <row r="13" spans="1:4">
      <c r="A13" s="777" t="s">
        <v>312</v>
      </c>
      <c r="B13" s="777"/>
      <c r="C13" s="480"/>
      <c r="D13" s="778"/>
    </row>
    <row r="14" spans="1:4" ht="17.25" customHeight="1">
      <c r="B14" s="779" t="s">
        <v>375</v>
      </c>
      <c r="C14" s="779"/>
      <c r="D14" s="480"/>
    </row>
    <row r="15" spans="1:4">
      <c r="A15" s="481" t="s">
        <v>36</v>
      </c>
      <c r="B15" s="482" t="s">
        <v>33</v>
      </c>
      <c r="C15" s="483" t="s">
        <v>83</v>
      </c>
      <c r="D15" s="483"/>
    </row>
    <row r="16" spans="1:4">
      <c r="A16" s="481" t="s">
        <v>37</v>
      </c>
      <c r="B16" s="482" t="s">
        <v>33</v>
      </c>
      <c r="C16" s="483" t="s">
        <v>240</v>
      </c>
      <c r="D16" s="483"/>
    </row>
    <row r="17" spans="1:4">
      <c r="A17" s="481"/>
      <c r="B17" s="482"/>
      <c r="C17" s="483" t="s">
        <v>241</v>
      </c>
      <c r="D17" s="483"/>
    </row>
    <row r="18" spans="1:4">
      <c r="A18" s="481"/>
      <c r="B18" s="482"/>
      <c r="C18" s="483" t="s">
        <v>242</v>
      </c>
      <c r="D18" s="483"/>
    </row>
    <row r="19" spans="1:4">
      <c r="A19" s="481"/>
      <c r="B19" s="482"/>
      <c r="C19" s="483" t="s">
        <v>243</v>
      </c>
      <c r="D19" s="483"/>
    </row>
    <row r="20" spans="1:4">
      <c r="A20" s="481"/>
      <c r="B20" s="482"/>
      <c r="C20" s="483" t="s">
        <v>244</v>
      </c>
      <c r="D20" s="483"/>
    </row>
    <row r="21" spans="1:4">
      <c r="A21" s="481"/>
      <c r="B21" s="482"/>
      <c r="C21" s="483" t="s">
        <v>245</v>
      </c>
      <c r="D21" s="483"/>
    </row>
    <row r="22" spans="1:4">
      <c r="A22" s="481"/>
      <c r="B22" s="482"/>
      <c r="C22" s="483" t="s">
        <v>246</v>
      </c>
      <c r="D22" s="483"/>
    </row>
    <row r="23" spans="1:4">
      <c r="A23" s="481"/>
      <c r="B23" s="482"/>
      <c r="C23" s="483" t="s">
        <v>247</v>
      </c>
      <c r="D23" s="483"/>
    </row>
    <row r="24" spans="1:4" ht="12" customHeight="1">
      <c r="A24" s="481"/>
      <c r="B24" s="482"/>
      <c r="C24" s="483" t="s">
        <v>248</v>
      </c>
      <c r="D24" s="483"/>
    </row>
    <row r="25" spans="1:4" ht="12" customHeight="1">
      <c r="A25" s="481">
        <v>16</v>
      </c>
      <c r="B25" s="681" t="s">
        <v>33</v>
      </c>
      <c r="C25" s="483" t="s">
        <v>374</v>
      </c>
      <c r="D25" s="483"/>
    </row>
    <row r="26" spans="1:4">
      <c r="A26" s="481" t="s">
        <v>300</v>
      </c>
      <c r="B26" s="482" t="s">
        <v>33</v>
      </c>
      <c r="C26" s="483" t="s">
        <v>299</v>
      </c>
      <c r="D26" s="483"/>
    </row>
    <row r="27" spans="1:4">
      <c r="A27" s="481"/>
      <c r="B27" s="482"/>
      <c r="C27" s="483" t="s">
        <v>303</v>
      </c>
      <c r="D27" s="483"/>
    </row>
    <row r="28" spans="1:4">
      <c r="A28" s="481" t="s">
        <v>301</v>
      </c>
      <c r="B28" s="482" t="s">
        <v>33</v>
      </c>
      <c r="C28" s="483" t="s">
        <v>249</v>
      </c>
      <c r="D28" s="649"/>
    </row>
    <row r="29" spans="1:4" ht="16.5" customHeight="1">
      <c r="A29" s="647" t="s">
        <v>309</v>
      </c>
      <c r="B29" s="648" t="s">
        <v>33</v>
      </c>
      <c r="C29" s="649" t="s">
        <v>308</v>
      </c>
    </row>
    <row r="30" spans="1:4" s="836" customFormat="1" ht="29.25" customHeight="1">
      <c r="A30" s="777" t="s">
        <v>254</v>
      </c>
      <c r="C30" s="836" t="s">
        <v>351</v>
      </c>
    </row>
    <row r="31" spans="1:4" ht="15.6">
      <c r="A31" s="484" t="s">
        <v>253</v>
      </c>
      <c r="B31" s="484"/>
      <c r="C31" s="484"/>
    </row>
    <row r="32" spans="1:4" ht="15.6">
      <c r="C32" s="772" t="s">
        <v>437</v>
      </c>
      <c r="D32" s="773"/>
    </row>
    <row r="33" spans="1:4" ht="15.6">
      <c r="C33" s="774" t="s">
        <v>356</v>
      </c>
      <c r="D33" s="775"/>
    </row>
    <row r="34" spans="1:4" ht="15.6">
      <c r="C34" s="739" t="s">
        <v>440</v>
      </c>
      <c r="D34" s="740"/>
    </row>
    <row r="35" spans="1:4" ht="60" customHeight="1">
      <c r="A35" s="741" t="s">
        <v>365</v>
      </c>
      <c r="C35" s="1129" t="s">
        <v>377</v>
      </c>
      <c r="D35" s="1129"/>
    </row>
    <row r="36" spans="1:4" ht="13.5" customHeight="1">
      <c r="A36" s="741"/>
      <c r="B36" s="773"/>
      <c r="C36" s="788" t="s">
        <v>383</v>
      </c>
      <c r="D36" s="485"/>
    </row>
    <row r="37" spans="1:4" ht="14.7" customHeight="1">
      <c r="A37" s="741"/>
      <c r="B37" s="776"/>
      <c r="C37" s="787" t="s">
        <v>385</v>
      </c>
      <c r="D37" s="781"/>
    </row>
    <row r="38" spans="1:4" ht="15" customHeight="1">
      <c r="B38" s="837"/>
      <c r="C38" s="787" t="s">
        <v>434</v>
      </c>
      <c r="D38" s="485"/>
    </row>
    <row r="40" spans="1:4" ht="21">
      <c r="A40" s="1009" t="s">
        <v>545</v>
      </c>
      <c r="B40" s="1010"/>
      <c r="C40" s="1010"/>
      <c r="D40" s="1008" t="s">
        <v>546</v>
      </c>
    </row>
    <row r="41" spans="1:4" ht="35.25" customHeight="1">
      <c r="A41" s="1122"/>
      <c r="B41" s="1123"/>
      <c r="C41" s="1125" t="s">
        <v>599</v>
      </c>
      <c r="D41" s="1124"/>
    </row>
    <row r="42" spans="1:4" ht="33" customHeight="1">
      <c r="D42" s="486" t="s">
        <v>250</v>
      </c>
    </row>
    <row r="43" spans="1:4" ht="18" customHeight="1">
      <c r="C43" s="782" t="s">
        <v>251</v>
      </c>
      <c r="D43" s="783"/>
    </row>
    <row r="44" spans="1:4">
      <c r="C44" s="784"/>
      <c r="D44" s="783" t="s">
        <v>384</v>
      </c>
    </row>
    <row r="45" spans="1:4">
      <c r="C45" s="784"/>
      <c r="D45" s="784"/>
    </row>
  </sheetData>
  <sheetProtection algorithmName="SHA-512" hashValue="Jd6I3J7waXpHT5fJFK896TZmRdCnmG1EkNJVzNs3WR0UB1kPLzYSbTr3G5du5rxTpizKF0AictDkHhKLw4fwqg==" saltValue="3ZaApE7B1GjM4rs2gO2cmw==" spinCount="100000" sheet="1" objects="1" scenarios="1"/>
  <mergeCells count="3">
    <mergeCell ref="A1:D1"/>
    <mergeCell ref="C2:D2"/>
    <mergeCell ref="C35:D35"/>
  </mergeCells>
  <pageMargins left="0.75" right="0.75" top="1" bottom="1" header="0.5" footer="0.5"/>
  <pageSetup paperSize="9" scale="75" orientation="portrait" horizontalDpi="4294967293" verticalDpi="4294967293" r:id="rId1"/>
  <headerFooter alignWithMargins="0">
    <oddFooter>&amp;L&amp;7CEA - arkusz organizacyjny na rok szkolny 2017/18    nr teczki: &amp;F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9">
    <tabColor rgb="FFFFFF00"/>
    <pageSetUpPr fitToPage="1"/>
  </sheetPr>
  <dimension ref="B1:O30"/>
  <sheetViews>
    <sheetView showGridLines="0" view="pageBreakPreview" topLeftCell="A13" zoomScale="70" zoomScaleNormal="90" zoomScaleSheetLayoutView="70" zoomScalePageLayoutView="120" workbookViewId="0">
      <selection activeCell="B46" sqref="B46"/>
    </sheetView>
  </sheetViews>
  <sheetFormatPr defaultRowHeight="13.2"/>
  <cols>
    <col min="1" max="1" width="5" customWidth="1"/>
    <col min="2" max="2" width="26.44140625" customWidth="1"/>
    <col min="3" max="10" width="7.6640625" customWidth="1"/>
    <col min="11" max="11" width="12.5546875" customWidth="1"/>
    <col min="12" max="12" width="3.44140625" customWidth="1"/>
    <col min="13" max="13" width="15.6640625" customWidth="1"/>
    <col min="14" max="15" width="9.109375" customWidth="1"/>
  </cols>
  <sheetData>
    <row r="1" spans="2:15" s="1" customFormat="1" ht="32.25" customHeight="1" thickBot="1">
      <c r="B1" s="446" t="str">
        <f>wizyt!C3</f>
        <v>?</v>
      </c>
      <c r="C1" s="1456" t="s">
        <v>530</v>
      </c>
      <c r="D1" s="1456"/>
      <c r="E1" s="1456"/>
      <c r="F1" s="1456"/>
      <c r="G1" s="370" t="str">
        <f>wizyt!H3</f>
        <v>2022/2023</v>
      </c>
      <c r="H1" s="370"/>
      <c r="I1" s="370"/>
      <c r="J1" s="370"/>
      <c r="K1" s="370"/>
      <c r="L1" s="370"/>
      <c r="M1" s="370"/>
    </row>
    <row r="2" spans="2:15" s="1" customFormat="1" ht="24.9" customHeight="1" thickBot="1">
      <c r="B2" s="371"/>
      <c r="C2" s="1461" t="s">
        <v>526</v>
      </c>
      <c r="D2" s="1462"/>
      <c r="E2" s="1462"/>
      <c r="F2" s="1462"/>
      <c r="G2" s="1462"/>
      <c r="H2" s="1462"/>
      <c r="I2" s="1462"/>
      <c r="J2" s="1463"/>
      <c r="K2" s="369"/>
      <c r="L2" s="370"/>
      <c r="M2" s="896"/>
    </row>
    <row r="3" spans="2:15" ht="24.9" customHeight="1">
      <c r="B3" s="928" t="s">
        <v>529</v>
      </c>
      <c r="C3" s="1466" t="s">
        <v>547</v>
      </c>
      <c r="D3" s="1467"/>
      <c r="E3" s="1467"/>
      <c r="F3" s="946">
        <f>SUM(C8:F8)</f>
        <v>0</v>
      </c>
      <c r="G3" s="1468" t="s">
        <v>548</v>
      </c>
      <c r="H3" s="1469"/>
      <c r="I3" s="1469"/>
      <c r="J3" s="917">
        <f>SUM(G8:J8)</f>
        <v>0</v>
      </c>
      <c r="K3" s="1464" t="s">
        <v>62</v>
      </c>
      <c r="M3" s="1454" t="s">
        <v>217</v>
      </c>
    </row>
    <row r="4" spans="2:15" ht="24.9" customHeight="1">
      <c r="B4" s="929" t="s">
        <v>63</v>
      </c>
      <c r="C4" s="208" t="s">
        <v>4</v>
      </c>
      <c r="D4" s="209" t="s">
        <v>5</v>
      </c>
      <c r="E4" s="209" t="s">
        <v>6</v>
      </c>
      <c r="F4" s="916" t="s">
        <v>7</v>
      </c>
      <c r="G4" s="959" t="s">
        <v>4</v>
      </c>
      <c r="H4" s="960" t="s">
        <v>5</v>
      </c>
      <c r="I4" s="960" t="s">
        <v>6</v>
      </c>
      <c r="J4" s="918" t="s">
        <v>7</v>
      </c>
      <c r="K4" s="1470"/>
      <c r="M4" s="1455"/>
    </row>
    <row r="5" spans="2:15" ht="24.9" customHeight="1">
      <c r="B5" s="1054" t="s">
        <v>569</v>
      </c>
      <c r="C5" s="1055"/>
      <c r="D5" s="1056"/>
      <c r="E5" s="1056"/>
      <c r="F5" s="1057"/>
      <c r="G5" s="1058"/>
      <c r="H5" s="1056"/>
      <c r="I5" s="1056"/>
      <c r="J5" s="1057"/>
      <c r="K5" s="923">
        <f>SUM(C5:J5)</f>
        <v>0</v>
      </c>
      <c r="M5" s="933">
        <f>K5+K15+G25</f>
        <v>0</v>
      </c>
    </row>
    <row r="6" spans="2:15" ht="24.9" customHeight="1">
      <c r="B6" s="929" t="s">
        <v>154</v>
      </c>
      <c r="C6" s="206"/>
      <c r="D6" s="206"/>
      <c r="E6" s="206"/>
      <c r="F6" s="360"/>
      <c r="G6" s="948"/>
      <c r="H6" s="954"/>
      <c r="I6" s="954"/>
      <c r="J6" s="360"/>
      <c r="K6" s="923">
        <f>SUM(C6:J6)</f>
        <v>0</v>
      </c>
      <c r="M6" s="933">
        <f>K6+K16+G26</f>
        <v>0</v>
      </c>
      <c r="N6" s="410"/>
      <c r="O6" s="410"/>
    </row>
    <row r="7" spans="2:15" ht="24.9" customHeight="1">
      <c r="B7" s="929" t="s">
        <v>155</v>
      </c>
      <c r="C7" s="207"/>
      <c r="D7" s="207"/>
      <c r="E7" s="207"/>
      <c r="F7" s="919"/>
      <c r="G7" s="949"/>
      <c r="H7" s="955"/>
      <c r="I7" s="955"/>
      <c r="J7" s="919"/>
      <c r="K7" s="923">
        <f>SUM(C7:J7)</f>
        <v>0</v>
      </c>
      <c r="M7" s="933">
        <f>K7+K17+G27</f>
        <v>0</v>
      </c>
      <c r="N7" s="410"/>
      <c r="O7" s="410"/>
    </row>
    <row r="8" spans="2:15" ht="24.9" customHeight="1">
      <c r="B8" s="930" t="s">
        <v>94</v>
      </c>
      <c r="C8" s="210">
        <f>SUM(C6:C7)</f>
        <v>0</v>
      </c>
      <c r="D8" s="211">
        <f t="shared" ref="D8:J8" si="0">SUM(D6:D7)</f>
        <v>0</v>
      </c>
      <c r="E8" s="211">
        <f t="shared" si="0"/>
        <v>0</v>
      </c>
      <c r="F8" s="920">
        <f t="shared" si="0"/>
        <v>0</v>
      </c>
      <c r="G8" s="950">
        <f t="shared" si="0"/>
        <v>0</v>
      </c>
      <c r="H8" s="956">
        <f t="shared" si="0"/>
        <v>0</v>
      </c>
      <c r="I8" s="956">
        <f t="shared" si="0"/>
        <v>0</v>
      </c>
      <c r="J8" s="920">
        <f t="shared" si="0"/>
        <v>0</v>
      </c>
      <c r="K8" s="924">
        <f>SUM(K6:K7)</f>
        <v>0</v>
      </c>
      <c r="M8" s="934">
        <f>SUM(M6:M7)</f>
        <v>0</v>
      </c>
      <c r="N8" s="410"/>
      <c r="O8" s="410"/>
    </row>
    <row r="9" spans="2:15" ht="24.9" customHeight="1">
      <c r="B9" s="929" t="s">
        <v>156</v>
      </c>
      <c r="C9" s="213" t="str">
        <f>IF(C8=0,"",C6/C8)</f>
        <v/>
      </c>
      <c r="D9" s="213" t="str">
        <f t="shared" ref="D9:K9" si="1">IF(D8=0,"",D6/D8)</f>
        <v/>
      </c>
      <c r="E9" s="213" t="str">
        <f t="shared" si="1"/>
        <v/>
      </c>
      <c r="F9" s="921" t="str">
        <f t="shared" si="1"/>
        <v/>
      </c>
      <c r="G9" s="961" t="str">
        <f t="shared" si="1"/>
        <v/>
      </c>
      <c r="H9" s="962" t="str">
        <f t="shared" si="1"/>
        <v/>
      </c>
      <c r="I9" s="962" t="str">
        <f t="shared" si="1"/>
        <v/>
      </c>
      <c r="J9" s="921" t="str">
        <f>IF(J8=0,"",J6/J8)</f>
        <v/>
      </c>
      <c r="K9" s="925" t="str">
        <f t="shared" si="1"/>
        <v/>
      </c>
      <c r="M9" s="935" t="str">
        <f>IF(M8=0,"",M6/M8)</f>
        <v/>
      </c>
      <c r="N9" s="410"/>
      <c r="O9" s="410"/>
    </row>
    <row r="10" spans="2:15" ht="24.9" customHeight="1" thickBot="1">
      <c r="B10" s="931" t="s">
        <v>157</v>
      </c>
      <c r="C10" s="214" t="str">
        <f>IF(C8=0,"",C7/C8)</f>
        <v/>
      </c>
      <c r="D10" s="214" t="str">
        <f t="shared" ref="D10:K10" si="2">IF(D8=0,"",D7/D8)</f>
        <v/>
      </c>
      <c r="E10" s="214" t="str">
        <f t="shared" si="2"/>
        <v/>
      </c>
      <c r="F10" s="922" t="str">
        <f t="shared" si="2"/>
        <v/>
      </c>
      <c r="G10" s="963" t="str">
        <f t="shared" si="2"/>
        <v/>
      </c>
      <c r="H10" s="964" t="str">
        <f t="shared" si="2"/>
        <v/>
      </c>
      <c r="I10" s="964" t="str">
        <f t="shared" si="2"/>
        <v/>
      </c>
      <c r="J10" s="922" t="str">
        <f>IF(J8=0,"",J7/J8)</f>
        <v/>
      </c>
      <c r="K10" s="926" t="str">
        <f t="shared" si="2"/>
        <v/>
      </c>
      <c r="M10" s="936" t="str">
        <f>IF(M8=0,"",M7/M8)</f>
        <v/>
      </c>
      <c r="N10" s="410"/>
      <c r="O10" s="410"/>
    </row>
    <row r="11" spans="2:15" ht="15" customHeight="1" thickBot="1">
      <c r="B11" s="571"/>
      <c r="N11" s="410"/>
      <c r="O11" s="410"/>
    </row>
    <row r="12" spans="2:15" ht="24.9" customHeight="1" thickBot="1">
      <c r="B12" s="932"/>
      <c r="C12" s="1461" t="s">
        <v>527</v>
      </c>
      <c r="D12" s="1462"/>
      <c r="E12" s="1462"/>
      <c r="F12" s="1462"/>
      <c r="G12" s="1462"/>
      <c r="H12" s="1462"/>
      <c r="I12" s="1462"/>
      <c r="J12" s="1463"/>
      <c r="K12" s="212"/>
    </row>
    <row r="13" spans="2:15" ht="24.9" customHeight="1">
      <c r="B13" s="928" t="s">
        <v>529</v>
      </c>
      <c r="C13" s="1466" t="s">
        <v>549</v>
      </c>
      <c r="D13" s="1467"/>
      <c r="E13" s="1467"/>
      <c r="F13" s="946">
        <f>SUM(C18:F18)</f>
        <v>0</v>
      </c>
      <c r="G13" s="1468" t="s">
        <v>548</v>
      </c>
      <c r="H13" s="1469"/>
      <c r="I13" s="1469"/>
      <c r="J13" s="917">
        <f>SUM(G18:J18)</f>
        <v>0</v>
      </c>
      <c r="K13" s="1464" t="s">
        <v>62</v>
      </c>
    </row>
    <row r="14" spans="2:15" ht="24.9" customHeight="1" thickBot="1">
      <c r="B14" s="929" t="s">
        <v>63</v>
      </c>
      <c r="C14" s="208" t="s">
        <v>4</v>
      </c>
      <c r="D14" s="209" t="s">
        <v>5</v>
      </c>
      <c r="E14" s="209" t="s">
        <v>6</v>
      </c>
      <c r="F14" s="916" t="s">
        <v>7</v>
      </c>
      <c r="G14" s="947" t="s">
        <v>4</v>
      </c>
      <c r="H14" s="953" t="s">
        <v>5</v>
      </c>
      <c r="I14" s="953" t="s">
        <v>6</v>
      </c>
      <c r="J14" s="916" t="s">
        <v>7</v>
      </c>
      <c r="K14" s="1465"/>
    </row>
    <row r="15" spans="2:15" ht="24.9" customHeight="1">
      <c r="B15" s="1054" t="s">
        <v>569</v>
      </c>
      <c r="C15" s="1055"/>
      <c r="D15" s="1056"/>
      <c r="E15" s="1056"/>
      <c r="F15" s="1057"/>
      <c r="G15" s="1058"/>
      <c r="H15" s="1056"/>
      <c r="I15" s="1056"/>
      <c r="J15" s="1057"/>
      <c r="K15" s="923">
        <f t="shared" ref="K15:K16" si="3">SUM(C15:J15)</f>
        <v>0</v>
      </c>
    </row>
    <row r="16" spans="2:15" ht="24.9" customHeight="1">
      <c r="B16" s="929" t="s">
        <v>154</v>
      </c>
      <c r="C16" s="206"/>
      <c r="D16" s="206"/>
      <c r="E16" s="206"/>
      <c r="F16" s="360"/>
      <c r="G16" s="948"/>
      <c r="H16" s="954"/>
      <c r="I16" s="954"/>
      <c r="J16" s="360"/>
      <c r="K16" s="923">
        <f t="shared" si="3"/>
        <v>0</v>
      </c>
      <c r="L16" s="410"/>
    </row>
    <row r="17" spans="2:12" ht="24.9" customHeight="1">
      <c r="B17" s="929" t="s">
        <v>155</v>
      </c>
      <c r="C17" s="207"/>
      <c r="D17" s="207"/>
      <c r="E17" s="207"/>
      <c r="F17" s="919"/>
      <c r="G17" s="949"/>
      <c r="H17" s="955"/>
      <c r="I17" s="955"/>
      <c r="J17" s="919"/>
      <c r="K17" s="923">
        <f>SUM(C17:J17)</f>
        <v>0</v>
      </c>
      <c r="L17" s="410"/>
    </row>
    <row r="18" spans="2:12" ht="24.9" customHeight="1">
      <c r="B18" s="930" t="s">
        <v>94</v>
      </c>
      <c r="C18" s="210">
        <f>SUM(C16:C17)</f>
        <v>0</v>
      </c>
      <c r="D18" s="211">
        <f t="shared" ref="D18:J18" si="4">SUM(D16:D17)</f>
        <v>0</v>
      </c>
      <c r="E18" s="211">
        <f t="shared" si="4"/>
        <v>0</v>
      </c>
      <c r="F18" s="920">
        <f t="shared" si="4"/>
        <v>0</v>
      </c>
      <c r="G18" s="950">
        <f t="shared" si="4"/>
        <v>0</v>
      </c>
      <c r="H18" s="956">
        <f t="shared" si="4"/>
        <v>0</v>
      </c>
      <c r="I18" s="956">
        <f t="shared" si="4"/>
        <v>0</v>
      </c>
      <c r="J18" s="920">
        <f t="shared" si="4"/>
        <v>0</v>
      </c>
      <c r="K18" s="927">
        <f>SUM(K16:K17)</f>
        <v>0</v>
      </c>
      <c r="L18" s="410"/>
    </row>
    <row r="19" spans="2:12" ht="24.9" customHeight="1">
      <c r="B19" s="929" t="s">
        <v>156</v>
      </c>
      <c r="C19" s="213" t="str">
        <f t="shared" ref="C19:J19" si="5">IF(C18=0,"",C16/C18)</f>
        <v/>
      </c>
      <c r="D19" s="213" t="str">
        <f t="shared" si="5"/>
        <v/>
      </c>
      <c r="E19" s="213" t="str">
        <f t="shared" si="5"/>
        <v/>
      </c>
      <c r="F19" s="921" t="str">
        <f t="shared" si="5"/>
        <v/>
      </c>
      <c r="G19" s="951" t="str">
        <f t="shared" si="5"/>
        <v/>
      </c>
      <c r="H19" s="957" t="str">
        <f t="shared" si="5"/>
        <v/>
      </c>
      <c r="I19" s="957" t="str">
        <f t="shared" si="5"/>
        <v/>
      </c>
      <c r="J19" s="921" t="str">
        <f t="shared" si="5"/>
        <v/>
      </c>
      <c r="K19" s="925" t="str">
        <f t="shared" ref="K19" si="6">IF(K18=0,"",K16/K18)</f>
        <v/>
      </c>
      <c r="L19" s="410"/>
    </row>
    <row r="20" spans="2:12" ht="24.9" customHeight="1" thickBot="1">
      <c r="B20" s="931" t="s">
        <v>157</v>
      </c>
      <c r="C20" s="214" t="str">
        <f t="shared" ref="C20:J20" si="7">IF(C18=0,"",C17/C18)</f>
        <v/>
      </c>
      <c r="D20" s="214" t="str">
        <f t="shared" si="7"/>
        <v/>
      </c>
      <c r="E20" s="214" t="str">
        <f t="shared" si="7"/>
        <v/>
      </c>
      <c r="F20" s="922" t="str">
        <f t="shared" si="7"/>
        <v/>
      </c>
      <c r="G20" s="952" t="str">
        <f t="shared" si="7"/>
        <v/>
      </c>
      <c r="H20" s="958" t="str">
        <f t="shared" si="7"/>
        <v/>
      </c>
      <c r="I20" s="958" t="str">
        <f t="shared" si="7"/>
        <v/>
      </c>
      <c r="J20" s="922" t="str">
        <f t="shared" si="7"/>
        <v/>
      </c>
      <c r="K20" s="926" t="str">
        <f t="shared" ref="K20" si="8">IF(K18=0,"",K17/K18)</f>
        <v/>
      </c>
      <c r="L20" s="410"/>
    </row>
    <row r="21" spans="2:12" ht="15" customHeight="1" thickBot="1">
      <c r="B21" s="571"/>
    </row>
    <row r="22" spans="2:12" ht="24.9" customHeight="1" thickBot="1">
      <c r="B22" s="932"/>
      <c r="C22" s="1461" t="s">
        <v>528</v>
      </c>
      <c r="D22" s="1462"/>
      <c r="E22" s="1462"/>
      <c r="F22" s="1463"/>
      <c r="G22" s="212"/>
    </row>
    <row r="23" spans="2:12" ht="24.9" customHeight="1">
      <c r="B23" s="928" t="s">
        <v>529</v>
      </c>
      <c r="C23" s="1011" t="s">
        <v>537</v>
      </c>
      <c r="D23" s="946">
        <f>SUM(C28:D28)</f>
        <v>0</v>
      </c>
      <c r="E23" s="1012" t="s">
        <v>538</v>
      </c>
      <c r="F23" s="917">
        <f>SUM(E28:F28)</f>
        <v>0</v>
      </c>
      <c r="G23" s="1457" t="s">
        <v>62</v>
      </c>
      <c r="H23" s="1458"/>
    </row>
    <row r="24" spans="2:12" ht="24.9" customHeight="1">
      <c r="B24" s="929" t="s">
        <v>63</v>
      </c>
      <c r="C24" s="208" t="s">
        <v>4</v>
      </c>
      <c r="D24" s="916" t="s">
        <v>5</v>
      </c>
      <c r="E24" s="947" t="s">
        <v>4</v>
      </c>
      <c r="F24" s="916" t="s">
        <v>5</v>
      </c>
      <c r="G24" s="1459"/>
      <c r="H24" s="1460"/>
    </row>
    <row r="25" spans="2:12" ht="24.9" customHeight="1">
      <c r="B25" s="1054" t="s">
        <v>569</v>
      </c>
      <c r="C25" s="1055"/>
      <c r="D25" s="1057"/>
      <c r="E25" s="1058"/>
      <c r="F25" s="1057"/>
      <c r="G25" s="1446">
        <f>SUM(C25:F25)</f>
        <v>0</v>
      </c>
      <c r="H25" s="1447"/>
    </row>
    <row r="26" spans="2:12" ht="24.9" customHeight="1">
      <c r="B26" s="929" t="s">
        <v>154</v>
      </c>
      <c r="C26" s="206"/>
      <c r="D26" s="360"/>
      <c r="E26" s="948"/>
      <c r="F26" s="360"/>
      <c r="G26" s="1446">
        <f>SUM(C26:F26)</f>
        <v>0</v>
      </c>
      <c r="H26" s="1447"/>
    </row>
    <row r="27" spans="2:12" ht="24.9" customHeight="1">
      <c r="B27" s="929" t="s">
        <v>155</v>
      </c>
      <c r="C27" s="207"/>
      <c r="D27" s="919"/>
      <c r="E27" s="949"/>
      <c r="F27" s="919"/>
      <c r="G27" s="1446">
        <f>SUM(C27:F27)</f>
        <v>0</v>
      </c>
      <c r="H27" s="1447"/>
    </row>
    <row r="28" spans="2:12" ht="24.9" customHeight="1">
      <c r="B28" s="930" t="s">
        <v>94</v>
      </c>
      <c r="C28" s="210">
        <f>SUM(C26:C27)</f>
        <v>0</v>
      </c>
      <c r="D28" s="920">
        <f t="shared" ref="D28:F28" si="9">SUM(D26:D27)</f>
        <v>0</v>
      </c>
      <c r="E28" s="950">
        <f t="shared" si="9"/>
        <v>0</v>
      </c>
      <c r="F28" s="920">
        <f t="shared" si="9"/>
        <v>0</v>
      </c>
      <c r="G28" s="1452">
        <f>SUM(G26:G27)</f>
        <v>0</v>
      </c>
      <c r="H28" s="1453"/>
    </row>
    <row r="29" spans="2:12" ht="24.9" customHeight="1">
      <c r="B29" s="929" t="s">
        <v>156</v>
      </c>
      <c r="C29" s="213" t="str">
        <f t="shared" ref="C29:G29" si="10">IF(C28=0,"",C26/C28)</f>
        <v/>
      </c>
      <c r="D29" s="921" t="str">
        <f t="shared" si="10"/>
        <v/>
      </c>
      <c r="E29" s="951" t="str">
        <f t="shared" si="10"/>
        <v/>
      </c>
      <c r="F29" s="921" t="str">
        <f t="shared" si="10"/>
        <v/>
      </c>
      <c r="G29" s="1450" t="str">
        <f t="shared" si="10"/>
        <v/>
      </c>
      <c r="H29" s="1451"/>
    </row>
    <row r="30" spans="2:12" ht="24.9" customHeight="1" thickBot="1">
      <c r="B30" s="931" t="s">
        <v>157</v>
      </c>
      <c r="C30" s="214" t="str">
        <f t="shared" ref="C30:G30" si="11">IF(C28=0,"",C27/C28)</f>
        <v/>
      </c>
      <c r="D30" s="922" t="str">
        <f t="shared" si="11"/>
        <v/>
      </c>
      <c r="E30" s="952" t="str">
        <f t="shared" si="11"/>
        <v/>
      </c>
      <c r="F30" s="922" t="str">
        <f t="shared" si="11"/>
        <v/>
      </c>
      <c r="G30" s="1448" t="str">
        <f t="shared" si="11"/>
        <v/>
      </c>
      <c r="H30" s="1449"/>
    </row>
  </sheetData>
  <sheetProtection algorithmName="SHA-512" hashValue="IVurp92E0HUwh0IkbU7jKLdLeLeFtl02UstLc5A9dsRQg2j5dZ/TbjpRY0x8PehirrzhR94Y5ZRHELXluKdQBg==" saltValue="VD71fsULrpvO0ZVl/54BFg==" spinCount="100000" sheet="1" objects="1" scenarios="1"/>
  <mergeCells count="18">
    <mergeCell ref="M3:M4"/>
    <mergeCell ref="C1:F1"/>
    <mergeCell ref="G23:H24"/>
    <mergeCell ref="C22:F22"/>
    <mergeCell ref="K13:K14"/>
    <mergeCell ref="C12:J12"/>
    <mergeCell ref="C13:E13"/>
    <mergeCell ref="G13:I13"/>
    <mergeCell ref="G3:I3"/>
    <mergeCell ref="C3:E3"/>
    <mergeCell ref="C2:J2"/>
    <mergeCell ref="K3:K4"/>
    <mergeCell ref="G25:H25"/>
    <mergeCell ref="G30:H30"/>
    <mergeCell ref="G29:H29"/>
    <mergeCell ref="G28:H28"/>
    <mergeCell ref="G27:H27"/>
    <mergeCell ref="G26:H26"/>
  </mergeCells>
  <phoneticPr fontId="10" type="noConversion"/>
  <printOptions horizontalCentered="1"/>
  <pageMargins left="0.9055118110236221" right="0.11811023622047245" top="1.1417322834645669" bottom="0.74803149606299213" header="0.31496062992125984" footer="0.31496062992125984"/>
  <pageSetup paperSize="9" scale="78" orientation="portrait" r:id="rId1"/>
  <headerFooter>
    <oddFooter>&amp;L&amp;7CEA - arkusz organizacyjny na rok szkolny 2020/21    nr teczki: &amp;F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0">
    <tabColor rgb="FFFFFF00"/>
    <pageSetUpPr fitToPage="1"/>
  </sheetPr>
  <dimension ref="B1:T11"/>
  <sheetViews>
    <sheetView showGridLines="0" view="pageBreakPreview" zoomScale="86" zoomScaleNormal="100" zoomScaleSheetLayoutView="86" workbookViewId="0">
      <selection activeCell="D32" sqref="D32"/>
    </sheetView>
  </sheetViews>
  <sheetFormatPr defaultRowHeight="13.2"/>
  <cols>
    <col min="1" max="1" width="4.5546875" customWidth="1"/>
    <col min="2" max="2" width="7" customWidth="1"/>
    <col min="3" max="3" width="20.44140625" customWidth="1"/>
    <col min="4" max="17" width="9.6640625" customWidth="1"/>
    <col min="18" max="18" width="9.109375" customWidth="1"/>
    <col min="19" max="19" width="9.109375" style="412" customWidth="1"/>
    <col min="20" max="20" width="2.88671875" customWidth="1"/>
  </cols>
  <sheetData>
    <row r="1" spans="2:20" ht="35.25" customHeight="1" thickBot="1">
      <c r="B1" s="375" t="str">
        <f>wizyt!C3</f>
        <v>?</v>
      </c>
      <c r="C1" s="373"/>
      <c r="D1" s="1471" t="s">
        <v>445</v>
      </c>
      <c r="E1" s="1471"/>
      <c r="F1" s="1471"/>
      <c r="G1" s="1471"/>
      <c r="H1" s="1471"/>
      <c r="I1" s="1471"/>
      <c r="J1" s="1471"/>
      <c r="K1" s="1471"/>
      <c r="L1" s="866" t="str">
        <f>wizyt!H3</f>
        <v>2022/2023</v>
      </c>
      <c r="M1" s="866"/>
      <c r="N1" s="866"/>
      <c r="O1" s="866"/>
      <c r="P1" s="866"/>
      <c r="Q1" s="866"/>
    </row>
    <row r="2" spans="2:20" ht="24.9" customHeight="1">
      <c r="B2" s="273"/>
      <c r="C2" s="376"/>
      <c r="D2" s="1483" t="s">
        <v>531</v>
      </c>
      <c r="E2" s="1484"/>
      <c r="F2" s="1484"/>
      <c r="G2" s="1484"/>
      <c r="H2" s="1485" t="s">
        <v>466</v>
      </c>
      <c r="I2" s="1486"/>
      <c r="J2" s="1486"/>
      <c r="K2" s="1487"/>
      <c r="L2" s="1485" t="s">
        <v>533</v>
      </c>
      <c r="M2" s="1486"/>
      <c r="N2" s="1486"/>
      <c r="O2" s="1487"/>
      <c r="P2" s="1472" t="s">
        <v>29</v>
      </c>
      <c r="Q2" s="1473"/>
    </row>
    <row r="3" spans="2:20" ht="20.25" customHeight="1">
      <c r="B3" s="273"/>
      <c r="C3" s="273"/>
      <c r="D3" s="1478" t="s">
        <v>468</v>
      </c>
      <c r="E3" s="1479"/>
      <c r="F3" s="1479" t="s">
        <v>539</v>
      </c>
      <c r="G3" s="1480"/>
      <c r="H3" s="1488" t="s">
        <v>468</v>
      </c>
      <c r="I3" s="1489"/>
      <c r="J3" s="1489" t="s">
        <v>539</v>
      </c>
      <c r="K3" s="1490"/>
      <c r="L3" s="1488" t="s">
        <v>468</v>
      </c>
      <c r="M3" s="1489"/>
      <c r="N3" s="1489" t="s">
        <v>539</v>
      </c>
      <c r="O3" s="1490"/>
      <c r="P3" s="1474"/>
      <c r="Q3" s="1475"/>
    </row>
    <row r="4" spans="2:20" s="1" customFormat="1" ht="28.5" customHeight="1">
      <c r="B4" s="858"/>
      <c r="C4" s="859"/>
      <c r="D4" s="860" t="s">
        <v>444</v>
      </c>
      <c r="E4" s="1495" t="s">
        <v>208</v>
      </c>
      <c r="F4" s="861" t="s">
        <v>444</v>
      </c>
      <c r="G4" s="1497" t="s">
        <v>208</v>
      </c>
      <c r="H4" s="966" t="s">
        <v>444</v>
      </c>
      <c r="I4" s="1491" t="s">
        <v>208</v>
      </c>
      <c r="J4" s="967" t="s">
        <v>444</v>
      </c>
      <c r="K4" s="1493" t="s">
        <v>208</v>
      </c>
      <c r="L4" s="966" t="s">
        <v>444</v>
      </c>
      <c r="M4" s="1491" t="s">
        <v>208</v>
      </c>
      <c r="N4" s="967" t="s">
        <v>444</v>
      </c>
      <c r="O4" s="1493" t="s">
        <v>208</v>
      </c>
      <c r="P4" s="1499" t="s">
        <v>209</v>
      </c>
      <c r="Q4" s="1493" t="s">
        <v>208</v>
      </c>
      <c r="S4" s="413"/>
    </row>
    <row r="5" spans="2:20" s="1" customFormat="1" ht="12.75" customHeight="1" thickBot="1">
      <c r="B5" s="386"/>
      <c r="C5" s="387"/>
      <c r="D5" s="862"/>
      <c r="E5" s="1496"/>
      <c r="F5" s="863"/>
      <c r="G5" s="1498"/>
      <c r="H5" s="864"/>
      <c r="I5" s="1492"/>
      <c r="J5" s="968"/>
      <c r="K5" s="1494"/>
      <c r="L5" s="864"/>
      <c r="M5" s="1492"/>
      <c r="N5" s="968"/>
      <c r="O5" s="1494"/>
      <c r="P5" s="1500"/>
      <c r="Q5" s="1494"/>
      <c r="S5" s="413"/>
    </row>
    <row r="6" spans="2:20" ht="24.9" customHeight="1">
      <c r="B6" s="385"/>
      <c r="C6" s="865" t="s">
        <v>28</v>
      </c>
      <c r="D6" s="970">
        <f t="shared" ref="D6:Q6" si="0">SUM(D7:D9)</f>
        <v>0</v>
      </c>
      <c r="E6" s="965">
        <f t="shared" si="0"/>
        <v>0</v>
      </c>
      <c r="F6" s="975">
        <f t="shared" si="0"/>
        <v>0</v>
      </c>
      <c r="G6" s="965">
        <f t="shared" si="0"/>
        <v>0</v>
      </c>
      <c r="H6" s="969">
        <f t="shared" ref="H6:O6" si="1">SUM(H7:H9)</f>
        <v>0</v>
      </c>
      <c r="I6" s="970">
        <f t="shared" si="1"/>
        <v>0</v>
      </c>
      <c r="J6" s="970">
        <f t="shared" si="1"/>
        <v>0</v>
      </c>
      <c r="K6" s="971">
        <f t="shared" si="1"/>
        <v>0</v>
      </c>
      <c r="L6" s="969">
        <f t="shared" si="1"/>
        <v>0</v>
      </c>
      <c r="M6" s="970">
        <f>SUM(M7:M9)</f>
        <v>0</v>
      </c>
      <c r="N6" s="970">
        <f t="shared" si="1"/>
        <v>0</v>
      </c>
      <c r="O6" s="971">
        <f t="shared" si="1"/>
        <v>0</v>
      </c>
      <c r="P6" s="969">
        <f t="shared" si="0"/>
        <v>0</v>
      </c>
      <c r="Q6" s="971">
        <f t="shared" si="0"/>
        <v>0</v>
      </c>
      <c r="R6" s="409"/>
      <c r="S6" s="414"/>
      <c r="T6" s="1"/>
    </row>
    <row r="7" spans="2:20" s="374" customFormat="1" ht="24.9" customHeight="1">
      <c r="B7" s="1481" t="s">
        <v>531</v>
      </c>
      <c r="C7" s="1482"/>
      <c r="D7" s="1014"/>
      <c r="E7" s="1015"/>
      <c r="F7" s="1016"/>
      <c r="G7" s="1015"/>
      <c r="H7" s="1017"/>
      <c r="I7" s="1014"/>
      <c r="J7" s="1014"/>
      <c r="K7" s="1018"/>
      <c r="L7" s="1017"/>
      <c r="M7" s="1014"/>
      <c r="N7" s="1014"/>
      <c r="O7" s="1018"/>
      <c r="P7" s="972">
        <f>D7+H7+F7+J7+L7+N7</f>
        <v>0</v>
      </c>
      <c r="Q7" s="973">
        <f>E7+G7+I7+K7+M7+O7</f>
        <v>0</v>
      </c>
      <c r="R7" s="420"/>
      <c r="S7" s="414"/>
      <c r="T7" s="411"/>
    </row>
    <row r="8" spans="2:20" ht="24.9" customHeight="1">
      <c r="B8" s="1481" t="s">
        <v>466</v>
      </c>
      <c r="C8" s="1482"/>
      <c r="D8" s="1014"/>
      <c r="E8" s="1015"/>
      <c r="F8" s="1016"/>
      <c r="G8" s="1015"/>
      <c r="H8" s="1017"/>
      <c r="I8" s="1014"/>
      <c r="J8" s="1014"/>
      <c r="K8" s="1018"/>
      <c r="L8" s="1017"/>
      <c r="M8" s="1014"/>
      <c r="N8" s="1014"/>
      <c r="O8" s="1018"/>
      <c r="P8" s="972">
        <f t="shared" ref="P8:P9" si="2">D8+H8+F8+J8+L8+N8</f>
        <v>0</v>
      </c>
      <c r="Q8" s="973">
        <f t="shared" ref="Q8:Q9" si="3">E8+G8+I8+K8+M8+O8</f>
        <v>0</v>
      </c>
      <c r="R8" s="420"/>
      <c r="S8" s="414"/>
      <c r="T8" s="1"/>
    </row>
    <row r="9" spans="2:20" ht="24.9" customHeight="1" thickBot="1">
      <c r="B9" s="1476" t="s">
        <v>533</v>
      </c>
      <c r="C9" s="1477"/>
      <c r="D9" s="1019"/>
      <c r="E9" s="1020"/>
      <c r="F9" s="1021"/>
      <c r="G9" s="1022"/>
      <c r="H9" s="1023"/>
      <c r="I9" s="1019"/>
      <c r="J9" s="1019"/>
      <c r="K9" s="1024"/>
      <c r="L9" s="1023"/>
      <c r="M9" s="1019"/>
      <c r="N9" s="1019"/>
      <c r="O9" s="1024"/>
      <c r="P9" s="974">
        <f t="shared" si="2"/>
        <v>0</v>
      </c>
      <c r="Q9" s="976">
        <f t="shared" si="3"/>
        <v>0</v>
      </c>
      <c r="R9" s="420"/>
      <c r="S9" s="414"/>
      <c r="T9" s="1"/>
    </row>
    <row r="10" spans="2:20" ht="30" customHeight="1"/>
    <row r="11" spans="2:20" ht="30" customHeight="1"/>
  </sheetData>
  <sheetProtection algorithmName="SHA-512" hashValue="HTZXnMttJCEXlKAQ31INHBgvYuDb986ol03irNpMva0UFDUr8lIKDlR6rQ62Hfub728g2UFj/mkEAefmRAiWew==" saltValue="ARM+BY0UFJmHecjoXVBw+Q==" spinCount="100000" sheet="1" objects="1" scenarios="1" formatRows="0"/>
  <mergeCells count="22">
    <mergeCell ref="Q4:Q5"/>
    <mergeCell ref="P4:P5"/>
    <mergeCell ref="L3:M3"/>
    <mergeCell ref="N3:O3"/>
    <mergeCell ref="M4:M5"/>
    <mergeCell ref="O4:O5"/>
    <mergeCell ref="D1:K1"/>
    <mergeCell ref="P2:Q3"/>
    <mergeCell ref="B9:C9"/>
    <mergeCell ref="D3:E3"/>
    <mergeCell ref="F3:G3"/>
    <mergeCell ref="B7:C7"/>
    <mergeCell ref="B8:C8"/>
    <mergeCell ref="D2:G2"/>
    <mergeCell ref="H2:K2"/>
    <mergeCell ref="H3:I3"/>
    <mergeCell ref="J3:K3"/>
    <mergeCell ref="I4:I5"/>
    <mergeCell ref="K4:K5"/>
    <mergeCell ref="L2:O2"/>
    <mergeCell ref="E4:E5"/>
    <mergeCell ref="G4:G5"/>
  </mergeCells>
  <phoneticPr fontId="10" type="noConversion"/>
  <printOptions horizontalCentered="1"/>
  <pageMargins left="0.9055118110236221" right="0.1140625" top="0.74803149606299213" bottom="0.74803149606299213" header="0.31496062992125984" footer="0.31496062992125984"/>
  <pageSetup paperSize="9" scale="80" orientation="landscape" r:id="rId1"/>
  <headerFooter>
    <oddFooter>&amp;L&amp;7CEA - arkusz organizacyjny na rok szkolny 2020/21    nr teczki: &amp;F</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4">
    <tabColor rgb="FFFF0000"/>
    <pageSetUpPr fitToPage="1"/>
  </sheetPr>
  <dimension ref="B1:AL26"/>
  <sheetViews>
    <sheetView showGridLines="0" view="pageBreakPreview" topLeftCell="B1" zoomScaleNormal="100" zoomScaleSheetLayoutView="100" workbookViewId="0">
      <selection activeCell="C25" sqref="C25"/>
    </sheetView>
  </sheetViews>
  <sheetFormatPr defaultRowHeight="13.2"/>
  <cols>
    <col min="1" max="1" width="4.6640625" customWidth="1"/>
    <col min="2" max="2" width="4.44140625" customWidth="1"/>
    <col min="3" max="3" width="39.6640625" customWidth="1"/>
    <col min="4" max="37" width="2.6640625" customWidth="1"/>
    <col min="38" max="38" width="10.88671875" customWidth="1"/>
  </cols>
  <sheetData>
    <row r="1" spans="2:38" ht="30" customHeight="1" thickBot="1">
      <c r="B1" s="204"/>
      <c r="C1" s="388" t="str">
        <f>wizyt!C3</f>
        <v>?</v>
      </c>
      <c r="D1" s="380" t="s">
        <v>362</v>
      </c>
      <c r="E1" s="380"/>
      <c r="F1" s="380"/>
      <c r="G1" s="380"/>
      <c r="H1" s="380"/>
      <c r="I1" s="380"/>
      <c r="J1" s="380"/>
      <c r="K1" s="380"/>
      <c r="L1" s="380"/>
      <c r="M1" s="380"/>
      <c r="N1" s="380"/>
      <c r="O1" s="380"/>
      <c r="P1" s="380"/>
      <c r="Q1" s="380"/>
      <c r="R1" s="380"/>
      <c r="S1" s="380"/>
      <c r="T1" s="380"/>
      <c r="U1" s="380"/>
      <c r="V1" s="380"/>
      <c r="W1" s="380"/>
      <c r="X1" s="380"/>
      <c r="Y1" s="380"/>
      <c r="Z1" s="380"/>
      <c r="AA1" s="380"/>
      <c r="AB1" s="380" t="str">
        <f>wizyt!H3</f>
        <v>2022/2023</v>
      </c>
      <c r="AC1" s="380"/>
      <c r="AD1" s="380"/>
      <c r="AE1" s="380"/>
      <c r="AF1" s="380"/>
      <c r="AG1" s="380"/>
      <c r="AH1" s="380"/>
      <c r="AI1" s="380"/>
      <c r="AJ1" s="380"/>
      <c r="AK1" s="380"/>
      <c r="AL1" s="380"/>
    </row>
    <row r="2" spans="2:38" ht="24.75" customHeight="1" thickBot="1">
      <c r="B2" s="383"/>
      <c r="C2" s="945" t="s">
        <v>466</v>
      </c>
      <c r="D2" s="1527" t="s">
        <v>211</v>
      </c>
      <c r="E2" s="1528"/>
      <c r="F2" s="1528"/>
      <c r="G2" s="1528"/>
      <c r="H2" s="1528"/>
      <c r="I2" s="1528"/>
      <c r="J2" s="1528"/>
      <c r="K2" s="1528"/>
      <c r="L2" s="1528"/>
      <c r="M2" s="1528"/>
      <c r="N2" s="1528"/>
      <c r="O2" s="1528"/>
      <c r="P2" s="1528"/>
      <c r="Q2" s="1528"/>
      <c r="R2" s="1528"/>
      <c r="S2" s="1528"/>
      <c r="T2" s="1528"/>
      <c r="U2" s="1528"/>
      <c r="V2" s="1528"/>
      <c r="W2" s="1528"/>
      <c r="X2" s="1528"/>
      <c r="Y2" s="1528"/>
      <c r="Z2" s="1528"/>
      <c r="AA2" s="1528"/>
      <c r="AB2" s="1528"/>
      <c r="AC2" s="1528"/>
      <c r="AD2" s="1528"/>
      <c r="AE2" s="1528"/>
      <c r="AF2" s="1528"/>
      <c r="AG2" s="1528"/>
      <c r="AH2" s="1528"/>
      <c r="AI2" s="1528"/>
      <c r="AJ2" s="1528"/>
      <c r="AK2" s="1528"/>
      <c r="AL2" s="1529"/>
    </row>
    <row r="3" spans="2:38" ht="14.25" customHeight="1">
      <c r="B3" s="397"/>
      <c r="C3" s="937" t="s">
        <v>477</v>
      </c>
      <c r="D3" s="1532" t="s">
        <v>468</v>
      </c>
      <c r="E3" s="1533"/>
      <c r="F3" s="1533"/>
      <c r="G3" s="1533"/>
      <c r="H3" s="1533"/>
      <c r="I3" s="1533"/>
      <c r="J3" s="1533"/>
      <c r="K3" s="1533"/>
      <c r="L3" s="1533"/>
      <c r="M3" s="1533"/>
      <c r="N3" s="1533"/>
      <c r="O3" s="1533"/>
      <c r="P3" s="1533"/>
      <c r="Q3" s="1533"/>
      <c r="R3" s="1533"/>
      <c r="S3" s="1533"/>
      <c r="T3" s="1501" t="s">
        <v>457</v>
      </c>
      <c r="U3" s="1502"/>
      <c r="V3" s="1502"/>
      <c r="W3" s="1502"/>
      <c r="X3" s="1502"/>
      <c r="Y3" s="1502"/>
      <c r="Z3" s="1502"/>
      <c r="AA3" s="1502"/>
      <c r="AB3" s="1502"/>
      <c r="AC3" s="1502"/>
      <c r="AD3" s="1502"/>
      <c r="AE3" s="1502"/>
      <c r="AF3" s="1502"/>
      <c r="AG3" s="1502"/>
      <c r="AH3" s="1502"/>
      <c r="AI3" s="1503"/>
      <c r="AJ3" s="1512" t="s">
        <v>210</v>
      </c>
      <c r="AK3" s="1513"/>
      <c r="AL3" s="1524" t="s">
        <v>212</v>
      </c>
    </row>
    <row r="4" spans="2:38" ht="14.25" customHeight="1">
      <c r="B4" s="392"/>
      <c r="C4" s="391" t="s">
        <v>25</v>
      </c>
      <c r="D4" s="1532" t="s">
        <v>4</v>
      </c>
      <c r="E4" s="1533"/>
      <c r="F4" s="1533"/>
      <c r="G4" s="1533"/>
      <c r="H4" s="1504" t="s">
        <v>5</v>
      </c>
      <c r="I4" s="1505"/>
      <c r="J4" s="1505"/>
      <c r="K4" s="1506"/>
      <c r="L4" s="1504" t="s">
        <v>6</v>
      </c>
      <c r="M4" s="1505"/>
      <c r="N4" s="1505"/>
      <c r="O4" s="1506"/>
      <c r="P4" s="1533" t="s">
        <v>8</v>
      </c>
      <c r="Q4" s="1533"/>
      <c r="R4" s="1533"/>
      <c r="S4" s="1533"/>
      <c r="T4" s="1504" t="s">
        <v>4</v>
      </c>
      <c r="U4" s="1505"/>
      <c r="V4" s="1505"/>
      <c r="W4" s="1506"/>
      <c r="X4" s="1504" t="s">
        <v>5</v>
      </c>
      <c r="Y4" s="1505"/>
      <c r="Z4" s="1505"/>
      <c r="AA4" s="1506"/>
      <c r="AB4" s="1504" t="s">
        <v>6</v>
      </c>
      <c r="AC4" s="1505"/>
      <c r="AD4" s="1505"/>
      <c r="AE4" s="1506"/>
      <c r="AF4" s="1504" t="s">
        <v>7</v>
      </c>
      <c r="AG4" s="1505"/>
      <c r="AH4" s="1505"/>
      <c r="AI4" s="1506"/>
      <c r="AJ4" s="1514"/>
      <c r="AK4" s="1515"/>
      <c r="AL4" s="1525"/>
    </row>
    <row r="5" spans="2:38" ht="14.25" customHeight="1">
      <c r="B5" s="392"/>
      <c r="C5" s="391" t="s">
        <v>207</v>
      </c>
      <c r="D5" s="1523">
        <f>liczbaucz!C18</f>
        <v>0</v>
      </c>
      <c r="E5" s="1510"/>
      <c r="F5" s="1510"/>
      <c r="G5" s="1510"/>
      <c r="H5" s="1518">
        <f>liczbaucz!D18</f>
        <v>0</v>
      </c>
      <c r="I5" s="1519"/>
      <c r="J5" s="1519"/>
      <c r="K5" s="1520"/>
      <c r="L5" s="1518">
        <f>liczbaucz!E18</f>
        <v>0</v>
      </c>
      <c r="M5" s="1519"/>
      <c r="N5" s="1519"/>
      <c r="O5" s="1520"/>
      <c r="P5" s="1510">
        <f>liczbaucz!F18</f>
        <v>0</v>
      </c>
      <c r="Q5" s="1510"/>
      <c r="R5" s="1510"/>
      <c r="S5" s="1510"/>
      <c r="T5" s="1518">
        <f>liczbaucz!G5</f>
        <v>0</v>
      </c>
      <c r="U5" s="1519"/>
      <c r="V5" s="1519"/>
      <c r="W5" s="1520"/>
      <c r="X5" s="1518">
        <f>liczbaucz!H18</f>
        <v>0</v>
      </c>
      <c r="Y5" s="1519"/>
      <c r="Z5" s="1519"/>
      <c r="AA5" s="1520"/>
      <c r="AB5" s="1518">
        <f>liczbaucz!I18</f>
        <v>0</v>
      </c>
      <c r="AC5" s="1519"/>
      <c r="AD5" s="1519"/>
      <c r="AE5" s="1520"/>
      <c r="AF5" s="1518">
        <f>liczbaucz!J18</f>
        <v>0</v>
      </c>
      <c r="AG5" s="1519"/>
      <c r="AH5" s="1519"/>
      <c r="AI5" s="1520"/>
      <c r="AJ5" s="1514"/>
      <c r="AK5" s="1515"/>
      <c r="AL5" s="1525"/>
    </row>
    <row r="6" spans="2:38" ht="14.25" customHeight="1">
      <c r="B6" s="1061"/>
      <c r="C6" s="1083" t="s">
        <v>569</v>
      </c>
      <c r="D6" s="1509">
        <f>liczbaucz!C15</f>
        <v>0</v>
      </c>
      <c r="E6" s="1510"/>
      <c r="F6" s="1510"/>
      <c r="G6" s="1511"/>
      <c r="H6" s="1509">
        <f>liczbaucz!D15</f>
        <v>0</v>
      </c>
      <c r="I6" s="1510"/>
      <c r="J6" s="1510"/>
      <c r="K6" s="1511"/>
      <c r="L6" s="1509">
        <f>liczbaucz!E15</f>
        <v>0</v>
      </c>
      <c r="M6" s="1510"/>
      <c r="N6" s="1510"/>
      <c r="O6" s="1511"/>
      <c r="P6" s="1509">
        <f>liczbaucz!F15</f>
        <v>0</v>
      </c>
      <c r="Q6" s="1510"/>
      <c r="R6" s="1510"/>
      <c r="S6" s="1511"/>
      <c r="T6" s="1509">
        <f>liczbaucz!G15</f>
        <v>0</v>
      </c>
      <c r="U6" s="1510"/>
      <c r="V6" s="1510"/>
      <c r="W6" s="1511"/>
      <c r="X6" s="1509">
        <f>liczbaucz!H15</f>
        <v>0</v>
      </c>
      <c r="Y6" s="1510"/>
      <c r="Z6" s="1510"/>
      <c r="AA6" s="1511"/>
      <c r="AB6" s="1509">
        <f>liczbaucz!I15</f>
        <v>0</v>
      </c>
      <c r="AC6" s="1510"/>
      <c r="AD6" s="1510"/>
      <c r="AE6" s="1511"/>
      <c r="AF6" s="1509">
        <f>liczbaucz!J15</f>
        <v>0</v>
      </c>
      <c r="AG6" s="1510"/>
      <c r="AH6" s="1510"/>
      <c r="AI6" s="1511"/>
      <c r="AJ6" s="1514"/>
      <c r="AK6" s="1515"/>
      <c r="AL6" s="1525"/>
    </row>
    <row r="7" spans="2:38" ht="14.25" customHeight="1">
      <c r="B7" s="1061"/>
      <c r="C7" s="1083" t="s">
        <v>578</v>
      </c>
      <c r="D7" s="1099"/>
      <c r="E7" s="1100"/>
      <c r="F7" s="1100"/>
      <c r="G7" s="1101"/>
      <c r="H7" s="1099"/>
      <c r="I7" s="1100"/>
      <c r="J7" s="1100"/>
      <c r="K7" s="1101"/>
      <c r="L7" s="1099"/>
      <c r="M7" s="1100"/>
      <c r="N7" s="1100"/>
      <c r="O7" s="1101"/>
      <c r="P7" s="1099"/>
      <c r="Q7" s="1100"/>
      <c r="R7" s="1100"/>
      <c r="S7" s="1101"/>
      <c r="T7" s="1099"/>
      <c r="U7" s="1100"/>
      <c r="V7" s="1100"/>
      <c r="W7" s="1101"/>
      <c r="X7" s="1099"/>
      <c r="Y7" s="1100"/>
      <c r="Z7" s="1100"/>
      <c r="AA7" s="1101"/>
      <c r="AB7" s="1099"/>
      <c r="AC7" s="1100"/>
      <c r="AD7" s="1100"/>
      <c r="AE7" s="1101"/>
      <c r="AF7" s="1099"/>
      <c r="AG7" s="1100"/>
      <c r="AH7" s="1100"/>
      <c r="AI7" s="1101"/>
      <c r="AJ7" s="1516"/>
      <c r="AK7" s="1517"/>
      <c r="AL7" s="1526"/>
    </row>
    <row r="8" spans="2:38" ht="16.5" customHeight="1">
      <c r="B8" s="392"/>
      <c r="C8" s="390" t="s">
        <v>571</v>
      </c>
      <c r="D8" s="1521">
        <f>COUNTA(D10:G21)</f>
        <v>0</v>
      </c>
      <c r="E8" s="1522"/>
      <c r="F8" s="1522"/>
      <c r="G8" s="1522"/>
      <c r="H8" s="1521">
        <f t="shared" ref="H8" si="0">COUNTA(H10:K21)</f>
        <v>0</v>
      </c>
      <c r="I8" s="1522"/>
      <c r="J8" s="1522"/>
      <c r="K8" s="1522"/>
      <c r="L8" s="1521">
        <f t="shared" ref="L8" si="1">COUNTA(L10:O21)</f>
        <v>0</v>
      </c>
      <c r="M8" s="1522"/>
      <c r="N8" s="1522"/>
      <c r="O8" s="1522"/>
      <c r="P8" s="1521">
        <f t="shared" ref="P8" si="2">COUNTA(P10:S21)</f>
        <v>0</v>
      </c>
      <c r="Q8" s="1522"/>
      <c r="R8" s="1522"/>
      <c r="S8" s="1522"/>
      <c r="T8" s="1521">
        <f>COUNTA(T10:W21)</f>
        <v>0</v>
      </c>
      <c r="U8" s="1522"/>
      <c r="V8" s="1522"/>
      <c r="W8" s="1522"/>
      <c r="X8" s="1521">
        <f t="shared" ref="X8" si="3">COUNTA(X10:AA21)</f>
        <v>0</v>
      </c>
      <c r="Y8" s="1522"/>
      <c r="Z8" s="1522"/>
      <c r="AA8" s="1522"/>
      <c r="AB8" s="1521">
        <f t="shared" ref="AB8" si="4">COUNTA(AB10:AE21)</f>
        <v>0</v>
      </c>
      <c r="AC8" s="1522"/>
      <c r="AD8" s="1522"/>
      <c r="AE8" s="1522"/>
      <c r="AF8" s="1521">
        <f t="shared" ref="AF8" si="5">COUNTA(AF10:AI21)</f>
        <v>0</v>
      </c>
      <c r="AG8" s="1522"/>
      <c r="AH8" s="1522"/>
      <c r="AI8" s="1522"/>
      <c r="AJ8" s="1507">
        <f>COUNTA(AJ10:AK21)</f>
        <v>0</v>
      </c>
      <c r="AK8" s="1508"/>
      <c r="AL8" s="1530">
        <f>SUM(AL10:AL21)</f>
        <v>0</v>
      </c>
    </row>
    <row r="9" spans="2:38" ht="16.5" customHeight="1">
      <c r="B9" s="393" t="s">
        <v>2</v>
      </c>
      <c r="C9" s="1073" t="s">
        <v>572</v>
      </c>
      <c r="D9" s="1074" t="s">
        <v>573</v>
      </c>
      <c r="E9" s="1074" t="s">
        <v>574</v>
      </c>
      <c r="F9" s="1074" t="s">
        <v>575</v>
      </c>
      <c r="G9" s="1075" t="s">
        <v>576</v>
      </c>
      <c r="H9" s="1077" t="s">
        <v>573</v>
      </c>
      <c r="I9" s="1074" t="s">
        <v>574</v>
      </c>
      <c r="J9" s="1074" t="s">
        <v>575</v>
      </c>
      <c r="K9" s="1078" t="s">
        <v>576</v>
      </c>
      <c r="L9" s="1077" t="s">
        <v>573</v>
      </c>
      <c r="M9" s="1074" t="s">
        <v>574</v>
      </c>
      <c r="N9" s="1074" t="s">
        <v>575</v>
      </c>
      <c r="O9" s="1078" t="s">
        <v>576</v>
      </c>
      <c r="P9" s="1076" t="s">
        <v>573</v>
      </c>
      <c r="Q9" s="1074" t="s">
        <v>574</v>
      </c>
      <c r="R9" s="1074" t="s">
        <v>575</v>
      </c>
      <c r="S9" s="1075" t="s">
        <v>576</v>
      </c>
      <c r="T9" s="1077" t="s">
        <v>573</v>
      </c>
      <c r="U9" s="1074" t="s">
        <v>574</v>
      </c>
      <c r="V9" s="1074" t="s">
        <v>575</v>
      </c>
      <c r="W9" s="1078" t="s">
        <v>576</v>
      </c>
      <c r="X9" s="1077" t="s">
        <v>573</v>
      </c>
      <c r="Y9" s="1074" t="s">
        <v>574</v>
      </c>
      <c r="Z9" s="1074" t="s">
        <v>575</v>
      </c>
      <c r="AA9" s="1078" t="s">
        <v>576</v>
      </c>
      <c r="AB9" s="1077" t="s">
        <v>573</v>
      </c>
      <c r="AC9" s="1074" t="s">
        <v>574</v>
      </c>
      <c r="AD9" s="1074" t="s">
        <v>575</v>
      </c>
      <c r="AE9" s="1078" t="s">
        <v>576</v>
      </c>
      <c r="AF9" s="1077" t="s">
        <v>573</v>
      </c>
      <c r="AG9" s="1074" t="s">
        <v>574</v>
      </c>
      <c r="AH9" s="1074" t="s">
        <v>575</v>
      </c>
      <c r="AI9" s="1078" t="s">
        <v>576</v>
      </c>
      <c r="AJ9" s="1077" t="s">
        <v>573</v>
      </c>
      <c r="AK9" s="1074" t="s">
        <v>574</v>
      </c>
      <c r="AL9" s="1531"/>
    </row>
    <row r="10" spans="2:38" ht="12.9" customHeight="1">
      <c r="B10" s="394">
        <v>1</v>
      </c>
      <c r="C10" s="389" t="s">
        <v>462</v>
      </c>
      <c r="D10" s="678"/>
      <c r="E10" s="1062"/>
      <c r="F10" s="1062"/>
      <c r="G10" s="1065"/>
      <c r="H10" s="1071"/>
      <c r="I10" s="1062"/>
      <c r="J10" s="1062"/>
      <c r="K10" s="1079"/>
      <c r="L10" s="1071"/>
      <c r="M10" s="1062"/>
      <c r="N10" s="1062"/>
      <c r="O10" s="1079"/>
      <c r="P10" s="1068"/>
      <c r="Q10" s="1062"/>
      <c r="R10" s="1062"/>
      <c r="S10" s="1065"/>
      <c r="T10" s="1071"/>
      <c r="U10" s="1062"/>
      <c r="V10" s="1062"/>
      <c r="W10" s="1079"/>
      <c r="X10" s="1071"/>
      <c r="Y10" s="1062"/>
      <c r="Z10" s="1062"/>
      <c r="AA10" s="1079"/>
      <c r="AB10" s="1071"/>
      <c r="AC10" s="1062"/>
      <c r="AD10" s="1062"/>
      <c r="AE10" s="1079"/>
      <c r="AF10" s="1071"/>
      <c r="AG10" s="1062"/>
      <c r="AH10" s="1062"/>
      <c r="AI10" s="1079"/>
      <c r="AJ10" s="1068"/>
      <c r="AK10" s="1062"/>
      <c r="AL10" s="747">
        <f>COUNTA(D10:AK10)</f>
        <v>0</v>
      </c>
    </row>
    <row r="11" spans="2:38" ht="12.9" customHeight="1">
      <c r="B11" s="394">
        <v>2</v>
      </c>
      <c r="C11" s="389" t="s">
        <v>465</v>
      </c>
      <c r="D11" s="678"/>
      <c r="E11" s="1062"/>
      <c r="F11" s="1062"/>
      <c r="G11" s="1065"/>
      <c r="H11" s="1071"/>
      <c r="I11" s="1062"/>
      <c r="J11" s="1062"/>
      <c r="K11" s="1079"/>
      <c r="L11" s="1071"/>
      <c r="M11" s="1062"/>
      <c r="N11" s="1062"/>
      <c r="O11" s="1079"/>
      <c r="P11" s="1068"/>
      <c r="Q11" s="1062"/>
      <c r="R11" s="1062"/>
      <c r="S11" s="1065"/>
      <c r="T11" s="1071"/>
      <c r="U11" s="1062"/>
      <c r="V11" s="1062"/>
      <c r="W11" s="1079"/>
      <c r="X11" s="1071"/>
      <c r="Y11" s="1062"/>
      <c r="Z11" s="1062"/>
      <c r="AA11" s="1079"/>
      <c r="AB11" s="1071"/>
      <c r="AC11" s="1062"/>
      <c r="AD11" s="1062"/>
      <c r="AE11" s="1079"/>
      <c r="AF11" s="1071"/>
      <c r="AG11" s="1062"/>
      <c r="AH11" s="1062"/>
      <c r="AI11" s="1079"/>
      <c r="AJ11" s="1068"/>
      <c r="AK11" s="1062"/>
      <c r="AL11" s="747">
        <f t="shared" ref="AL11:AL20" si="6">COUNTA(D11:AK11)</f>
        <v>0</v>
      </c>
    </row>
    <row r="12" spans="2:38" ht="12.9" customHeight="1">
      <c r="B12" s="394">
        <v>3</v>
      </c>
      <c r="C12" s="389" t="s">
        <v>461</v>
      </c>
      <c r="D12" s="678"/>
      <c r="E12" s="1062"/>
      <c r="F12" s="1062"/>
      <c r="G12" s="1065"/>
      <c r="H12" s="1071"/>
      <c r="I12" s="1062"/>
      <c r="J12" s="1062"/>
      <c r="K12" s="1079"/>
      <c r="L12" s="1071"/>
      <c r="M12" s="1062"/>
      <c r="N12" s="1062"/>
      <c r="O12" s="1079"/>
      <c r="P12" s="1068"/>
      <c r="Q12" s="1062"/>
      <c r="R12" s="1062"/>
      <c r="S12" s="1065"/>
      <c r="T12" s="1071"/>
      <c r="U12" s="1062"/>
      <c r="V12" s="1062"/>
      <c r="W12" s="1079"/>
      <c r="X12" s="1071"/>
      <c r="Y12" s="1062"/>
      <c r="Z12" s="1062"/>
      <c r="AA12" s="1079"/>
      <c r="AB12" s="1071"/>
      <c r="AC12" s="1062"/>
      <c r="AD12" s="1062"/>
      <c r="AE12" s="1079"/>
      <c r="AF12" s="1071"/>
      <c r="AG12" s="1062"/>
      <c r="AH12" s="1062"/>
      <c r="AI12" s="1079"/>
      <c r="AJ12" s="1068"/>
      <c r="AK12" s="1062"/>
      <c r="AL12" s="747">
        <f t="shared" si="6"/>
        <v>0</v>
      </c>
    </row>
    <row r="13" spans="2:38" ht="12.9" customHeight="1">
      <c r="B13" s="394">
        <v>4</v>
      </c>
      <c r="C13" s="683"/>
      <c r="D13" s="678"/>
      <c r="E13" s="1062"/>
      <c r="F13" s="1062"/>
      <c r="G13" s="1065"/>
      <c r="H13" s="1071"/>
      <c r="I13" s="1062"/>
      <c r="J13" s="1062"/>
      <c r="K13" s="1079"/>
      <c r="L13" s="1071"/>
      <c r="M13" s="1062"/>
      <c r="N13" s="1062"/>
      <c r="O13" s="1079"/>
      <c r="P13" s="1068"/>
      <c r="Q13" s="1062"/>
      <c r="R13" s="1062"/>
      <c r="S13" s="1065"/>
      <c r="T13" s="1071"/>
      <c r="U13" s="1062"/>
      <c r="V13" s="1062"/>
      <c r="W13" s="1079"/>
      <c r="X13" s="1071"/>
      <c r="Y13" s="1062"/>
      <c r="Z13" s="1062"/>
      <c r="AA13" s="1079"/>
      <c r="AB13" s="1071"/>
      <c r="AC13" s="1062"/>
      <c r="AD13" s="1062"/>
      <c r="AE13" s="1079"/>
      <c r="AF13" s="1071"/>
      <c r="AG13" s="1062"/>
      <c r="AH13" s="1062"/>
      <c r="AI13" s="1079"/>
      <c r="AJ13" s="1068"/>
      <c r="AK13" s="1062"/>
      <c r="AL13" s="747">
        <f t="shared" si="6"/>
        <v>0</v>
      </c>
    </row>
    <row r="14" spans="2:38" ht="12.9" customHeight="1">
      <c r="B14" s="394">
        <v>5</v>
      </c>
      <c r="C14" s="683"/>
      <c r="D14" s="678"/>
      <c r="E14" s="1062"/>
      <c r="F14" s="1062"/>
      <c r="G14" s="1065"/>
      <c r="H14" s="1071"/>
      <c r="I14" s="1062"/>
      <c r="J14" s="1062"/>
      <c r="K14" s="1079"/>
      <c r="L14" s="1071"/>
      <c r="M14" s="1062"/>
      <c r="N14" s="1062"/>
      <c r="O14" s="1079"/>
      <c r="P14" s="1068"/>
      <c r="Q14" s="1062"/>
      <c r="R14" s="1062"/>
      <c r="S14" s="1065"/>
      <c r="T14" s="1071"/>
      <c r="U14" s="1062"/>
      <c r="V14" s="1062"/>
      <c r="W14" s="1079"/>
      <c r="X14" s="1071"/>
      <c r="Y14" s="1062"/>
      <c r="Z14" s="1062"/>
      <c r="AA14" s="1079"/>
      <c r="AB14" s="1071"/>
      <c r="AC14" s="1062"/>
      <c r="AD14" s="1062"/>
      <c r="AE14" s="1079"/>
      <c r="AF14" s="1071"/>
      <c r="AG14" s="1062"/>
      <c r="AH14" s="1062"/>
      <c r="AI14" s="1079"/>
      <c r="AJ14" s="1068"/>
      <c r="AK14" s="1062"/>
      <c r="AL14" s="747">
        <f t="shared" si="6"/>
        <v>0</v>
      </c>
    </row>
    <row r="15" spans="2:38" ht="12.9" customHeight="1">
      <c r="B15" s="394">
        <v>6</v>
      </c>
      <c r="C15" s="683"/>
      <c r="D15" s="679"/>
      <c r="E15" s="1063"/>
      <c r="F15" s="1063"/>
      <c r="G15" s="1066"/>
      <c r="H15" s="1080"/>
      <c r="I15" s="1063"/>
      <c r="J15" s="1063"/>
      <c r="K15" s="1081"/>
      <c r="L15" s="1080"/>
      <c r="M15" s="1063"/>
      <c r="N15" s="1063"/>
      <c r="O15" s="1081"/>
      <c r="P15" s="1069"/>
      <c r="Q15" s="1062"/>
      <c r="R15" s="1062"/>
      <c r="S15" s="1065"/>
      <c r="T15" s="1071"/>
      <c r="U15" s="1063"/>
      <c r="V15" s="1063"/>
      <c r="W15" s="1081"/>
      <c r="X15" s="1080"/>
      <c r="Y15" s="1063"/>
      <c r="Z15" s="1063"/>
      <c r="AA15" s="1081"/>
      <c r="AB15" s="1080"/>
      <c r="AC15" s="1063"/>
      <c r="AD15" s="1063"/>
      <c r="AE15" s="1081"/>
      <c r="AF15" s="1080"/>
      <c r="AG15" s="1063"/>
      <c r="AH15" s="1063"/>
      <c r="AI15" s="1081"/>
      <c r="AJ15" s="1069"/>
      <c r="AK15" s="1063"/>
      <c r="AL15" s="747">
        <f t="shared" si="6"/>
        <v>0</v>
      </c>
    </row>
    <row r="16" spans="2:38" ht="12.9" customHeight="1">
      <c r="B16" s="394">
        <v>7</v>
      </c>
      <c r="C16" s="683"/>
      <c r="D16" s="679"/>
      <c r="E16" s="1063"/>
      <c r="F16" s="1063"/>
      <c r="G16" s="1066"/>
      <c r="H16" s="1080"/>
      <c r="I16" s="1063"/>
      <c r="J16" s="1063"/>
      <c r="K16" s="1081"/>
      <c r="L16" s="1080"/>
      <c r="M16" s="1063"/>
      <c r="N16" s="1063"/>
      <c r="O16" s="1081"/>
      <c r="P16" s="1069"/>
      <c r="Q16" s="1062"/>
      <c r="R16" s="1062"/>
      <c r="S16" s="1065"/>
      <c r="T16" s="1071"/>
      <c r="U16" s="1063"/>
      <c r="V16" s="1063"/>
      <c r="W16" s="1081"/>
      <c r="X16" s="1080"/>
      <c r="Y16" s="1063"/>
      <c r="Z16" s="1063"/>
      <c r="AA16" s="1081"/>
      <c r="AB16" s="1080"/>
      <c r="AC16" s="1063"/>
      <c r="AD16" s="1063"/>
      <c r="AE16" s="1081"/>
      <c r="AF16" s="1080"/>
      <c r="AG16" s="1063"/>
      <c r="AH16" s="1063"/>
      <c r="AI16" s="1081"/>
      <c r="AJ16" s="1069"/>
      <c r="AK16" s="1063"/>
      <c r="AL16" s="747">
        <f t="shared" si="6"/>
        <v>0</v>
      </c>
    </row>
    <row r="17" spans="2:38" ht="12.9" customHeight="1">
      <c r="B17" s="394">
        <v>8</v>
      </c>
      <c r="C17" s="683"/>
      <c r="D17" s="679"/>
      <c r="E17" s="1063"/>
      <c r="F17" s="1063"/>
      <c r="G17" s="1066"/>
      <c r="H17" s="1080"/>
      <c r="I17" s="1063"/>
      <c r="J17" s="1063"/>
      <c r="K17" s="1081"/>
      <c r="L17" s="1080"/>
      <c r="M17" s="1063"/>
      <c r="N17" s="1063"/>
      <c r="O17" s="1081"/>
      <c r="P17" s="1069"/>
      <c r="Q17" s="1062"/>
      <c r="R17" s="1062"/>
      <c r="S17" s="1065"/>
      <c r="T17" s="1071"/>
      <c r="U17" s="1063"/>
      <c r="V17" s="1063"/>
      <c r="W17" s="1081"/>
      <c r="X17" s="1080"/>
      <c r="Y17" s="1063"/>
      <c r="Z17" s="1063"/>
      <c r="AA17" s="1081"/>
      <c r="AB17" s="1080"/>
      <c r="AC17" s="1063"/>
      <c r="AD17" s="1063"/>
      <c r="AE17" s="1081"/>
      <c r="AF17" s="1080"/>
      <c r="AG17" s="1063"/>
      <c r="AH17" s="1063"/>
      <c r="AI17" s="1081"/>
      <c r="AJ17" s="1069"/>
      <c r="AK17" s="1063"/>
      <c r="AL17" s="747">
        <f t="shared" si="6"/>
        <v>0</v>
      </c>
    </row>
    <row r="18" spans="2:38" ht="12.9" customHeight="1">
      <c r="B18" s="394">
        <v>9</v>
      </c>
      <c r="C18" s="683"/>
      <c r="D18" s="679"/>
      <c r="E18" s="1063"/>
      <c r="F18" s="1063"/>
      <c r="G18" s="1066"/>
      <c r="H18" s="1080"/>
      <c r="I18" s="1063"/>
      <c r="J18" s="1063"/>
      <c r="K18" s="1081"/>
      <c r="L18" s="1080"/>
      <c r="M18" s="1063"/>
      <c r="N18" s="1063"/>
      <c r="O18" s="1081"/>
      <c r="P18" s="1069"/>
      <c r="Q18" s="1062"/>
      <c r="R18" s="1062"/>
      <c r="S18" s="1065"/>
      <c r="T18" s="1071"/>
      <c r="U18" s="1063"/>
      <c r="V18" s="1063"/>
      <c r="W18" s="1081"/>
      <c r="X18" s="1080"/>
      <c r="Y18" s="1063"/>
      <c r="Z18" s="1063"/>
      <c r="AA18" s="1081"/>
      <c r="AB18" s="1080"/>
      <c r="AC18" s="1063"/>
      <c r="AD18" s="1063"/>
      <c r="AE18" s="1081"/>
      <c r="AF18" s="1080"/>
      <c r="AG18" s="1063"/>
      <c r="AH18" s="1063"/>
      <c r="AI18" s="1081"/>
      <c r="AJ18" s="1069"/>
      <c r="AK18" s="1063"/>
      <c r="AL18" s="747">
        <f t="shared" si="6"/>
        <v>0</v>
      </c>
    </row>
    <row r="19" spans="2:38" ht="12.9" customHeight="1">
      <c r="B19" s="394">
        <v>10</v>
      </c>
      <c r="C19" s="683"/>
      <c r="D19" s="679"/>
      <c r="E19" s="1063"/>
      <c r="F19" s="1063"/>
      <c r="G19" s="1066"/>
      <c r="H19" s="1080"/>
      <c r="I19" s="1063"/>
      <c r="J19" s="1063"/>
      <c r="K19" s="1081"/>
      <c r="L19" s="1080"/>
      <c r="M19" s="1063"/>
      <c r="N19" s="1063"/>
      <c r="O19" s="1081"/>
      <c r="P19" s="1069"/>
      <c r="Q19" s="1062"/>
      <c r="R19" s="1062"/>
      <c r="S19" s="1065"/>
      <c r="T19" s="1071"/>
      <c r="U19" s="1063"/>
      <c r="V19" s="1063"/>
      <c r="W19" s="1081"/>
      <c r="X19" s="1080"/>
      <c r="Y19" s="1063"/>
      <c r="Z19" s="1063"/>
      <c r="AA19" s="1081"/>
      <c r="AB19" s="1080"/>
      <c r="AC19" s="1063"/>
      <c r="AD19" s="1063"/>
      <c r="AE19" s="1081"/>
      <c r="AF19" s="1080"/>
      <c r="AG19" s="1063"/>
      <c r="AH19" s="1063"/>
      <c r="AI19" s="1081"/>
      <c r="AJ19" s="1069"/>
      <c r="AK19" s="1063"/>
      <c r="AL19" s="747">
        <f t="shared" si="6"/>
        <v>0</v>
      </c>
    </row>
    <row r="20" spans="2:38" ht="12.9" customHeight="1">
      <c r="B20" s="394">
        <v>11</v>
      </c>
      <c r="C20" s="683"/>
      <c r="D20" s="679"/>
      <c r="E20" s="1063"/>
      <c r="F20" s="1063"/>
      <c r="G20" s="1066"/>
      <c r="H20" s="1080"/>
      <c r="I20" s="1063"/>
      <c r="J20" s="1063"/>
      <c r="K20" s="1081"/>
      <c r="L20" s="1080"/>
      <c r="M20" s="1063"/>
      <c r="N20" s="1063"/>
      <c r="O20" s="1081"/>
      <c r="P20" s="1069"/>
      <c r="Q20" s="1062"/>
      <c r="R20" s="1062"/>
      <c r="S20" s="1065"/>
      <c r="T20" s="1071"/>
      <c r="U20" s="1063"/>
      <c r="V20" s="1063"/>
      <c r="W20" s="1081"/>
      <c r="X20" s="1080"/>
      <c r="Y20" s="1063"/>
      <c r="Z20" s="1063"/>
      <c r="AA20" s="1081"/>
      <c r="AB20" s="1080"/>
      <c r="AC20" s="1063"/>
      <c r="AD20" s="1063"/>
      <c r="AE20" s="1081"/>
      <c r="AF20" s="1080"/>
      <c r="AG20" s="1063"/>
      <c r="AH20" s="1063"/>
      <c r="AI20" s="1081"/>
      <c r="AJ20" s="1069"/>
      <c r="AK20" s="1063"/>
      <c r="AL20" s="747">
        <f t="shared" si="6"/>
        <v>0</v>
      </c>
    </row>
    <row r="21" spans="2:38" ht="12.9" customHeight="1" thickBot="1">
      <c r="B21" s="396">
        <v>12</v>
      </c>
      <c r="C21" s="684"/>
      <c r="D21" s="680"/>
      <c r="E21" s="1064"/>
      <c r="F21" s="1064"/>
      <c r="G21" s="1067"/>
      <c r="H21" s="1072"/>
      <c r="I21" s="1064"/>
      <c r="J21" s="1064"/>
      <c r="K21" s="1082"/>
      <c r="L21" s="1072"/>
      <c r="M21" s="1064"/>
      <c r="N21" s="1064"/>
      <c r="O21" s="1082"/>
      <c r="P21" s="1070"/>
      <c r="Q21" s="1064"/>
      <c r="R21" s="1064"/>
      <c r="S21" s="1067"/>
      <c r="T21" s="1072"/>
      <c r="U21" s="1064"/>
      <c r="V21" s="1064"/>
      <c r="W21" s="1082"/>
      <c r="X21" s="1072"/>
      <c r="Y21" s="1064"/>
      <c r="Z21" s="1064"/>
      <c r="AA21" s="1082"/>
      <c r="AB21" s="1072"/>
      <c r="AC21" s="1064"/>
      <c r="AD21" s="1064"/>
      <c r="AE21" s="1082"/>
      <c r="AF21" s="1072"/>
      <c r="AG21" s="1064"/>
      <c r="AH21" s="1064"/>
      <c r="AI21" s="1082"/>
      <c r="AJ21" s="1070"/>
      <c r="AK21" s="1064"/>
      <c r="AL21" s="748">
        <f>COUNTA(D21:AK21)</f>
        <v>0</v>
      </c>
    </row>
    <row r="22" spans="2:38">
      <c r="B22" s="395"/>
    </row>
    <row r="23" spans="2:3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2:38">
      <c r="C24" s="2"/>
      <c r="D24" s="381"/>
      <c r="E24" s="381"/>
      <c r="F24" s="381"/>
      <c r="G24" s="381"/>
      <c r="H24" s="381"/>
      <c r="I24" s="381"/>
      <c r="J24" s="381"/>
      <c r="K24" s="381"/>
      <c r="L24" s="381"/>
      <c r="M24" s="381"/>
      <c r="N24" s="381"/>
      <c r="O24" s="381"/>
      <c r="P24" s="2"/>
      <c r="Q24" s="2"/>
      <c r="R24" s="2"/>
      <c r="S24" s="2"/>
      <c r="T24" s="2"/>
      <c r="U24" s="2"/>
      <c r="V24" s="2"/>
      <c r="W24" s="2"/>
      <c r="X24" s="2"/>
      <c r="Y24" s="2"/>
      <c r="Z24" s="2"/>
      <c r="AA24" s="2"/>
      <c r="AB24" s="2"/>
      <c r="AC24" s="2"/>
      <c r="AD24" s="2"/>
      <c r="AE24" s="2"/>
      <c r="AF24" s="2"/>
      <c r="AG24" s="2"/>
      <c r="AH24" s="2"/>
      <c r="AI24" s="2"/>
      <c r="AJ24" s="2"/>
      <c r="AK24" s="2"/>
      <c r="AL24" s="2"/>
    </row>
    <row r="25" spans="2:38">
      <c r="C25" s="2"/>
      <c r="D25" s="382"/>
      <c r="E25" s="382"/>
      <c r="F25" s="382"/>
      <c r="G25" s="382"/>
      <c r="H25" s="382"/>
      <c r="I25" s="382"/>
      <c r="J25" s="382"/>
      <c r="K25" s="382"/>
      <c r="L25" s="382"/>
      <c r="M25" s="382"/>
      <c r="N25" s="382"/>
      <c r="O25" s="382"/>
      <c r="P25" s="2"/>
      <c r="Q25" s="2"/>
      <c r="R25" s="2"/>
      <c r="S25" s="2"/>
      <c r="T25" s="2"/>
      <c r="U25" s="2"/>
      <c r="V25" s="2"/>
      <c r="W25" s="2"/>
      <c r="X25" s="2"/>
      <c r="Y25" s="2"/>
      <c r="Z25" s="2"/>
      <c r="AA25" s="2"/>
      <c r="AB25" s="2"/>
      <c r="AC25" s="2"/>
      <c r="AD25" s="2"/>
      <c r="AE25" s="2"/>
      <c r="AF25" s="2"/>
      <c r="AG25" s="2"/>
      <c r="AH25" s="2"/>
      <c r="AI25" s="2"/>
      <c r="AJ25" s="2"/>
      <c r="AK25" s="2"/>
      <c r="AL25" s="2"/>
    </row>
    <row r="26" spans="2:3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sheetData>
  <sheetProtection algorithmName="SHA-512" hashValue="JQL+d7wpFoHGpLbKmjzd+L6tLnzah00HSXP+Twyuwra++DRaSP9Pkz6V8rxee+DaAGkaeyd3OYigBmsvIz2fCw==" saltValue="b9lHcBlhiTsOYpgSW2+yOA==" spinCount="100000" sheet="1" objects="1" scenarios="1" formatRows="0"/>
  <sortState ref="C10:C22">
    <sortCondition ref="C10"/>
  </sortState>
  <mergeCells count="39">
    <mergeCell ref="D5:G5"/>
    <mergeCell ref="AL3:AL7"/>
    <mergeCell ref="D8:G8"/>
    <mergeCell ref="T8:W8"/>
    <mergeCell ref="D2:AL2"/>
    <mergeCell ref="AL8:AL9"/>
    <mergeCell ref="P6:S6"/>
    <mergeCell ref="L6:O6"/>
    <mergeCell ref="H6:K6"/>
    <mergeCell ref="D6:G6"/>
    <mergeCell ref="D3:S3"/>
    <mergeCell ref="P4:S4"/>
    <mergeCell ref="L4:O4"/>
    <mergeCell ref="H4:K4"/>
    <mergeCell ref="D4:G4"/>
    <mergeCell ref="P5:S5"/>
    <mergeCell ref="L5:O5"/>
    <mergeCell ref="H5:K5"/>
    <mergeCell ref="AB8:AE8"/>
    <mergeCell ref="X8:AA8"/>
    <mergeCell ref="P8:S8"/>
    <mergeCell ref="L8:O8"/>
    <mergeCell ref="H8:K8"/>
    <mergeCell ref="T3:AI3"/>
    <mergeCell ref="AF4:AI4"/>
    <mergeCell ref="AB4:AE4"/>
    <mergeCell ref="AJ8:AK8"/>
    <mergeCell ref="T6:W6"/>
    <mergeCell ref="X6:AA6"/>
    <mergeCell ref="AB6:AE6"/>
    <mergeCell ref="AF6:AI6"/>
    <mergeCell ref="AJ3:AK7"/>
    <mergeCell ref="X4:AA4"/>
    <mergeCell ref="T4:W4"/>
    <mergeCell ref="AF5:AI5"/>
    <mergeCell ref="AB5:AE5"/>
    <mergeCell ref="X5:AA5"/>
    <mergeCell ref="T5:W5"/>
    <mergeCell ref="AF8:AI8"/>
  </mergeCells>
  <phoneticPr fontId="10" type="noConversion"/>
  <printOptions horizontalCentered="1"/>
  <pageMargins left="0.59055118110236227" right="0.51181102362204722" top="1.1811023622047245" bottom="0.98425196850393704" header="0.51181102362204722" footer="0.51181102362204722"/>
  <pageSetup paperSize="9" scale="94" orientation="landscape" horizontalDpi="4294967293" verticalDpi="4294967293" r:id="rId1"/>
  <headerFooter alignWithMargins="0">
    <oddFooter>&amp;L&amp;7CEA - arkusz organizacyjny na rok szkolny 2020/21    nr teczki: &amp;F</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słownik!$A$2:$A$36</xm:f>
          </x14:formula1>
          <xm:sqref>C13:C21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6">
    <tabColor rgb="FFFF0000"/>
    <pageSetUpPr fitToPage="1"/>
  </sheetPr>
  <dimension ref="B1:R26"/>
  <sheetViews>
    <sheetView showGridLines="0" view="pageBreakPreview" zoomScaleNormal="100" zoomScaleSheetLayoutView="100" workbookViewId="0">
      <selection activeCell="C27" sqref="C27"/>
    </sheetView>
  </sheetViews>
  <sheetFormatPr defaultRowHeight="13.2"/>
  <cols>
    <col min="1" max="1" width="4.6640625" customWidth="1"/>
    <col min="2" max="2" width="4.44140625" customWidth="1"/>
    <col min="3" max="3" width="37" customWidth="1"/>
    <col min="4" max="17" width="3.6640625" customWidth="1"/>
    <col min="18" max="18" width="10.88671875" customWidth="1"/>
  </cols>
  <sheetData>
    <row r="1" spans="2:18" ht="30" customHeight="1" thickBot="1">
      <c r="B1" s="204"/>
      <c r="C1" s="388" t="str">
        <f>wizyt!C3</f>
        <v>?</v>
      </c>
      <c r="D1" s="380" t="s">
        <v>362</v>
      </c>
      <c r="E1" s="380"/>
      <c r="F1" s="380"/>
      <c r="G1" s="380"/>
      <c r="H1" s="380"/>
      <c r="I1" s="380"/>
      <c r="J1" s="380"/>
      <c r="K1" s="380"/>
      <c r="L1" s="380"/>
      <c r="M1" s="380"/>
      <c r="N1" s="380" t="str">
        <f>wizyt!H3</f>
        <v>2022/2023</v>
      </c>
      <c r="O1" s="380"/>
      <c r="P1" s="380"/>
      <c r="Q1" s="380"/>
      <c r="R1" s="380"/>
    </row>
    <row r="2" spans="2:18" ht="26.25" customHeight="1" thickBot="1">
      <c r="B2" s="383"/>
      <c r="C2" s="1098" t="s">
        <v>533</v>
      </c>
      <c r="D2" s="1541" t="s">
        <v>211</v>
      </c>
      <c r="E2" s="1542"/>
      <c r="F2" s="1542"/>
      <c r="G2" s="1542"/>
      <c r="H2" s="1542"/>
      <c r="I2" s="1542"/>
      <c r="J2" s="1542"/>
      <c r="K2" s="1542"/>
      <c r="L2" s="1542"/>
      <c r="M2" s="1542"/>
      <c r="N2" s="1542"/>
      <c r="O2" s="1542"/>
      <c r="P2" s="1542"/>
      <c r="Q2" s="1542"/>
      <c r="R2" s="1543"/>
    </row>
    <row r="3" spans="2:18" ht="14.25" customHeight="1">
      <c r="B3" s="397"/>
      <c r="C3" s="1084" t="s">
        <v>477</v>
      </c>
      <c r="D3" s="1547" t="s">
        <v>468</v>
      </c>
      <c r="E3" s="1548"/>
      <c r="F3" s="1548"/>
      <c r="G3" s="1548"/>
      <c r="H3" s="1548"/>
      <c r="I3" s="1549"/>
      <c r="J3" s="1550" t="s">
        <v>457</v>
      </c>
      <c r="K3" s="1551"/>
      <c r="L3" s="1551"/>
      <c r="M3" s="1551"/>
      <c r="N3" s="1551"/>
      <c r="O3" s="1551"/>
      <c r="P3" s="1552" t="s">
        <v>210</v>
      </c>
      <c r="Q3" s="1513"/>
      <c r="R3" s="1524" t="s">
        <v>212</v>
      </c>
    </row>
    <row r="4" spans="2:18" ht="14.25" customHeight="1">
      <c r="B4" s="392"/>
      <c r="C4" s="1083" t="s">
        <v>25</v>
      </c>
      <c r="D4" s="1544" t="s">
        <v>4</v>
      </c>
      <c r="E4" s="1533"/>
      <c r="F4" s="1545"/>
      <c r="G4" s="1532" t="s">
        <v>5</v>
      </c>
      <c r="H4" s="1533"/>
      <c r="I4" s="1555"/>
      <c r="J4" s="1544" t="s">
        <v>4</v>
      </c>
      <c r="K4" s="1533"/>
      <c r="L4" s="1545"/>
      <c r="M4" s="1505" t="s">
        <v>5</v>
      </c>
      <c r="N4" s="1505"/>
      <c r="O4" s="1532"/>
      <c r="P4" s="1553"/>
      <c r="Q4" s="1515"/>
      <c r="R4" s="1525"/>
    </row>
    <row r="5" spans="2:18" ht="14.25" customHeight="1">
      <c r="B5" s="392"/>
      <c r="C5" s="1083" t="s">
        <v>207</v>
      </c>
      <c r="D5" s="1509">
        <f>liczbaucz!C28</f>
        <v>0</v>
      </c>
      <c r="E5" s="1510"/>
      <c r="F5" s="1546"/>
      <c r="G5" s="1523">
        <f>liczbaucz!D28</f>
        <v>0</v>
      </c>
      <c r="H5" s="1510"/>
      <c r="I5" s="1511"/>
      <c r="J5" s="1509">
        <f>liczbaucz!E28</f>
        <v>0</v>
      </c>
      <c r="K5" s="1510"/>
      <c r="L5" s="1546"/>
      <c r="M5" s="1519">
        <f>liczbaucz!F28</f>
        <v>0</v>
      </c>
      <c r="N5" s="1519"/>
      <c r="O5" s="1523"/>
      <c r="P5" s="1553"/>
      <c r="Q5" s="1515"/>
      <c r="R5" s="1525"/>
    </row>
    <row r="6" spans="2:18" ht="14.25" customHeight="1">
      <c r="B6" s="1061"/>
      <c r="C6" s="1083" t="s">
        <v>569</v>
      </c>
      <c r="D6" s="1509">
        <f>liczbaucz!C25</f>
        <v>0</v>
      </c>
      <c r="E6" s="1510"/>
      <c r="F6" s="1546"/>
      <c r="G6" s="1523">
        <f>liczbaucz!D25</f>
        <v>0</v>
      </c>
      <c r="H6" s="1510"/>
      <c r="I6" s="1511"/>
      <c r="J6" s="1509">
        <f>liczbaucz!E25</f>
        <v>0</v>
      </c>
      <c r="K6" s="1510"/>
      <c r="L6" s="1510"/>
      <c r="M6" s="1523">
        <f>liczbaucz!F25</f>
        <v>0</v>
      </c>
      <c r="N6" s="1510"/>
      <c r="O6" s="1510"/>
      <c r="P6" s="1553"/>
      <c r="Q6" s="1515"/>
      <c r="R6" s="1525"/>
    </row>
    <row r="7" spans="2:18" ht="14.25" customHeight="1">
      <c r="B7" s="1061"/>
      <c r="C7" s="1083" t="s">
        <v>578</v>
      </c>
      <c r="D7" s="1102"/>
      <c r="E7" s="1100"/>
      <c r="F7" s="1100"/>
      <c r="G7" s="1100"/>
      <c r="H7" s="1100"/>
      <c r="I7" s="1103"/>
      <c r="J7" s="1102"/>
      <c r="K7" s="1100"/>
      <c r="L7" s="1100"/>
      <c r="M7" s="1100"/>
      <c r="N7" s="1100"/>
      <c r="O7" s="1103"/>
      <c r="P7" s="1554"/>
      <c r="Q7" s="1517"/>
      <c r="R7" s="1526"/>
    </row>
    <row r="8" spans="2:18" ht="16.5" customHeight="1">
      <c r="B8" s="392"/>
      <c r="C8" s="1085" t="s">
        <v>571</v>
      </c>
      <c r="D8" s="1534">
        <f>COUNTA(D10:F21)</f>
        <v>0</v>
      </c>
      <c r="E8" s="1535"/>
      <c r="F8" s="1536"/>
      <c r="G8" s="1537">
        <f>COUNTA(G10:I21)</f>
        <v>0</v>
      </c>
      <c r="H8" s="1535"/>
      <c r="I8" s="1538"/>
      <c r="J8" s="1534">
        <f>COUNTA(J10:L21)</f>
        <v>0</v>
      </c>
      <c r="K8" s="1535"/>
      <c r="L8" s="1536"/>
      <c r="M8" s="1537">
        <f>COUNTA(M10:O21)</f>
        <v>0</v>
      </c>
      <c r="N8" s="1535"/>
      <c r="O8" s="1538"/>
      <c r="P8" s="1539">
        <f>COUNTA(P10:Q21)</f>
        <v>0</v>
      </c>
      <c r="Q8" s="1540"/>
      <c r="R8" s="1530">
        <f>SUM(R10:R21)</f>
        <v>0</v>
      </c>
    </row>
    <row r="9" spans="2:18" ht="16.5" customHeight="1">
      <c r="B9" s="393" t="s">
        <v>2</v>
      </c>
      <c r="C9" s="1086" t="s">
        <v>577</v>
      </c>
      <c r="D9" s="1077" t="s">
        <v>573</v>
      </c>
      <c r="E9" s="1074" t="s">
        <v>574</v>
      </c>
      <c r="F9" s="1074" t="s">
        <v>575</v>
      </c>
      <c r="G9" s="1077" t="s">
        <v>573</v>
      </c>
      <c r="H9" s="1074" t="s">
        <v>574</v>
      </c>
      <c r="I9" s="1074" t="s">
        <v>575</v>
      </c>
      <c r="J9" s="1077" t="s">
        <v>573</v>
      </c>
      <c r="K9" s="1074" t="s">
        <v>574</v>
      </c>
      <c r="L9" s="1074" t="s">
        <v>575</v>
      </c>
      <c r="M9" s="1077" t="s">
        <v>573</v>
      </c>
      <c r="N9" s="1074" t="s">
        <v>574</v>
      </c>
      <c r="O9" s="1074" t="s">
        <v>575</v>
      </c>
      <c r="P9" s="1077" t="s">
        <v>573</v>
      </c>
      <c r="Q9" s="1074" t="s">
        <v>574</v>
      </c>
      <c r="R9" s="1531"/>
    </row>
    <row r="10" spans="2:18" ht="12.9" customHeight="1">
      <c r="B10" s="394">
        <v>1</v>
      </c>
      <c r="C10" s="1087" t="s">
        <v>506</v>
      </c>
      <c r="D10" s="1090"/>
      <c r="E10" s="1091"/>
      <c r="F10" s="1091"/>
      <c r="G10" s="1091"/>
      <c r="H10" s="1091"/>
      <c r="I10" s="1092"/>
      <c r="J10" s="1090"/>
      <c r="K10" s="1091"/>
      <c r="L10" s="1091"/>
      <c r="M10" s="1091"/>
      <c r="N10" s="1091"/>
      <c r="O10" s="1092"/>
      <c r="P10" s="1093"/>
      <c r="Q10" s="1091"/>
      <c r="R10" s="747">
        <f>COUNTA(D10:Q10)</f>
        <v>0</v>
      </c>
    </row>
    <row r="11" spans="2:18" ht="12.9" customHeight="1">
      <c r="B11" s="394">
        <v>2</v>
      </c>
      <c r="C11" s="1087" t="s">
        <v>507</v>
      </c>
      <c r="D11" s="1090"/>
      <c r="E11" s="1091"/>
      <c r="F11" s="1091"/>
      <c r="G11" s="1091"/>
      <c r="H11" s="1091"/>
      <c r="I11" s="1092"/>
      <c r="J11" s="1090"/>
      <c r="K11" s="1091"/>
      <c r="L11" s="1091"/>
      <c r="M11" s="1091"/>
      <c r="N11" s="1091"/>
      <c r="O11" s="1092"/>
      <c r="P11" s="1093"/>
      <c r="Q11" s="1091"/>
      <c r="R11" s="747">
        <f t="shared" ref="R11:R20" si="0">COUNTA(D11:Q11)</f>
        <v>0</v>
      </c>
    </row>
    <row r="12" spans="2:18" ht="12.9" customHeight="1">
      <c r="B12" s="394">
        <v>3</v>
      </c>
      <c r="C12" s="1087" t="s">
        <v>509</v>
      </c>
      <c r="D12" s="1090"/>
      <c r="E12" s="1091"/>
      <c r="F12" s="1091"/>
      <c r="G12" s="1091"/>
      <c r="H12" s="1091"/>
      <c r="I12" s="1092"/>
      <c r="J12" s="1090"/>
      <c r="K12" s="1091"/>
      <c r="L12" s="1091"/>
      <c r="M12" s="1091"/>
      <c r="N12" s="1091"/>
      <c r="O12" s="1092"/>
      <c r="P12" s="1093"/>
      <c r="Q12" s="1091"/>
      <c r="R12" s="747">
        <f t="shared" si="0"/>
        <v>0</v>
      </c>
    </row>
    <row r="13" spans="2:18" ht="12.9" customHeight="1">
      <c r="B13" s="394">
        <v>4</v>
      </c>
      <c r="C13" s="1087" t="s">
        <v>510</v>
      </c>
      <c r="D13" s="1090"/>
      <c r="E13" s="1091"/>
      <c r="F13" s="1091"/>
      <c r="G13" s="1091"/>
      <c r="H13" s="1091"/>
      <c r="I13" s="1092"/>
      <c r="J13" s="1090"/>
      <c r="K13" s="1091"/>
      <c r="L13" s="1091"/>
      <c r="M13" s="1091"/>
      <c r="N13" s="1091"/>
      <c r="O13" s="1092"/>
      <c r="P13" s="1093"/>
      <c r="Q13" s="1091"/>
      <c r="R13" s="747">
        <f t="shared" si="0"/>
        <v>0</v>
      </c>
    </row>
    <row r="14" spans="2:18" ht="12.9" customHeight="1">
      <c r="B14" s="394">
        <v>5</v>
      </c>
      <c r="C14" s="1087" t="s">
        <v>512</v>
      </c>
      <c r="D14" s="1090"/>
      <c r="E14" s="1091"/>
      <c r="F14" s="1091"/>
      <c r="G14" s="1091"/>
      <c r="H14" s="1091"/>
      <c r="I14" s="1092"/>
      <c r="J14" s="1090"/>
      <c r="K14" s="1091"/>
      <c r="L14" s="1091"/>
      <c r="M14" s="1091"/>
      <c r="N14" s="1091"/>
      <c r="O14" s="1092"/>
      <c r="P14" s="1093"/>
      <c r="Q14" s="1091"/>
      <c r="R14" s="747">
        <f t="shared" si="0"/>
        <v>0</v>
      </c>
    </row>
    <row r="15" spans="2:18" ht="12.9" customHeight="1">
      <c r="B15" s="394">
        <v>6</v>
      </c>
      <c r="C15" s="1088"/>
      <c r="D15" s="1090"/>
      <c r="E15" s="1091"/>
      <c r="F15" s="1091"/>
      <c r="G15" s="1091"/>
      <c r="H15" s="1091"/>
      <c r="I15" s="1092"/>
      <c r="J15" s="1090"/>
      <c r="K15" s="1091"/>
      <c r="L15" s="1091"/>
      <c r="M15" s="1091"/>
      <c r="N15" s="1091"/>
      <c r="O15" s="1092"/>
      <c r="P15" s="1093"/>
      <c r="Q15" s="1091"/>
      <c r="R15" s="747">
        <f t="shared" si="0"/>
        <v>0</v>
      </c>
    </row>
    <row r="16" spans="2:18" ht="12.9" customHeight="1">
      <c r="B16" s="394">
        <v>7</v>
      </c>
      <c r="C16" s="1088"/>
      <c r="D16" s="1090"/>
      <c r="E16" s="1091"/>
      <c r="F16" s="1091"/>
      <c r="G16" s="1091"/>
      <c r="H16" s="1091"/>
      <c r="I16" s="1092"/>
      <c r="J16" s="1090"/>
      <c r="K16" s="1091"/>
      <c r="L16" s="1091"/>
      <c r="M16" s="1091"/>
      <c r="N16" s="1091"/>
      <c r="O16" s="1092"/>
      <c r="P16" s="1093"/>
      <c r="Q16" s="1091"/>
      <c r="R16" s="747">
        <f t="shared" si="0"/>
        <v>0</v>
      </c>
    </row>
    <row r="17" spans="2:18" ht="12.9" customHeight="1">
      <c r="B17" s="394">
        <v>8</v>
      </c>
      <c r="C17" s="1088"/>
      <c r="D17" s="1090"/>
      <c r="E17" s="1091"/>
      <c r="F17" s="1091"/>
      <c r="G17" s="1091"/>
      <c r="H17" s="1091"/>
      <c r="I17" s="1092"/>
      <c r="J17" s="1090"/>
      <c r="K17" s="1091"/>
      <c r="L17" s="1091"/>
      <c r="M17" s="1091"/>
      <c r="N17" s="1091"/>
      <c r="O17" s="1092"/>
      <c r="P17" s="1093"/>
      <c r="Q17" s="1091"/>
      <c r="R17" s="747">
        <f t="shared" si="0"/>
        <v>0</v>
      </c>
    </row>
    <row r="18" spans="2:18" ht="12.9" customHeight="1">
      <c r="B18" s="394">
        <v>9</v>
      </c>
      <c r="C18" s="1088"/>
      <c r="D18" s="1090"/>
      <c r="E18" s="1091"/>
      <c r="F18" s="1091"/>
      <c r="G18" s="1091"/>
      <c r="H18" s="1091"/>
      <c r="I18" s="1092"/>
      <c r="J18" s="1090"/>
      <c r="K18" s="1091"/>
      <c r="L18" s="1091"/>
      <c r="M18" s="1091"/>
      <c r="N18" s="1091"/>
      <c r="O18" s="1092"/>
      <c r="P18" s="1093"/>
      <c r="Q18" s="1091"/>
      <c r="R18" s="747">
        <f t="shared" si="0"/>
        <v>0</v>
      </c>
    </row>
    <row r="19" spans="2:18" ht="12.9" customHeight="1">
      <c r="B19" s="394">
        <v>10</v>
      </c>
      <c r="C19" s="1088"/>
      <c r="D19" s="1090"/>
      <c r="E19" s="1091"/>
      <c r="F19" s="1091"/>
      <c r="G19" s="1091"/>
      <c r="H19" s="1091"/>
      <c r="I19" s="1092"/>
      <c r="J19" s="1090"/>
      <c r="K19" s="1091"/>
      <c r="L19" s="1091"/>
      <c r="M19" s="1091"/>
      <c r="N19" s="1091"/>
      <c r="O19" s="1092"/>
      <c r="P19" s="1093"/>
      <c r="Q19" s="1091"/>
      <c r="R19" s="747">
        <f t="shared" si="0"/>
        <v>0</v>
      </c>
    </row>
    <row r="20" spans="2:18" ht="12.9" customHeight="1">
      <c r="B20" s="394">
        <v>11</v>
      </c>
      <c r="C20" s="1088"/>
      <c r="D20" s="1090"/>
      <c r="E20" s="1091"/>
      <c r="F20" s="1091"/>
      <c r="G20" s="1091"/>
      <c r="H20" s="1091"/>
      <c r="I20" s="1092"/>
      <c r="J20" s="1090"/>
      <c r="K20" s="1091"/>
      <c r="L20" s="1091"/>
      <c r="M20" s="1091"/>
      <c r="N20" s="1091"/>
      <c r="O20" s="1092"/>
      <c r="P20" s="1093"/>
      <c r="Q20" s="1091"/>
      <c r="R20" s="747">
        <f t="shared" si="0"/>
        <v>0</v>
      </c>
    </row>
    <row r="21" spans="2:18" ht="12.9" customHeight="1" thickBot="1">
      <c r="B21" s="396">
        <v>12</v>
      </c>
      <c r="C21" s="1089"/>
      <c r="D21" s="1094"/>
      <c r="E21" s="1095"/>
      <c r="F21" s="1095"/>
      <c r="G21" s="1095"/>
      <c r="H21" s="1095"/>
      <c r="I21" s="1096"/>
      <c r="J21" s="1094"/>
      <c r="K21" s="1095"/>
      <c r="L21" s="1095"/>
      <c r="M21" s="1095"/>
      <c r="N21" s="1095"/>
      <c r="O21" s="1096"/>
      <c r="P21" s="1097"/>
      <c r="Q21" s="1095"/>
      <c r="R21" s="748">
        <f>COUNTA(D21:Q21)</f>
        <v>0</v>
      </c>
    </row>
    <row r="22" spans="2:18">
      <c r="B22" s="395"/>
    </row>
    <row r="23" spans="2:18">
      <c r="C23" s="2"/>
      <c r="D23" s="2"/>
      <c r="E23" s="2"/>
      <c r="F23" s="2"/>
      <c r="G23" s="2"/>
      <c r="H23" s="2"/>
      <c r="I23" s="2"/>
      <c r="J23" s="2"/>
      <c r="K23" s="2"/>
      <c r="L23" s="2"/>
      <c r="M23" s="2"/>
      <c r="N23" s="2"/>
      <c r="O23" s="2"/>
      <c r="P23" s="2"/>
      <c r="Q23" s="2"/>
      <c r="R23" s="2"/>
    </row>
    <row r="24" spans="2:18">
      <c r="C24" s="2"/>
      <c r="D24" s="381"/>
      <c r="E24" s="381"/>
      <c r="F24" s="381"/>
      <c r="G24" s="2"/>
      <c r="H24" s="2"/>
      <c r="I24" s="2"/>
      <c r="J24" s="2"/>
      <c r="K24" s="2"/>
      <c r="L24" s="2"/>
      <c r="M24" s="2"/>
      <c r="N24" s="2"/>
      <c r="O24" s="2"/>
      <c r="P24" s="2"/>
      <c r="Q24" s="2"/>
      <c r="R24" s="2"/>
    </row>
    <row r="25" spans="2:18">
      <c r="C25" s="2"/>
      <c r="D25" s="382"/>
      <c r="E25" s="382"/>
      <c r="F25" s="382"/>
      <c r="G25" s="2"/>
      <c r="H25" s="2"/>
      <c r="I25" s="2"/>
      <c r="J25" s="2"/>
      <c r="K25" s="2"/>
      <c r="L25" s="2"/>
      <c r="M25" s="2"/>
      <c r="N25" s="2"/>
      <c r="O25" s="2"/>
      <c r="P25" s="2"/>
      <c r="Q25" s="2"/>
      <c r="R25" s="2"/>
    </row>
    <row r="26" spans="2:18">
      <c r="C26" s="2"/>
      <c r="D26" s="2"/>
      <c r="E26" s="2"/>
      <c r="F26" s="2"/>
      <c r="G26" s="2"/>
      <c r="H26" s="2"/>
      <c r="I26" s="2"/>
      <c r="J26" s="2"/>
      <c r="K26" s="2"/>
      <c r="L26" s="2"/>
      <c r="M26" s="2"/>
      <c r="N26" s="2"/>
      <c r="O26" s="2"/>
      <c r="P26" s="2"/>
      <c r="Q26" s="2"/>
      <c r="R26" s="2"/>
    </row>
  </sheetData>
  <sheetProtection algorithmName="SHA-512" hashValue="X3DeHmg80GQjaPiIt8sK7dhCC2pA3FU5JB7fBcoU5DFN0j+uUqWAnD8fQPEVBVfmePcNoI0Zt+Kt1KnuI/c9NQ==" saltValue="qAghNKbet4O5nQqEwLkyPw==" spinCount="100000" sheet="1" objects="1" scenarios="1" formatRows="0"/>
  <mergeCells count="23">
    <mergeCell ref="D2:R2"/>
    <mergeCell ref="J4:L4"/>
    <mergeCell ref="J5:L5"/>
    <mergeCell ref="M4:O4"/>
    <mergeCell ref="M5:O5"/>
    <mergeCell ref="D3:I3"/>
    <mergeCell ref="J3:O3"/>
    <mergeCell ref="P3:Q7"/>
    <mergeCell ref="D6:F6"/>
    <mergeCell ref="D5:F5"/>
    <mergeCell ref="G5:I5"/>
    <mergeCell ref="G6:I6"/>
    <mergeCell ref="D4:F4"/>
    <mergeCell ref="G4:I4"/>
    <mergeCell ref="R3:R7"/>
    <mergeCell ref="M6:O6"/>
    <mergeCell ref="J6:L6"/>
    <mergeCell ref="R8:R9"/>
    <mergeCell ref="D8:F8"/>
    <mergeCell ref="G8:I8"/>
    <mergeCell ref="J8:L8"/>
    <mergeCell ref="M8:O8"/>
    <mergeCell ref="P8:Q8"/>
  </mergeCells>
  <printOptions horizontalCentered="1"/>
  <pageMargins left="0.59055118110236227" right="0.51181102362204722" top="1.1811023622047245" bottom="0.98425196850393704" header="0.51181102362204722" footer="0.51181102362204722"/>
  <pageSetup paperSize="9" orientation="landscape" horizontalDpi="4294967293" verticalDpi="4294967293" r:id="rId1"/>
  <headerFooter alignWithMargins="0">
    <oddFooter>&amp;L&amp;7CEA - arkusz organizacyjny na rok szkolny 2020/21    nr teczki: &amp;F</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słownik!$A$2:$A$36</xm:f>
          </x14:formula1>
          <xm:sqref>C15:C21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rgb="FFFF0000"/>
    <pageSetUpPr fitToPage="1"/>
  </sheetPr>
  <dimension ref="B1:AK26"/>
  <sheetViews>
    <sheetView showGridLines="0" view="pageBreakPreview" zoomScaleNormal="100" zoomScaleSheetLayoutView="100" workbookViewId="0">
      <selection activeCell="D31" sqref="D31"/>
    </sheetView>
  </sheetViews>
  <sheetFormatPr defaultRowHeight="13.2"/>
  <cols>
    <col min="1" max="1" width="4.6640625" customWidth="1"/>
    <col min="2" max="2" width="4.44140625" customWidth="1"/>
    <col min="3" max="3" width="39.6640625" customWidth="1"/>
    <col min="4" max="35" width="2.6640625" customWidth="1"/>
    <col min="36" max="36" width="5.6640625" customWidth="1"/>
    <col min="37" max="37" width="10.88671875" customWidth="1"/>
  </cols>
  <sheetData>
    <row r="1" spans="2:37" ht="30" customHeight="1" thickBot="1">
      <c r="B1" s="204"/>
      <c r="C1" s="388" t="str">
        <f>wizyt!C3</f>
        <v>?</v>
      </c>
      <c r="D1" s="380" t="s">
        <v>362</v>
      </c>
      <c r="E1" s="380"/>
      <c r="F1" s="380"/>
      <c r="G1" s="380"/>
      <c r="H1" s="380"/>
      <c r="I1" s="380"/>
      <c r="J1" s="380"/>
      <c r="K1" s="380"/>
      <c r="L1" s="380"/>
      <c r="M1" s="380"/>
      <c r="N1" s="380"/>
      <c r="O1" s="380"/>
      <c r="P1" s="380"/>
      <c r="Q1" s="380"/>
      <c r="R1" s="380" t="str">
        <f>wizyt!H3</f>
        <v>2022/2023</v>
      </c>
      <c r="S1" s="380"/>
      <c r="T1" s="380"/>
      <c r="U1" s="380"/>
      <c r="V1" s="380"/>
      <c r="W1" s="380"/>
      <c r="X1" s="380"/>
      <c r="Y1" s="380"/>
      <c r="Z1" s="380"/>
      <c r="AA1" s="380"/>
      <c r="AB1" s="380"/>
      <c r="AC1" s="380"/>
      <c r="AD1" s="380"/>
      <c r="AE1" s="380"/>
      <c r="AF1" s="380"/>
      <c r="AG1" s="380"/>
      <c r="AH1" s="380"/>
      <c r="AI1" s="380"/>
      <c r="AJ1" s="380"/>
      <c r="AK1" s="380"/>
    </row>
    <row r="2" spans="2:37" ht="24.75" customHeight="1" thickBot="1">
      <c r="B2" s="383"/>
      <c r="C2" s="1098" t="s">
        <v>532</v>
      </c>
      <c r="D2" s="1527" t="s">
        <v>211</v>
      </c>
      <c r="E2" s="1528"/>
      <c r="F2" s="1528"/>
      <c r="G2" s="1528"/>
      <c r="H2" s="1528"/>
      <c r="I2" s="1528"/>
      <c r="J2" s="1528"/>
      <c r="K2" s="1528"/>
      <c r="L2" s="1528"/>
      <c r="M2" s="1528"/>
      <c r="N2" s="1528"/>
      <c r="O2" s="1528"/>
      <c r="P2" s="1528"/>
      <c r="Q2" s="1528"/>
      <c r="R2" s="1528"/>
      <c r="S2" s="1528"/>
      <c r="T2" s="1528"/>
      <c r="U2" s="1528"/>
      <c r="V2" s="1528"/>
      <c r="W2" s="1528"/>
      <c r="X2" s="1528"/>
      <c r="Y2" s="1528"/>
      <c r="Z2" s="1528"/>
      <c r="AA2" s="1528"/>
      <c r="AB2" s="1528"/>
      <c r="AC2" s="1528"/>
      <c r="AD2" s="1528"/>
      <c r="AE2" s="1528"/>
      <c r="AF2" s="1528"/>
      <c r="AG2" s="1528"/>
      <c r="AH2" s="1528"/>
      <c r="AI2" s="1528"/>
      <c r="AJ2" s="1528"/>
      <c r="AK2" s="1529"/>
    </row>
    <row r="3" spans="2:37" ht="14.25" customHeight="1">
      <c r="B3" s="397"/>
      <c r="C3" s="398" t="s">
        <v>477</v>
      </c>
      <c r="D3" s="1556" t="s">
        <v>468</v>
      </c>
      <c r="E3" s="1502"/>
      <c r="F3" s="1502"/>
      <c r="G3" s="1502"/>
      <c r="H3" s="1502"/>
      <c r="I3" s="1502"/>
      <c r="J3" s="1502"/>
      <c r="K3" s="1502"/>
      <c r="L3" s="1502"/>
      <c r="M3" s="1502"/>
      <c r="N3" s="1502"/>
      <c r="O3" s="1502"/>
      <c r="P3" s="1502"/>
      <c r="Q3" s="1502"/>
      <c r="R3" s="1502"/>
      <c r="S3" s="1502"/>
      <c r="T3" s="1532" t="s">
        <v>457</v>
      </c>
      <c r="U3" s="1533"/>
      <c r="V3" s="1533"/>
      <c r="W3" s="1533"/>
      <c r="X3" s="1533"/>
      <c r="Y3" s="1533"/>
      <c r="Z3" s="1533"/>
      <c r="AA3" s="1533"/>
      <c r="AB3" s="1533"/>
      <c r="AC3" s="1533"/>
      <c r="AD3" s="1533"/>
      <c r="AE3" s="1533"/>
      <c r="AF3" s="1533"/>
      <c r="AG3" s="1533"/>
      <c r="AH3" s="1533"/>
      <c r="AI3" s="1545"/>
      <c r="AJ3" s="1557" t="s">
        <v>210</v>
      </c>
      <c r="AK3" s="1524" t="s">
        <v>212</v>
      </c>
    </row>
    <row r="4" spans="2:37" ht="14.25" customHeight="1">
      <c r="B4" s="392"/>
      <c r="C4" s="1083" t="s">
        <v>25</v>
      </c>
      <c r="D4" s="1504" t="s">
        <v>4</v>
      </c>
      <c r="E4" s="1505"/>
      <c r="F4" s="1505"/>
      <c r="G4" s="1506"/>
      <c r="H4" s="1504" t="s">
        <v>5</v>
      </c>
      <c r="I4" s="1505"/>
      <c r="J4" s="1505"/>
      <c r="K4" s="1506"/>
      <c r="L4" s="1504" t="s">
        <v>6</v>
      </c>
      <c r="M4" s="1505"/>
      <c r="N4" s="1505"/>
      <c r="O4" s="1506"/>
      <c r="P4" s="1504" t="s">
        <v>8</v>
      </c>
      <c r="Q4" s="1505"/>
      <c r="R4" s="1505"/>
      <c r="S4" s="1506"/>
      <c r="T4" s="1504" t="s">
        <v>4</v>
      </c>
      <c r="U4" s="1505"/>
      <c r="V4" s="1505"/>
      <c r="W4" s="1506"/>
      <c r="X4" s="1504" t="s">
        <v>5</v>
      </c>
      <c r="Y4" s="1505"/>
      <c r="Z4" s="1505"/>
      <c r="AA4" s="1506"/>
      <c r="AB4" s="1504" t="s">
        <v>6</v>
      </c>
      <c r="AC4" s="1505"/>
      <c r="AD4" s="1505"/>
      <c r="AE4" s="1506"/>
      <c r="AF4" s="1504" t="s">
        <v>7</v>
      </c>
      <c r="AG4" s="1505"/>
      <c r="AH4" s="1505"/>
      <c r="AI4" s="1506"/>
      <c r="AJ4" s="1515"/>
      <c r="AK4" s="1525"/>
    </row>
    <row r="5" spans="2:37" ht="14.25" customHeight="1">
      <c r="B5" s="392"/>
      <c r="C5" s="1083" t="s">
        <v>207</v>
      </c>
      <c r="D5" s="1518">
        <f>liczbaucz!C8</f>
        <v>0</v>
      </c>
      <c r="E5" s="1519"/>
      <c r="F5" s="1519"/>
      <c r="G5" s="1520"/>
      <c r="H5" s="1518">
        <f>liczbaucz!D8</f>
        <v>0</v>
      </c>
      <c r="I5" s="1519"/>
      <c r="J5" s="1519"/>
      <c r="K5" s="1520"/>
      <c r="L5" s="1518">
        <f>liczbaucz!E8</f>
        <v>0</v>
      </c>
      <c r="M5" s="1519"/>
      <c r="N5" s="1519"/>
      <c r="O5" s="1520"/>
      <c r="P5" s="1518">
        <f>liczbaucz!F8</f>
        <v>0</v>
      </c>
      <c r="Q5" s="1519"/>
      <c r="R5" s="1519"/>
      <c r="S5" s="1520"/>
      <c r="T5" s="1518">
        <f>liczbaucz!G8</f>
        <v>0</v>
      </c>
      <c r="U5" s="1519"/>
      <c r="V5" s="1519"/>
      <c r="W5" s="1520"/>
      <c r="X5" s="1518">
        <f>liczbaucz!H8</f>
        <v>0</v>
      </c>
      <c r="Y5" s="1519"/>
      <c r="Z5" s="1519"/>
      <c r="AA5" s="1520"/>
      <c r="AB5" s="1518">
        <f>liczbaucz!I8</f>
        <v>0</v>
      </c>
      <c r="AC5" s="1519"/>
      <c r="AD5" s="1519"/>
      <c r="AE5" s="1520"/>
      <c r="AF5" s="1518">
        <f>liczbaucz!J8</f>
        <v>0</v>
      </c>
      <c r="AG5" s="1519"/>
      <c r="AH5" s="1519"/>
      <c r="AI5" s="1520"/>
      <c r="AJ5" s="1515"/>
      <c r="AK5" s="1525"/>
    </row>
    <row r="6" spans="2:37" ht="14.25" customHeight="1">
      <c r="B6" s="1061"/>
      <c r="C6" s="1083" t="s">
        <v>579</v>
      </c>
      <c r="D6" s="1518">
        <f>liczbaucz!C5</f>
        <v>0</v>
      </c>
      <c r="E6" s="1519"/>
      <c r="F6" s="1519"/>
      <c r="G6" s="1520"/>
      <c r="H6" s="1518">
        <f>liczbaucz!D5</f>
        <v>0</v>
      </c>
      <c r="I6" s="1519"/>
      <c r="J6" s="1519"/>
      <c r="K6" s="1520"/>
      <c r="L6" s="1518">
        <f>liczbaucz!E5</f>
        <v>0</v>
      </c>
      <c r="M6" s="1519"/>
      <c r="N6" s="1519"/>
      <c r="O6" s="1520"/>
      <c r="P6" s="1518">
        <f>liczbaucz!F5</f>
        <v>0</v>
      </c>
      <c r="Q6" s="1519"/>
      <c r="R6" s="1519"/>
      <c r="S6" s="1520"/>
      <c r="T6" s="1518">
        <f>liczbaucz!G5</f>
        <v>0</v>
      </c>
      <c r="U6" s="1519"/>
      <c r="V6" s="1519"/>
      <c r="W6" s="1520"/>
      <c r="X6" s="1518">
        <f>liczbaucz!H5</f>
        <v>0</v>
      </c>
      <c r="Y6" s="1519"/>
      <c r="Z6" s="1519"/>
      <c r="AA6" s="1520"/>
      <c r="AB6" s="1518">
        <f>liczbaucz!I5</f>
        <v>0</v>
      </c>
      <c r="AC6" s="1519"/>
      <c r="AD6" s="1519"/>
      <c r="AE6" s="1520"/>
      <c r="AF6" s="1518">
        <f>liczbaucz!J5</f>
        <v>0</v>
      </c>
      <c r="AG6" s="1519"/>
      <c r="AH6" s="1519"/>
      <c r="AI6" s="1520"/>
      <c r="AJ6" s="1515"/>
      <c r="AK6" s="1525"/>
    </row>
    <row r="7" spans="2:37" ht="14.25" customHeight="1" thickBot="1">
      <c r="B7" s="1061"/>
      <c r="C7" s="1083" t="s">
        <v>580</v>
      </c>
      <c r="D7" s="1099"/>
      <c r="E7" s="1100"/>
      <c r="F7" s="1100"/>
      <c r="G7" s="1101"/>
      <c r="H7" s="1099"/>
      <c r="I7" s="1100"/>
      <c r="J7" s="1100"/>
      <c r="K7" s="1101"/>
      <c r="L7" s="1099"/>
      <c r="M7" s="1100"/>
      <c r="N7" s="1100"/>
      <c r="O7" s="1101"/>
      <c r="P7" s="1099"/>
      <c r="Q7" s="1100"/>
      <c r="R7" s="1100"/>
      <c r="S7" s="1101"/>
      <c r="T7" s="1099"/>
      <c r="U7" s="1100"/>
      <c r="V7" s="1100"/>
      <c r="W7" s="1101"/>
      <c r="X7" s="1099"/>
      <c r="Y7" s="1100"/>
      <c r="Z7" s="1100"/>
      <c r="AA7" s="1101"/>
      <c r="AB7" s="1099"/>
      <c r="AC7" s="1100"/>
      <c r="AD7" s="1100"/>
      <c r="AE7" s="1101"/>
      <c r="AF7" s="1099"/>
      <c r="AG7" s="1100"/>
      <c r="AH7" s="1100"/>
      <c r="AI7" s="1101"/>
      <c r="AJ7" s="1558"/>
      <c r="AK7" s="1559"/>
    </row>
    <row r="8" spans="2:37" ht="16.5" customHeight="1" thickTop="1">
      <c r="B8" s="392"/>
      <c r="C8" s="1085" t="s">
        <v>570</v>
      </c>
      <c r="D8" s="1539">
        <f>COUNTA(D10:G21)</f>
        <v>0</v>
      </c>
      <c r="E8" s="1522"/>
      <c r="F8" s="1522"/>
      <c r="G8" s="1560"/>
      <c r="H8" s="1539">
        <f t="shared" ref="H8" si="0">COUNTA(H10:K21)</f>
        <v>0</v>
      </c>
      <c r="I8" s="1522"/>
      <c r="J8" s="1522"/>
      <c r="K8" s="1560"/>
      <c r="L8" s="1539">
        <f t="shared" ref="L8" si="1">COUNTA(L10:O21)</f>
        <v>0</v>
      </c>
      <c r="M8" s="1522"/>
      <c r="N8" s="1522"/>
      <c r="O8" s="1560"/>
      <c r="P8" s="1539">
        <f t="shared" ref="P8" si="2">COUNTA(P10:S21)</f>
        <v>0</v>
      </c>
      <c r="Q8" s="1522"/>
      <c r="R8" s="1522"/>
      <c r="S8" s="1560"/>
      <c r="T8" s="1539">
        <f t="shared" ref="T8" si="3">COUNTA(T10:W21)</f>
        <v>0</v>
      </c>
      <c r="U8" s="1522"/>
      <c r="V8" s="1522"/>
      <c r="W8" s="1560"/>
      <c r="X8" s="1539">
        <f t="shared" ref="X8" si="4">COUNTA(X10:AA21)</f>
        <v>0</v>
      </c>
      <c r="Y8" s="1522"/>
      <c r="Z8" s="1522"/>
      <c r="AA8" s="1560"/>
      <c r="AB8" s="1539">
        <f t="shared" ref="AB8" si="5">COUNTA(AB10:AE21)</f>
        <v>0</v>
      </c>
      <c r="AC8" s="1522"/>
      <c r="AD8" s="1522"/>
      <c r="AE8" s="1560"/>
      <c r="AF8" s="1539">
        <f>COUNTA(AF10:AI21)</f>
        <v>0</v>
      </c>
      <c r="AG8" s="1522"/>
      <c r="AH8" s="1522"/>
      <c r="AI8" s="1560"/>
      <c r="AJ8" s="1561">
        <f>COUNTA(AJ10:AJ21)</f>
        <v>0</v>
      </c>
      <c r="AK8" s="1563">
        <f t="shared" ref="AK8" si="6">SUM(AK10:AK21)</f>
        <v>0</v>
      </c>
    </row>
    <row r="9" spans="2:37" ht="16.5" customHeight="1">
      <c r="B9" s="393" t="s">
        <v>2</v>
      </c>
      <c r="C9" s="1086" t="s">
        <v>55</v>
      </c>
      <c r="D9" s="1077" t="s">
        <v>573</v>
      </c>
      <c r="E9" s="1074" t="s">
        <v>574</v>
      </c>
      <c r="F9" s="1074" t="s">
        <v>575</v>
      </c>
      <c r="G9" s="1078" t="s">
        <v>576</v>
      </c>
      <c r="H9" s="1077" t="s">
        <v>573</v>
      </c>
      <c r="I9" s="1074" t="s">
        <v>574</v>
      </c>
      <c r="J9" s="1074" t="s">
        <v>575</v>
      </c>
      <c r="K9" s="1078" t="s">
        <v>576</v>
      </c>
      <c r="L9" s="1077" t="s">
        <v>573</v>
      </c>
      <c r="M9" s="1074" t="s">
        <v>574</v>
      </c>
      <c r="N9" s="1074" t="s">
        <v>575</v>
      </c>
      <c r="O9" s="1078" t="s">
        <v>576</v>
      </c>
      <c r="P9" s="1077" t="s">
        <v>573</v>
      </c>
      <c r="Q9" s="1074" t="s">
        <v>574</v>
      </c>
      <c r="R9" s="1074" t="s">
        <v>575</v>
      </c>
      <c r="S9" s="1078" t="s">
        <v>576</v>
      </c>
      <c r="T9" s="1077" t="s">
        <v>573</v>
      </c>
      <c r="U9" s="1074" t="s">
        <v>574</v>
      </c>
      <c r="V9" s="1074" t="s">
        <v>575</v>
      </c>
      <c r="W9" s="1078" t="s">
        <v>576</v>
      </c>
      <c r="X9" s="1077" t="s">
        <v>573</v>
      </c>
      <c r="Y9" s="1074" t="s">
        <v>574</v>
      </c>
      <c r="Z9" s="1074" t="s">
        <v>575</v>
      </c>
      <c r="AA9" s="1078" t="s">
        <v>576</v>
      </c>
      <c r="AB9" s="1077" t="s">
        <v>573</v>
      </c>
      <c r="AC9" s="1074" t="s">
        <v>574</v>
      </c>
      <c r="AD9" s="1074" t="s">
        <v>575</v>
      </c>
      <c r="AE9" s="1078" t="s">
        <v>576</v>
      </c>
      <c r="AF9" s="1077" t="s">
        <v>573</v>
      </c>
      <c r="AG9" s="1074" t="s">
        <v>574</v>
      </c>
      <c r="AH9" s="1074" t="s">
        <v>575</v>
      </c>
      <c r="AI9" s="1078" t="s">
        <v>576</v>
      </c>
      <c r="AJ9" s="1562"/>
      <c r="AK9" s="1531"/>
    </row>
    <row r="10" spans="2:37" ht="12.9" customHeight="1">
      <c r="B10" s="394">
        <v>1</v>
      </c>
      <c r="C10" s="1087" t="s">
        <v>514</v>
      </c>
      <c r="D10" s="1071"/>
      <c r="E10" s="1062"/>
      <c r="F10" s="1062"/>
      <c r="G10" s="1079"/>
      <c r="H10" s="1071"/>
      <c r="I10" s="1062"/>
      <c r="J10" s="1062"/>
      <c r="K10" s="1079"/>
      <c r="L10" s="1071"/>
      <c r="M10" s="1062"/>
      <c r="N10" s="1062"/>
      <c r="O10" s="1079"/>
      <c r="P10" s="1071"/>
      <c r="Q10" s="1062"/>
      <c r="R10" s="1062"/>
      <c r="S10" s="1079"/>
      <c r="T10" s="1071"/>
      <c r="U10" s="1062"/>
      <c r="V10" s="1062"/>
      <c r="W10" s="1079"/>
      <c r="X10" s="1071"/>
      <c r="Y10" s="1062"/>
      <c r="Z10" s="1062"/>
      <c r="AA10" s="1079"/>
      <c r="AB10" s="1071"/>
      <c r="AC10" s="1062"/>
      <c r="AD10" s="1062"/>
      <c r="AE10" s="1079"/>
      <c r="AF10" s="1071"/>
      <c r="AG10" s="1062"/>
      <c r="AH10" s="1062"/>
      <c r="AI10" s="1079"/>
      <c r="AJ10" s="1068"/>
      <c r="AK10" s="747">
        <f>COUNTA(D10:AJ10)</f>
        <v>0</v>
      </c>
    </row>
    <row r="11" spans="2:37" ht="12.9" customHeight="1">
      <c r="B11" s="394">
        <v>2</v>
      </c>
      <c r="C11" s="1087" t="s">
        <v>516</v>
      </c>
      <c r="D11" s="1071"/>
      <c r="E11" s="1062"/>
      <c r="F11" s="1062"/>
      <c r="G11" s="1079"/>
      <c r="H11" s="1071"/>
      <c r="I11" s="1062"/>
      <c r="J11" s="1062"/>
      <c r="K11" s="1079"/>
      <c r="L11" s="1071"/>
      <c r="M11" s="1062"/>
      <c r="N11" s="1062"/>
      <c r="O11" s="1079"/>
      <c r="P11" s="1071"/>
      <c r="Q11" s="1062"/>
      <c r="R11" s="1062"/>
      <c r="S11" s="1079"/>
      <c r="T11" s="1071"/>
      <c r="U11" s="1062"/>
      <c r="V11" s="1062"/>
      <c r="W11" s="1079"/>
      <c r="X11" s="1071"/>
      <c r="Y11" s="1062"/>
      <c r="Z11" s="1062"/>
      <c r="AA11" s="1079"/>
      <c r="AB11" s="1071"/>
      <c r="AC11" s="1062"/>
      <c r="AD11" s="1062"/>
      <c r="AE11" s="1079"/>
      <c r="AF11" s="1071"/>
      <c r="AG11" s="1062"/>
      <c r="AH11" s="1062"/>
      <c r="AI11" s="1079"/>
      <c r="AJ11" s="1068"/>
      <c r="AK11" s="747">
        <f t="shared" ref="AK11:AK20" si="7">COUNTA(D11:AJ11)</f>
        <v>0</v>
      </c>
    </row>
    <row r="12" spans="2:37" ht="12.9" customHeight="1">
      <c r="B12" s="394">
        <v>3</v>
      </c>
      <c r="C12" s="1087" t="s">
        <v>518</v>
      </c>
      <c r="D12" s="1071"/>
      <c r="E12" s="1062"/>
      <c r="F12" s="1062"/>
      <c r="G12" s="1079"/>
      <c r="H12" s="1071"/>
      <c r="I12" s="1062"/>
      <c r="J12" s="1062"/>
      <c r="K12" s="1079"/>
      <c r="L12" s="1071"/>
      <c r="M12" s="1062"/>
      <c r="N12" s="1062"/>
      <c r="O12" s="1079"/>
      <c r="P12" s="1071"/>
      <c r="Q12" s="1062"/>
      <c r="R12" s="1062"/>
      <c r="S12" s="1079"/>
      <c r="T12" s="1071"/>
      <c r="U12" s="1062"/>
      <c r="V12" s="1062"/>
      <c r="W12" s="1079"/>
      <c r="X12" s="1071"/>
      <c r="Y12" s="1062"/>
      <c r="Z12" s="1062"/>
      <c r="AA12" s="1079"/>
      <c r="AB12" s="1071"/>
      <c r="AC12" s="1062"/>
      <c r="AD12" s="1062"/>
      <c r="AE12" s="1079"/>
      <c r="AF12" s="1071"/>
      <c r="AG12" s="1062"/>
      <c r="AH12" s="1062"/>
      <c r="AI12" s="1079"/>
      <c r="AJ12" s="1068"/>
      <c r="AK12" s="747">
        <f t="shared" si="7"/>
        <v>0</v>
      </c>
    </row>
    <row r="13" spans="2:37" ht="12.9" customHeight="1">
      <c r="B13" s="394">
        <v>4</v>
      </c>
      <c r="C13" s="1087" t="s">
        <v>520</v>
      </c>
      <c r="D13" s="1071"/>
      <c r="E13" s="1062"/>
      <c r="F13" s="1062"/>
      <c r="G13" s="1079"/>
      <c r="H13" s="1071"/>
      <c r="I13" s="1062"/>
      <c r="J13" s="1062"/>
      <c r="K13" s="1079"/>
      <c r="L13" s="1071"/>
      <c r="M13" s="1062"/>
      <c r="N13" s="1062"/>
      <c r="O13" s="1079"/>
      <c r="P13" s="1071"/>
      <c r="Q13" s="1062"/>
      <c r="R13" s="1062"/>
      <c r="S13" s="1079"/>
      <c r="T13" s="1071"/>
      <c r="U13" s="1062"/>
      <c r="V13" s="1062"/>
      <c r="W13" s="1079"/>
      <c r="X13" s="1071"/>
      <c r="Y13" s="1062"/>
      <c r="Z13" s="1062"/>
      <c r="AA13" s="1079"/>
      <c r="AB13" s="1071"/>
      <c r="AC13" s="1062"/>
      <c r="AD13" s="1062"/>
      <c r="AE13" s="1079"/>
      <c r="AF13" s="1071"/>
      <c r="AG13" s="1062"/>
      <c r="AH13" s="1062"/>
      <c r="AI13" s="1079"/>
      <c r="AJ13" s="1068"/>
      <c r="AK13" s="747">
        <f t="shared" si="7"/>
        <v>0</v>
      </c>
    </row>
    <row r="14" spans="2:37" ht="12.9" customHeight="1">
      <c r="B14" s="394">
        <v>5</v>
      </c>
      <c r="C14" s="1087" t="s">
        <v>534</v>
      </c>
      <c r="D14" s="1071"/>
      <c r="E14" s="1062"/>
      <c r="F14" s="1062"/>
      <c r="G14" s="1079"/>
      <c r="H14" s="1071"/>
      <c r="I14" s="1062"/>
      <c r="J14" s="1062"/>
      <c r="K14" s="1079"/>
      <c r="L14" s="1071"/>
      <c r="M14" s="1062"/>
      <c r="N14" s="1062"/>
      <c r="O14" s="1079"/>
      <c r="P14" s="1071"/>
      <c r="Q14" s="1062"/>
      <c r="R14" s="1062"/>
      <c r="S14" s="1079"/>
      <c r="T14" s="1071"/>
      <c r="U14" s="1062"/>
      <c r="V14" s="1062"/>
      <c r="W14" s="1079"/>
      <c r="X14" s="1071"/>
      <c r="Y14" s="1062"/>
      <c r="Z14" s="1062"/>
      <c r="AA14" s="1079"/>
      <c r="AB14" s="1071"/>
      <c r="AC14" s="1062"/>
      <c r="AD14" s="1062"/>
      <c r="AE14" s="1079"/>
      <c r="AF14" s="1071"/>
      <c r="AG14" s="1062"/>
      <c r="AH14" s="1062"/>
      <c r="AI14" s="1079"/>
      <c r="AJ14" s="1068"/>
      <c r="AK14" s="747">
        <f t="shared" si="7"/>
        <v>0</v>
      </c>
    </row>
    <row r="15" spans="2:37" ht="12.9" customHeight="1">
      <c r="B15" s="394">
        <v>6</v>
      </c>
      <c r="C15" s="1104" t="s">
        <v>184</v>
      </c>
      <c r="D15" s="1071"/>
      <c r="E15" s="1062"/>
      <c r="F15" s="1062"/>
      <c r="G15" s="1079"/>
      <c r="H15" s="1071"/>
      <c r="I15" s="1062"/>
      <c r="J15" s="1062"/>
      <c r="K15" s="1079"/>
      <c r="L15" s="1071"/>
      <c r="M15" s="1062"/>
      <c r="N15" s="1062"/>
      <c r="O15" s="1079"/>
      <c r="P15" s="1071"/>
      <c r="Q15" s="1062"/>
      <c r="R15" s="1062"/>
      <c r="S15" s="1079"/>
      <c r="T15" s="1071"/>
      <c r="U15" s="1062"/>
      <c r="V15" s="1062"/>
      <c r="W15" s="1079"/>
      <c r="X15" s="1071"/>
      <c r="Y15" s="1062"/>
      <c r="Z15" s="1062"/>
      <c r="AA15" s="1079"/>
      <c r="AB15" s="1071"/>
      <c r="AC15" s="1062"/>
      <c r="AD15" s="1062"/>
      <c r="AE15" s="1079"/>
      <c r="AF15" s="1071"/>
      <c r="AG15" s="1062"/>
      <c r="AH15" s="1062"/>
      <c r="AI15" s="1079"/>
      <c r="AJ15" s="1069"/>
      <c r="AK15" s="747">
        <f t="shared" si="7"/>
        <v>0</v>
      </c>
    </row>
    <row r="16" spans="2:37" ht="12.9" customHeight="1">
      <c r="B16" s="394">
        <v>7</v>
      </c>
      <c r="C16" s="1104" t="s">
        <v>523</v>
      </c>
      <c r="D16" s="1071"/>
      <c r="E16" s="1062"/>
      <c r="F16" s="1062"/>
      <c r="G16" s="1079"/>
      <c r="H16" s="1071"/>
      <c r="I16" s="1062"/>
      <c r="J16" s="1062"/>
      <c r="K16" s="1079"/>
      <c r="L16" s="1071"/>
      <c r="M16" s="1062"/>
      <c r="N16" s="1062"/>
      <c r="O16" s="1079"/>
      <c r="P16" s="1071"/>
      <c r="Q16" s="1062"/>
      <c r="R16" s="1062"/>
      <c r="S16" s="1079"/>
      <c r="T16" s="1071"/>
      <c r="U16" s="1062"/>
      <c r="V16" s="1062"/>
      <c r="W16" s="1079"/>
      <c r="X16" s="1071"/>
      <c r="Y16" s="1062"/>
      <c r="Z16" s="1062"/>
      <c r="AA16" s="1079"/>
      <c r="AB16" s="1071"/>
      <c r="AC16" s="1062"/>
      <c r="AD16" s="1062"/>
      <c r="AE16" s="1079"/>
      <c r="AF16" s="1071"/>
      <c r="AG16" s="1062"/>
      <c r="AH16" s="1062"/>
      <c r="AI16" s="1079"/>
      <c r="AJ16" s="1069"/>
      <c r="AK16" s="747">
        <f t="shared" si="7"/>
        <v>0</v>
      </c>
    </row>
    <row r="17" spans="2:37" ht="12.9" customHeight="1">
      <c r="B17" s="394">
        <v>8</v>
      </c>
      <c r="C17" s="1088"/>
      <c r="D17" s="1071"/>
      <c r="E17" s="1062"/>
      <c r="F17" s="1062"/>
      <c r="G17" s="1079"/>
      <c r="H17" s="1071"/>
      <c r="I17" s="1062"/>
      <c r="J17" s="1062"/>
      <c r="K17" s="1079"/>
      <c r="L17" s="1071"/>
      <c r="M17" s="1062"/>
      <c r="N17" s="1062"/>
      <c r="O17" s="1079"/>
      <c r="P17" s="1071"/>
      <c r="Q17" s="1062"/>
      <c r="R17" s="1062"/>
      <c r="S17" s="1079"/>
      <c r="T17" s="1071"/>
      <c r="U17" s="1062"/>
      <c r="V17" s="1062"/>
      <c r="W17" s="1079"/>
      <c r="X17" s="1071"/>
      <c r="Y17" s="1062"/>
      <c r="Z17" s="1062"/>
      <c r="AA17" s="1079"/>
      <c r="AB17" s="1071"/>
      <c r="AC17" s="1062"/>
      <c r="AD17" s="1062"/>
      <c r="AE17" s="1079"/>
      <c r="AF17" s="1071"/>
      <c r="AG17" s="1062"/>
      <c r="AH17" s="1062"/>
      <c r="AI17" s="1079"/>
      <c r="AJ17" s="1069"/>
      <c r="AK17" s="747">
        <f t="shared" si="7"/>
        <v>0</v>
      </c>
    </row>
    <row r="18" spans="2:37" ht="12.9" customHeight="1">
      <c r="B18" s="394">
        <v>9</v>
      </c>
      <c r="C18" s="1088"/>
      <c r="D18" s="1071"/>
      <c r="E18" s="1062"/>
      <c r="F18" s="1062"/>
      <c r="G18" s="1079"/>
      <c r="H18" s="1071"/>
      <c r="I18" s="1062"/>
      <c r="J18" s="1062"/>
      <c r="K18" s="1079"/>
      <c r="L18" s="1071"/>
      <c r="M18" s="1062"/>
      <c r="N18" s="1062"/>
      <c r="O18" s="1079"/>
      <c r="P18" s="1071"/>
      <c r="Q18" s="1062"/>
      <c r="R18" s="1062"/>
      <c r="S18" s="1079"/>
      <c r="T18" s="1071"/>
      <c r="U18" s="1062"/>
      <c r="V18" s="1062"/>
      <c r="W18" s="1079"/>
      <c r="X18" s="1071"/>
      <c r="Y18" s="1062"/>
      <c r="Z18" s="1062"/>
      <c r="AA18" s="1079"/>
      <c r="AB18" s="1071"/>
      <c r="AC18" s="1062"/>
      <c r="AD18" s="1062"/>
      <c r="AE18" s="1079"/>
      <c r="AF18" s="1071"/>
      <c r="AG18" s="1062"/>
      <c r="AH18" s="1062"/>
      <c r="AI18" s="1079"/>
      <c r="AJ18" s="1069"/>
      <c r="AK18" s="747">
        <f t="shared" si="7"/>
        <v>0</v>
      </c>
    </row>
    <row r="19" spans="2:37" ht="12.9" customHeight="1">
      <c r="B19" s="394">
        <v>10</v>
      </c>
      <c r="C19" s="1088"/>
      <c r="D19" s="1071"/>
      <c r="E19" s="1062"/>
      <c r="F19" s="1062"/>
      <c r="G19" s="1079"/>
      <c r="H19" s="1071"/>
      <c r="I19" s="1062"/>
      <c r="J19" s="1062"/>
      <c r="K19" s="1079"/>
      <c r="L19" s="1071"/>
      <c r="M19" s="1062"/>
      <c r="N19" s="1062"/>
      <c r="O19" s="1079"/>
      <c r="P19" s="1071"/>
      <c r="Q19" s="1062"/>
      <c r="R19" s="1062"/>
      <c r="S19" s="1079"/>
      <c r="T19" s="1071"/>
      <c r="U19" s="1062"/>
      <c r="V19" s="1062"/>
      <c r="W19" s="1079"/>
      <c r="X19" s="1071"/>
      <c r="Y19" s="1062"/>
      <c r="Z19" s="1062"/>
      <c r="AA19" s="1079"/>
      <c r="AB19" s="1071"/>
      <c r="AC19" s="1062"/>
      <c r="AD19" s="1062"/>
      <c r="AE19" s="1079"/>
      <c r="AF19" s="1071"/>
      <c r="AG19" s="1062"/>
      <c r="AH19" s="1062"/>
      <c r="AI19" s="1079"/>
      <c r="AJ19" s="1069"/>
      <c r="AK19" s="747">
        <f t="shared" si="7"/>
        <v>0</v>
      </c>
    </row>
    <row r="20" spans="2:37" ht="12.9" customHeight="1">
      <c r="B20" s="394">
        <v>11</v>
      </c>
      <c r="C20" s="1088"/>
      <c r="D20" s="1071"/>
      <c r="E20" s="1062"/>
      <c r="F20" s="1062"/>
      <c r="G20" s="1079"/>
      <c r="H20" s="1071"/>
      <c r="I20" s="1062"/>
      <c r="J20" s="1062"/>
      <c r="K20" s="1079"/>
      <c r="L20" s="1071"/>
      <c r="M20" s="1062"/>
      <c r="N20" s="1062"/>
      <c r="O20" s="1079"/>
      <c r="P20" s="1071"/>
      <c r="Q20" s="1062"/>
      <c r="R20" s="1062"/>
      <c r="S20" s="1079"/>
      <c r="T20" s="1071"/>
      <c r="U20" s="1062"/>
      <c r="V20" s="1062"/>
      <c r="W20" s="1079"/>
      <c r="X20" s="1071"/>
      <c r="Y20" s="1062"/>
      <c r="Z20" s="1062"/>
      <c r="AA20" s="1079"/>
      <c r="AB20" s="1071"/>
      <c r="AC20" s="1062"/>
      <c r="AD20" s="1062"/>
      <c r="AE20" s="1079"/>
      <c r="AF20" s="1071"/>
      <c r="AG20" s="1062"/>
      <c r="AH20" s="1062"/>
      <c r="AI20" s="1079"/>
      <c r="AJ20" s="1069"/>
      <c r="AK20" s="747">
        <f t="shared" si="7"/>
        <v>0</v>
      </c>
    </row>
    <row r="21" spans="2:37" ht="12.9" customHeight="1" thickBot="1">
      <c r="B21" s="396">
        <v>12</v>
      </c>
      <c r="C21" s="1089"/>
      <c r="D21" s="1072"/>
      <c r="E21" s="1064"/>
      <c r="F21" s="1064"/>
      <c r="G21" s="1082"/>
      <c r="H21" s="1072"/>
      <c r="I21" s="1064"/>
      <c r="J21" s="1064"/>
      <c r="K21" s="1082"/>
      <c r="L21" s="1072"/>
      <c r="M21" s="1064"/>
      <c r="N21" s="1064"/>
      <c r="O21" s="1082"/>
      <c r="P21" s="1072"/>
      <c r="Q21" s="1064"/>
      <c r="R21" s="1064"/>
      <c r="S21" s="1082"/>
      <c r="T21" s="1072"/>
      <c r="U21" s="1064"/>
      <c r="V21" s="1064"/>
      <c r="W21" s="1082"/>
      <c r="X21" s="1072"/>
      <c r="Y21" s="1064"/>
      <c r="Z21" s="1064"/>
      <c r="AA21" s="1082"/>
      <c r="AB21" s="1072"/>
      <c r="AC21" s="1064"/>
      <c r="AD21" s="1064"/>
      <c r="AE21" s="1082"/>
      <c r="AF21" s="1072"/>
      <c r="AG21" s="1064"/>
      <c r="AH21" s="1064"/>
      <c r="AI21" s="1082"/>
      <c r="AJ21" s="1070"/>
      <c r="AK21" s="748">
        <f>COUNTA(D21:AJ21)</f>
        <v>0</v>
      </c>
    </row>
    <row r="22" spans="2:37">
      <c r="B22" s="395"/>
    </row>
    <row r="23" spans="2:37">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2:37">
      <c r="C24" s="2"/>
      <c r="D24" s="381"/>
      <c r="E24" s="381"/>
      <c r="F24" s="381"/>
      <c r="G24" s="381"/>
      <c r="H24" s="381"/>
      <c r="I24" s="381"/>
      <c r="J24" s="381"/>
      <c r="K24" s="381"/>
      <c r="L24" s="381"/>
      <c r="M24" s="381"/>
      <c r="N24" s="381"/>
      <c r="O24" s="381"/>
      <c r="P24" s="2"/>
      <c r="Q24" s="2"/>
      <c r="R24" s="2"/>
      <c r="S24" s="2"/>
      <c r="T24" s="2"/>
      <c r="U24" s="2"/>
      <c r="V24" s="2"/>
      <c r="W24" s="2"/>
      <c r="X24" s="2"/>
      <c r="Y24" s="2"/>
      <c r="Z24" s="2"/>
      <c r="AA24" s="2"/>
      <c r="AB24" s="2"/>
      <c r="AC24" s="2"/>
      <c r="AD24" s="2"/>
      <c r="AE24" s="2"/>
      <c r="AF24" s="2"/>
      <c r="AG24" s="2"/>
      <c r="AH24" s="2"/>
      <c r="AI24" s="2"/>
      <c r="AJ24" s="2"/>
      <c r="AK24" s="2"/>
    </row>
    <row r="25" spans="2:37">
      <c r="C25" s="2"/>
      <c r="D25" s="382"/>
      <c r="E25" s="382"/>
      <c r="F25" s="382"/>
      <c r="G25" s="382"/>
      <c r="H25" s="382"/>
      <c r="I25" s="382"/>
      <c r="J25" s="382"/>
      <c r="K25" s="382"/>
      <c r="L25" s="382"/>
      <c r="M25" s="382"/>
      <c r="N25" s="382"/>
      <c r="O25" s="382"/>
      <c r="P25" s="2"/>
      <c r="Q25" s="2"/>
      <c r="R25" s="2"/>
      <c r="S25" s="2"/>
      <c r="T25" s="2"/>
      <c r="U25" s="2"/>
      <c r="V25" s="2"/>
      <c r="W25" s="2"/>
      <c r="X25" s="2"/>
      <c r="Y25" s="2"/>
      <c r="Z25" s="2"/>
      <c r="AA25" s="2"/>
      <c r="AB25" s="2"/>
      <c r="AC25" s="2"/>
      <c r="AD25" s="2"/>
      <c r="AE25" s="2"/>
      <c r="AF25" s="2"/>
      <c r="AG25" s="2"/>
      <c r="AH25" s="2"/>
      <c r="AI25" s="2"/>
      <c r="AJ25" s="2"/>
      <c r="AK25" s="2"/>
    </row>
    <row r="26" spans="2:37">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sheetData>
  <sheetProtection algorithmName="SHA-512" hashValue="etWK9/yV+BObJ1F3HTlu41sSUWXQIW5Hlg4Jq2xEQkWhmihpEASxaoQO/CYb4L6xG5DwHoF20I36jxMHsTFIxA==" saltValue="Urgy27F5o11+xmVfPj5pYQ==" spinCount="100000" sheet="1" objects="1" scenarios="1" formatRows="0"/>
  <mergeCells count="39">
    <mergeCell ref="AJ8:AJ9"/>
    <mergeCell ref="AK8:AK9"/>
    <mergeCell ref="AB5:AE5"/>
    <mergeCell ref="AB4:AE4"/>
    <mergeCell ref="D2:AK2"/>
    <mergeCell ref="AF6:AI6"/>
    <mergeCell ref="AF5:AI5"/>
    <mergeCell ref="AF4:AI4"/>
    <mergeCell ref="AB6:AE6"/>
    <mergeCell ref="X6:AA6"/>
    <mergeCell ref="X5:AA5"/>
    <mergeCell ref="X4:AA4"/>
    <mergeCell ref="T6:W6"/>
    <mergeCell ref="T5:W5"/>
    <mergeCell ref="T4:W4"/>
    <mergeCell ref="D5:G5"/>
    <mergeCell ref="D4:G4"/>
    <mergeCell ref="P6:S6"/>
    <mergeCell ref="P5:S5"/>
    <mergeCell ref="P4:S4"/>
    <mergeCell ref="L6:O6"/>
    <mergeCell ref="L5:O5"/>
    <mergeCell ref="L4:O4"/>
    <mergeCell ref="D3:S3"/>
    <mergeCell ref="T3:AI3"/>
    <mergeCell ref="AJ3:AJ7"/>
    <mergeCell ref="AK3:AK7"/>
    <mergeCell ref="D8:G8"/>
    <mergeCell ref="AF8:AI8"/>
    <mergeCell ref="AB8:AE8"/>
    <mergeCell ref="X8:AA8"/>
    <mergeCell ref="T8:W8"/>
    <mergeCell ref="P8:S8"/>
    <mergeCell ref="L8:O8"/>
    <mergeCell ref="H8:K8"/>
    <mergeCell ref="H6:K6"/>
    <mergeCell ref="H5:K5"/>
    <mergeCell ref="H4:K4"/>
    <mergeCell ref="D6:G6"/>
  </mergeCells>
  <printOptions horizontalCentered="1"/>
  <pageMargins left="0.59055118110236227" right="0.51181102362204722" top="1.1811023622047245" bottom="0.98425196850393704" header="0.51181102362204722" footer="0.51181102362204722"/>
  <pageSetup paperSize="9" scale="94" orientation="landscape" horizontalDpi="4294967293" verticalDpi="4294967293" r:id="rId1"/>
  <headerFooter alignWithMargins="0">
    <oddFooter>&amp;L&amp;7CEA - arkusz organizacyjny na rok szkolny 2020/21    nr teczki: &amp;F</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słownik!$A$2:$A$36</xm:f>
          </x14:formula1>
          <xm:sqref>C17:C21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FF0000"/>
    <pageSetUpPr fitToPage="1"/>
  </sheetPr>
  <dimension ref="B1:S20"/>
  <sheetViews>
    <sheetView showGridLines="0" view="pageBreakPreview" zoomScaleNormal="100" zoomScaleSheetLayoutView="100" workbookViewId="0">
      <selection activeCell="I24" sqref="I24"/>
    </sheetView>
  </sheetViews>
  <sheetFormatPr defaultColWidth="9.33203125" defaultRowHeight="13.2"/>
  <cols>
    <col min="1" max="1" width="2.5546875" style="3" customWidth="1"/>
    <col min="2" max="2" width="4.44140625" style="3" customWidth="1"/>
    <col min="3" max="3" width="40.33203125" style="3" customWidth="1"/>
    <col min="4" max="7" width="6" style="3" customWidth="1"/>
    <col min="8" max="13" width="6.6640625" style="3" customWidth="1"/>
    <col min="14" max="14" width="8.33203125" style="3" customWidth="1"/>
    <col min="15" max="15" width="9" style="3" customWidth="1"/>
    <col min="16" max="16" width="10.5546875" style="3" customWidth="1"/>
    <col min="17" max="18" width="9.33203125" style="3" customWidth="1"/>
    <col min="19" max="19" width="26.33203125" style="3" customWidth="1"/>
    <col min="20" max="16384" width="9.33203125" style="3"/>
  </cols>
  <sheetData>
    <row r="1" spans="2:19" ht="17.399999999999999">
      <c r="B1" s="216"/>
      <c r="C1" s="217" t="str">
        <f>wizyt!C3</f>
        <v>?</v>
      </c>
      <c r="D1" s="217"/>
      <c r="E1" s="217"/>
      <c r="F1" s="217"/>
      <c r="G1" s="217"/>
      <c r="H1" s="217"/>
      <c r="I1" s="217"/>
      <c r="J1" s="217"/>
      <c r="K1" s="217"/>
      <c r="L1" s="217"/>
      <c r="M1" s="217"/>
      <c r="N1" s="218"/>
      <c r="O1" s="1564"/>
      <c r="P1" s="1564"/>
    </row>
    <row r="2" spans="2:19" ht="21">
      <c r="B2" s="219"/>
      <c r="C2" s="1565" t="s">
        <v>463</v>
      </c>
      <c r="D2" s="1565"/>
      <c r="E2" s="1565"/>
      <c r="F2" s="1565"/>
      <c r="G2" s="1565"/>
      <c r="H2" s="1565"/>
      <c r="I2" s="1565"/>
      <c r="J2" s="900" t="str">
        <f>wizyt!H3</f>
        <v>2022/2023</v>
      </c>
      <c r="K2" s="900"/>
      <c r="L2" s="900"/>
      <c r="M2" s="900"/>
      <c r="N2" s="619"/>
      <c r="O2" s="220"/>
      <c r="P2" s="219"/>
    </row>
    <row r="3" spans="2:19" ht="18.75" customHeight="1">
      <c r="B3" s="221"/>
      <c r="C3" s="1566" t="s">
        <v>531</v>
      </c>
      <c r="D3" s="1567"/>
      <c r="E3" s="1567"/>
      <c r="F3" s="1567"/>
      <c r="G3" s="1567"/>
      <c r="H3" s="1567"/>
      <c r="I3" s="1567"/>
      <c r="J3" s="1567"/>
      <c r="K3" s="1567"/>
      <c r="L3" s="1567"/>
      <c r="M3" s="1567"/>
      <c r="N3" s="1567"/>
      <c r="O3" s="1567"/>
      <c r="P3" s="219"/>
    </row>
    <row r="4" spans="2:19" ht="6.75" customHeight="1" thickBot="1">
      <c r="B4" s="660"/>
      <c r="C4" s="222"/>
      <c r="D4" s="222"/>
      <c r="E4" s="222"/>
      <c r="F4" s="222"/>
      <c r="G4" s="222"/>
      <c r="H4" s="222"/>
      <c r="I4" s="222"/>
      <c r="J4" s="222"/>
      <c r="K4" s="222"/>
      <c r="L4" s="222"/>
      <c r="M4" s="222"/>
      <c r="N4" s="223"/>
      <c r="O4" s="222"/>
      <c r="P4" s="219"/>
    </row>
    <row r="5" spans="2:19" ht="12.75" customHeight="1">
      <c r="B5" s="1568" t="s">
        <v>373</v>
      </c>
      <c r="C5" s="1569"/>
      <c r="D5" s="1574" t="s">
        <v>456</v>
      </c>
      <c r="E5" s="1575"/>
      <c r="F5" s="1575"/>
      <c r="G5" s="1575"/>
      <c r="H5" s="1576" t="s">
        <v>458</v>
      </c>
      <c r="I5" s="1579" t="s">
        <v>457</v>
      </c>
      <c r="J5" s="1579"/>
      <c r="K5" s="1579"/>
      <c r="L5" s="1579"/>
      <c r="M5" s="1580" t="s">
        <v>29</v>
      </c>
      <c r="N5" s="1583" t="s">
        <v>459</v>
      </c>
      <c r="O5" s="1586" t="s">
        <v>467</v>
      </c>
      <c r="P5" s="1589" t="s">
        <v>61</v>
      </c>
    </row>
    <row r="6" spans="2:19" ht="12.75" customHeight="1">
      <c r="B6" s="1570"/>
      <c r="C6" s="1571"/>
      <c r="D6" s="901" t="s">
        <v>4</v>
      </c>
      <c r="E6" s="901" t="s">
        <v>5</v>
      </c>
      <c r="F6" s="902" t="s">
        <v>6</v>
      </c>
      <c r="G6" s="903" t="s">
        <v>7</v>
      </c>
      <c r="H6" s="1577"/>
      <c r="I6" s="372" t="s">
        <v>4</v>
      </c>
      <c r="J6" s="901" t="s">
        <v>5</v>
      </c>
      <c r="K6" s="901" t="s">
        <v>6</v>
      </c>
      <c r="L6" s="903" t="s">
        <v>7</v>
      </c>
      <c r="M6" s="1581"/>
      <c r="N6" s="1584"/>
      <c r="O6" s="1587"/>
      <c r="P6" s="1590"/>
    </row>
    <row r="7" spans="2:19" ht="12.75" customHeight="1">
      <c r="B7" s="1570"/>
      <c r="C7" s="1571"/>
      <c r="D7" s="1592" t="s">
        <v>367</v>
      </c>
      <c r="E7" s="1593"/>
      <c r="F7" s="1593"/>
      <c r="G7" s="1594"/>
      <c r="H7" s="1577"/>
      <c r="I7" s="1593" t="s">
        <v>367</v>
      </c>
      <c r="J7" s="1593"/>
      <c r="K7" s="1593"/>
      <c r="L7" s="1594"/>
      <c r="M7" s="1581"/>
      <c r="N7" s="1584"/>
      <c r="O7" s="1587"/>
      <c r="P7" s="1590"/>
    </row>
    <row r="8" spans="2:19" ht="12.75" customHeight="1">
      <c r="B8" s="1570"/>
      <c r="C8" s="1571"/>
      <c r="D8" s="904">
        <f>Kalendarz!$F$31</f>
        <v>3</v>
      </c>
      <c r="E8" s="904">
        <f>Kalendarz!$F$31</f>
        <v>3</v>
      </c>
      <c r="F8" s="904">
        <f>Kalendarz!$F$31</f>
        <v>3</v>
      </c>
      <c r="G8" s="904">
        <f>Kalendarz!$F$31</f>
        <v>3</v>
      </c>
      <c r="H8" s="1577"/>
      <c r="I8" s="904">
        <f>Kalendarz!$F$31</f>
        <v>3</v>
      </c>
      <c r="J8" s="904">
        <f>Kalendarz!$F$31</f>
        <v>3</v>
      </c>
      <c r="K8" s="904">
        <f>Kalendarz!$F$31</f>
        <v>3</v>
      </c>
      <c r="L8" s="904">
        <f>Kalendarz!$F$31</f>
        <v>3</v>
      </c>
      <c r="M8" s="1581"/>
      <c r="N8" s="1584"/>
      <c r="O8" s="1587"/>
      <c r="P8" s="1590"/>
      <c r="S8" s="70"/>
    </row>
    <row r="9" spans="2:19" ht="16.5" customHeight="1">
      <c r="B9" s="1570"/>
      <c r="C9" s="1571"/>
      <c r="D9" s="1592" t="s">
        <v>366</v>
      </c>
      <c r="E9" s="1593"/>
      <c r="F9" s="1593"/>
      <c r="G9" s="1594"/>
      <c r="H9" s="1578"/>
      <c r="I9" s="1593" t="s">
        <v>366</v>
      </c>
      <c r="J9" s="1593"/>
      <c r="K9" s="1593"/>
      <c r="L9" s="1594"/>
      <c r="M9" s="1582"/>
      <c r="N9" s="1585"/>
      <c r="O9" s="1588"/>
      <c r="P9" s="1591"/>
    </row>
    <row r="10" spans="2:19" ht="19.5" customHeight="1">
      <c r="B10" s="1572"/>
      <c r="C10" s="1573"/>
      <c r="D10" s="765">
        <f>SUM(D11:D17)</f>
        <v>0</v>
      </c>
      <c r="E10" s="765">
        <f>SUM(E11:E17)</f>
        <v>0</v>
      </c>
      <c r="F10" s="765">
        <f>SUM(F11:F17)</f>
        <v>0</v>
      </c>
      <c r="G10" s="766">
        <f>SUM(G11:G17)</f>
        <v>0</v>
      </c>
      <c r="H10" s="742">
        <f t="shared" ref="H10:H17" si="0">SUM(D10:G10)</f>
        <v>0</v>
      </c>
      <c r="I10" s="765">
        <f>SUM(I11:I17)</f>
        <v>0</v>
      </c>
      <c r="J10" s="765">
        <f>SUM(J11:J17)</f>
        <v>0</v>
      </c>
      <c r="K10" s="765">
        <f>SUM(K11:K17)</f>
        <v>0</v>
      </c>
      <c r="L10" s="765">
        <f>SUM(L11:L17)</f>
        <v>0</v>
      </c>
      <c r="M10" s="742">
        <f t="shared" ref="M10" si="1">SUM(I10:L10)</f>
        <v>0</v>
      </c>
      <c r="N10" s="767">
        <f t="shared" ref="N10:N17" si="2">H10+M10</f>
        <v>0</v>
      </c>
      <c r="O10" s="768">
        <f>F10*$F$8+G10*$G$8+J10*$J$8+K10*$K$8+L10*$L$8+I10*$I$8+D10*$D$8+E10*$E$8</f>
        <v>0</v>
      </c>
      <c r="P10" s="798"/>
      <c r="Q10" s="790"/>
    </row>
    <row r="11" spans="2:19" s="70" customFormat="1" ht="14.1" customHeight="1">
      <c r="B11" s="623">
        <v>1</v>
      </c>
      <c r="C11" s="770" t="s">
        <v>514</v>
      </c>
      <c r="D11" s="763"/>
      <c r="E11" s="631"/>
      <c r="F11" s="632"/>
      <c r="G11" s="633"/>
      <c r="H11" s="769">
        <f t="shared" si="0"/>
        <v>0</v>
      </c>
      <c r="I11" s="938"/>
      <c r="J11" s="938"/>
      <c r="K11" s="938"/>
      <c r="L11" s="939"/>
      <c r="M11" s="762">
        <f t="shared" ref="M11:M17" si="3">SUM(I11:L11)</f>
        <v>0</v>
      </c>
      <c r="N11" s="672">
        <f t="shared" si="2"/>
        <v>0</v>
      </c>
      <c r="O11" s="899">
        <f>F11*$F$8+G11*$G$8+J11*$J$8+K11*$K$8+L11*$L$8+I11*$I$8+D11*$D$8+E11*$E$8</f>
        <v>0</v>
      </c>
      <c r="P11" s="359"/>
      <c r="Q11" s="790"/>
      <c r="S11" s="744"/>
    </row>
    <row r="12" spans="2:19" s="70" customFormat="1" ht="14.1" customHeight="1">
      <c r="B12" s="622">
        <v>2</v>
      </c>
      <c r="C12" s="771" t="s">
        <v>516</v>
      </c>
      <c r="D12" s="764"/>
      <c r="E12" s="634"/>
      <c r="F12" s="635"/>
      <c r="G12" s="636"/>
      <c r="H12" s="669">
        <f t="shared" si="0"/>
        <v>0</v>
      </c>
      <c r="I12" s="661"/>
      <c r="J12" s="661"/>
      <c r="K12" s="661"/>
      <c r="L12" s="789"/>
      <c r="M12" s="629">
        <f t="shared" si="3"/>
        <v>0</v>
      </c>
      <c r="N12" s="673">
        <f t="shared" si="2"/>
        <v>0</v>
      </c>
      <c r="O12" s="674">
        <f t="shared" ref="O12:O17" si="4">F12*$F$8+G12*$G$8+J12*$J$8+K12*$K$8+L12*$L$8+I12*$I$8+D12*$D$8+E12*$E$8</f>
        <v>0</v>
      </c>
      <c r="P12" s="359"/>
      <c r="Q12" s="415"/>
      <c r="S12" s="744"/>
    </row>
    <row r="13" spans="2:19" s="70" customFormat="1" ht="14.1" customHeight="1">
      <c r="B13" s="622">
        <v>3</v>
      </c>
      <c r="C13" s="771" t="s">
        <v>518</v>
      </c>
      <c r="D13" s="764"/>
      <c r="E13" s="634"/>
      <c r="F13" s="635"/>
      <c r="G13" s="636"/>
      <c r="H13" s="669">
        <f t="shared" si="0"/>
        <v>0</v>
      </c>
      <c r="I13" s="661"/>
      <c r="J13" s="661"/>
      <c r="K13" s="661"/>
      <c r="L13" s="789"/>
      <c r="M13" s="629">
        <f t="shared" si="3"/>
        <v>0</v>
      </c>
      <c r="N13" s="673">
        <f t="shared" si="2"/>
        <v>0</v>
      </c>
      <c r="O13" s="674">
        <f t="shared" si="4"/>
        <v>0</v>
      </c>
      <c r="P13" s="359"/>
      <c r="Q13" s="415"/>
      <c r="S13" s="743"/>
    </row>
    <row r="14" spans="2:19" s="70" customFormat="1" ht="14.1" customHeight="1">
      <c r="B14" s="622">
        <v>4</v>
      </c>
      <c r="C14" s="771" t="s">
        <v>520</v>
      </c>
      <c r="D14" s="905"/>
      <c r="E14" s="906"/>
      <c r="F14" s="907"/>
      <c r="G14" s="661"/>
      <c r="H14" s="669">
        <f t="shared" si="0"/>
        <v>0</v>
      </c>
      <c r="I14" s="636"/>
      <c r="J14" s="636"/>
      <c r="K14" s="636"/>
      <c r="L14" s="662"/>
      <c r="M14" s="629">
        <f t="shared" ref="M14:M15" si="5">SUM(I14:L14)</f>
        <v>0</v>
      </c>
      <c r="N14" s="673">
        <f t="shared" ref="N14:N15" si="6">H14+M14</f>
        <v>0</v>
      </c>
      <c r="O14" s="674">
        <f t="shared" ref="O14:O15" si="7">F14*$F$8+G14*$G$8+J14*$J$8+K14*$K$8+L14*$L$8+I14*$I$8+D14*$D$8+E14*$E$8</f>
        <v>0</v>
      </c>
      <c r="P14" s="359"/>
      <c r="Q14" s="415"/>
      <c r="S14" s="743"/>
    </row>
    <row r="15" spans="2:19" s="70" customFormat="1" ht="14.1" customHeight="1">
      <c r="B15" s="622">
        <v>5</v>
      </c>
      <c r="C15" s="771" t="s">
        <v>534</v>
      </c>
      <c r="D15" s="905"/>
      <c r="E15" s="906"/>
      <c r="F15" s="907"/>
      <c r="G15" s="661"/>
      <c r="H15" s="669">
        <f t="shared" si="0"/>
        <v>0</v>
      </c>
      <c r="I15" s="636"/>
      <c r="J15" s="636"/>
      <c r="K15" s="636"/>
      <c r="L15" s="662"/>
      <c r="M15" s="629">
        <f t="shared" si="5"/>
        <v>0</v>
      </c>
      <c r="N15" s="673">
        <f t="shared" si="6"/>
        <v>0</v>
      </c>
      <c r="O15" s="674">
        <f t="shared" si="7"/>
        <v>0</v>
      </c>
      <c r="P15" s="359"/>
      <c r="Q15" s="415"/>
      <c r="S15" s="743"/>
    </row>
    <row r="16" spans="2:19" s="70" customFormat="1" ht="14.1" customHeight="1">
      <c r="B16" s="622">
        <v>6</v>
      </c>
      <c r="C16" s="771" t="s">
        <v>184</v>
      </c>
      <c r="D16" s="905"/>
      <c r="E16" s="906"/>
      <c r="F16" s="907"/>
      <c r="G16" s="661"/>
      <c r="H16" s="629">
        <f t="shared" si="0"/>
        <v>0</v>
      </c>
      <c r="I16" s="636"/>
      <c r="J16" s="636"/>
      <c r="K16" s="636"/>
      <c r="L16" s="662"/>
      <c r="M16" s="629">
        <f t="shared" si="3"/>
        <v>0</v>
      </c>
      <c r="N16" s="673">
        <f t="shared" si="2"/>
        <v>0</v>
      </c>
      <c r="O16" s="674">
        <f t="shared" si="4"/>
        <v>0</v>
      </c>
      <c r="P16" s="359"/>
      <c r="Q16" s="415"/>
    </row>
    <row r="17" spans="2:17" s="70" customFormat="1" ht="14.1" customHeight="1" thickBot="1">
      <c r="B17" s="625">
        <v>7</v>
      </c>
      <c r="C17" s="794" t="s">
        <v>523</v>
      </c>
      <c r="D17" s="942"/>
      <c r="E17" s="943"/>
      <c r="F17" s="944"/>
      <c r="G17" s="944"/>
      <c r="H17" s="630">
        <f t="shared" si="0"/>
        <v>0</v>
      </c>
      <c r="I17" s="663"/>
      <c r="J17" s="638"/>
      <c r="K17" s="638"/>
      <c r="L17" s="639"/>
      <c r="M17" s="630">
        <f t="shared" si="3"/>
        <v>0</v>
      </c>
      <c r="N17" s="675">
        <f t="shared" si="2"/>
        <v>0</v>
      </c>
      <c r="O17" s="677">
        <f t="shared" si="4"/>
        <v>0</v>
      </c>
      <c r="P17" s="795"/>
      <c r="Q17" s="415"/>
    </row>
    <row r="20" spans="2:17" ht="15.6">
      <c r="C20" s="793" t="s">
        <v>535</v>
      </c>
    </row>
  </sheetData>
  <sheetProtection algorithmName="SHA-512" hashValue="QqhlVewT/675aGVwKDTqFG4OfqPEqTvzTpugnKcjNhj0nJ2Bqcil31OtGdi3P/rSIqQg6gEycn2Z+k3i+CY4ZA==" saltValue="Z00jq3IV4rrsnMv9Fx9HAQ==" spinCount="100000" sheet="1" objects="1" scenarios="1" formatRows="0"/>
  <mergeCells count="15">
    <mergeCell ref="O1:P1"/>
    <mergeCell ref="C2:I2"/>
    <mergeCell ref="C3:O3"/>
    <mergeCell ref="B5:C10"/>
    <mergeCell ref="D5:G5"/>
    <mergeCell ref="H5:H9"/>
    <mergeCell ref="I5:L5"/>
    <mergeCell ref="M5:M9"/>
    <mergeCell ref="N5:N9"/>
    <mergeCell ref="O5:O9"/>
    <mergeCell ref="P5:P9"/>
    <mergeCell ref="D7:G7"/>
    <mergeCell ref="I7:L7"/>
    <mergeCell ref="D9:G9"/>
    <mergeCell ref="I9:L9"/>
  </mergeCells>
  <printOptions horizontalCentered="1"/>
  <pageMargins left="0.74803149606299213" right="0.51181102362204722" top="0.9055118110236221" bottom="0.70866141732283472" header="0.51181102362204722" footer="0.51181102362204722"/>
  <pageSetup paperSize="9" scale="99" orientation="landscape" horizontalDpi="4294967293" verticalDpi="4294967293" r:id="rId1"/>
  <headerFooter alignWithMargins="0">
    <oddFooter>&amp;L&amp;7CEA - arkusz organizacyjny na rok szkolny 2020/21    nr teczki: &amp;F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rgb="FFFF0000"/>
    <pageSetUpPr fitToPage="1"/>
  </sheetPr>
  <dimension ref="B1:S18"/>
  <sheetViews>
    <sheetView showGridLines="0" view="pageBreakPreview" topLeftCell="D1" zoomScaleNormal="100" zoomScaleSheetLayoutView="100" zoomScalePageLayoutView="120" workbookViewId="0">
      <selection activeCell="Q31" sqref="Q31"/>
    </sheetView>
  </sheetViews>
  <sheetFormatPr defaultColWidth="9.33203125" defaultRowHeight="13.2"/>
  <cols>
    <col min="1" max="1" width="2.5546875" style="3" customWidth="1"/>
    <col min="2" max="2" width="4.44140625" style="3" customWidth="1"/>
    <col min="3" max="3" width="40.33203125" style="3" customWidth="1"/>
    <col min="4" max="7" width="6" style="3" customWidth="1"/>
    <col min="8" max="13" width="6.6640625" style="3" customWidth="1"/>
    <col min="14" max="14" width="8.33203125" style="3" customWidth="1"/>
    <col min="15" max="15" width="9" style="3" customWidth="1"/>
    <col min="16" max="16" width="10.5546875" style="3" customWidth="1"/>
    <col min="17" max="18" width="9.33203125" style="3" customWidth="1"/>
    <col min="19" max="19" width="26.33203125" style="3" customWidth="1"/>
    <col min="20" max="16384" width="9.33203125" style="3"/>
  </cols>
  <sheetData>
    <row r="1" spans="2:19" ht="17.399999999999999">
      <c r="B1" s="216"/>
      <c r="C1" s="217" t="str">
        <f>wizyt!C3</f>
        <v>?</v>
      </c>
      <c r="D1" s="217"/>
      <c r="E1" s="217"/>
      <c r="F1" s="217"/>
      <c r="G1" s="217"/>
      <c r="H1" s="217"/>
      <c r="I1" s="217"/>
      <c r="J1" s="217"/>
      <c r="K1" s="217"/>
      <c r="L1" s="217"/>
      <c r="M1" s="217"/>
      <c r="N1" s="218"/>
      <c r="O1" s="1564"/>
      <c r="P1" s="1564"/>
    </row>
    <row r="2" spans="2:19" ht="21">
      <c r="B2" s="219"/>
      <c r="C2" s="1565" t="s">
        <v>463</v>
      </c>
      <c r="D2" s="1565"/>
      <c r="E2" s="1565"/>
      <c r="F2" s="1565"/>
      <c r="G2" s="1565"/>
      <c r="H2" s="1565"/>
      <c r="I2" s="1565"/>
      <c r="J2" s="900" t="str">
        <f>wizyt!H3</f>
        <v>2022/2023</v>
      </c>
      <c r="K2" s="900"/>
      <c r="L2" s="900"/>
      <c r="M2" s="900"/>
      <c r="N2" s="619"/>
      <c r="O2" s="220"/>
      <c r="P2" s="219"/>
    </row>
    <row r="3" spans="2:19" ht="18.75" customHeight="1">
      <c r="B3" s="221"/>
      <c r="C3" s="1566" t="s">
        <v>466</v>
      </c>
      <c r="D3" s="1567"/>
      <c r="E3" s="1567"/>
      <c r="F3" s="1567"/>
      <c r="G3" s="1567"/>
      <c r="H3" s="1567"/>
      <c r="I3" s="1567"/>
      <c r="J3" s="1567"/>
      <c r="K3" s="1567"/>
      <c r="L3" s="1567"/>
      <c r="M3" s="1567"/>
      <c r="N3" s="1567"/>
      <c r="O3" s="1567"/>
      <c r="P3" s="219"/>
    </row>
    <row r="4" spans="2:19" ht="6.75" customHeight="1" thickBot="1">
      <c r="B4" s="660"/>
      <c r="C4" s="222"/>
      <c r="D4" s="222"/>
      <c r="E4" s="222"/>
      <c r="F4" s="222"/>
      <c r="G4" s="222"/>
      <c r="H4" s="222"/>
      <c r="I4" s="222"/>
      <c r="J4" s="222"/>
      <c r="K4" s="222"/>
      <c r="L4" s="222"/>
      <c r="M4" s="222"/>
      <c r="N4" s="223"/>
      <c r="O4" s="222"/>
      <c r="P4" s="219"/>
    </row>
    <row r="5" spans="2:19" ht="12.75" customHeight="1">
      <c r="B5" s="1568" t="s">
        <v>373</v>
      </c>
      <c r="C5" s="1569"/>
      <c r="D5" s="1574" t="s">
        <v>456</v>
      </c>
      <c r="E5" s="1575"/>
      <c r="F5" s="1575"/>
      <c r="G5" s="1575"/>
      <c r="H5" s="1576" t="s">
        <v>458</v>
      </c>
      <c r="I5" s="1579" t="s">
        <v>457</v>
      </c>
      <c r="J5" s="1579"/>
      <c r="K5" s="1579"/>
      <c r="L5" s="1579"/>
      <c r="M5" s="1580" t="s">
        <v>29</v>
      </c>
      <c r="N5" s="1583" t="s">
        <v>459</v>
      </c>
      <c r="O5" s="1586" t="s">
        <v>467</v>
      </c>
      <c r="P5" s="1589" t="s">
        <v>61</v>
      </c>
    </row>
    <row r="6" spans="2:19" ht="12.75" customHeight="1">
      <c r="B6" s="1570"/>
      <c r="C6" s="1571"/>
      <c r="D6" s="901" t="s">
        <v>4</v>
      </c>
      <c r="E6" s="901" t="s">
        <v>5</v>
      </c>
      <c r="F6" s="902" t="s">
        <v>6</v>
      </c>
      <c r="G6" s="903" t="s">
        <v>7</v>
      </c>
      <c r="H6" s="1577"/>
      <c r="I6" s="372" t="s">
        <v>4</v>
      </c>
      <c r="J6" s="901" t="s">
        <v>5</v>
      </c>
      <c r="K6" s="901" t="s">
        <v>6</v>
      </c>
      <c r="L6" s="903" t="s">
        <v>7</v>
      </c>
      <c r="M6" s="1581"/>
      <c r="N6" s="1584"/>
      <c r="O6" s="1587"/>
      <c r="P6" s="1590"/>
    </row>
    <row r="7" spans="2:19" ht="12.75" customHeight="1">
      <c r="B7" s="1570"/>
      <c r="C7" s="1571"/>
      <c r="D7" s="1592" t="s">
        <v>367</v>
      </c>
      <c r="E7" s="1593"/>
      <c r="F7" s="1593"/>
      <c r="G7" s="1594"/>
      <c r="H7" s="1577"/>
      <c r="I7" s="1593" t="s">
        <v>367</v>
      </c>
      <c r="J7" s="1593"/>
      <c r="K7" s="1593"/>
      <c r="L7" s="1594"/>
      <c r="M7" s="1581"/>
      <c r="N7" s="1584"/>
      <c r="O7" s="1587"/>
      <c r="P7" s="1590"/>
    </row>
    <row r="8" spans="2:19" ht="12.75" customHeight="1">
      <c r="B8" s="1570"/>
      <c r="C8" s="1571"/>
      <c r="D8" s="904">
        <f>Kalendarz!$F$31</f>
        <v>3</v>
      </c>
      <c r="E8" s="904">
        <f>Kalendarz!$F$31</f>
        <v>3</v>
      </c>
      <c r="F8" s="904">
        <f>Kalendarz!$F$31</f>
        <v>3</v>
      </c>
      <c r="G8" s="904">
        <f>Kalendarz!$F$31</f>
        <v>3</v>
      </c>
      <c r="H8" s="1577"/>
      <c r="I8" s="904">
        <f>Kalendarz!$F$31</f>
        <v>3</v>
      </c>
      <c r="J8" s="904">
        <f>Kalendarz!$F$31</f>
        <v>3</v>
      </c>
      <c r="K8" s="904">
        <f>Kalendarz!$F$31</f>
        <v>3</v>
      </c>
      <c r="L8" s="904">
        <f>Kalendarz!$F$31</f>
        <v>3</v>
      </c>
      <c r="M8" s="1581"/>
      <c r="N8" s="1584"/>
      <c r="O8" s="1587"/>
      <c r="P8" s="1590"/>
      <c r="S8" s="70"/>
    </row>
    <row r="9" spans="2:19" ht="16.5" customHeight="1">
      <c r="B9" s="1570"/>
      <c r="C9" s="1571"/>
      <c r="D9" s="1592" t="s">
        <v>366</v>
      </c>
      <c r="E9" s="1593"/>
      <c r="F9" s="1593"/>
      <c r="G9" s="1594"/>
      <c r="H9" s="1578"/>
      <c r="I9" s="1593" t="s">
        <v>366</v>
      </c>
      <c r="J9" s="1593"/>
      <c r="K9" s="1593"/>
      <c r="L9" s="1594"/>
      <c r="M9" s="1582"/>
      <c r="N9" s="1585"/>
      <c r="O9" s="1588"/>
      <c r="P9" s="1591"/>
    </row>
    <row r="10" spans="2:19" ht="19.5" customHeight="1">
      <c r="B10" s="1572"/>
      <c r="C10" s="1573"/>
      <c r="D10" s="765">
        <f>SUM(D11:D15)</f>
        <v>0</v>
      </c>
      <c r="E10" s="765">
        <f>SUM(E11:E15)</f>
        <v>0</v>
      </c>
      <c r="F10" s="765">
        <f>SUM(F11:F15)</f>
        <v>0</v>
      </c>
      <c r="G10" s="766">
        <f>SUM(G11:G15)</f>
        <v>0</v>
      </c>
      <c r="H10" s="742">
        <f t="shared" ref="H10:H15" si="0">SUM(D10:G10)</f>
        <v>0</v>
      </c>
      <c r="I10" s="765">
        <f>SUM(I11:I15)</f>
        <v>0</v>
      </c>
      <c r="J10" s="765">
        <f>SUM(J11:J15)</f>
        <v>0</v>
      </c>
      <c r="K10" s="765">
        <f>SUM(K11:K15)</f>
        <v>0</v>
      </c>
      <c r="L10" s="765">
        <f>SUM(L11:L15)</f>
        <v>0</v>
      </c>
      <c r="M10" s="742">
        <f t="shared" ref="M10" si="1">SUM(I10:L10)</f>
        <v>0</v>
      </c>
      <c r="N10" s="767">
        <f t="shared" ref="N10" si="2">H10+M10</f>
        <v>0</v>
      </c>
      <c r="O10" s="768">
        <f>F10*$F$8+G10*$G$8+J10*$J$8+K10*$K$8+L10*$L$8+I10*$I$8+D10*$D$8+E10*$E$8</f>
        <v>0</v>
      </c>
      <c r="P10" s="798"/>
      <c r="Q10" s="790"/>
    </row>
    <row r="11" spans="2:19" s="70" customFormat="1" ht="14.1" customHeight="1">
      <c r="B11" s="623">
        <v>1</v>
      </c>
      <c r="C11" s="770" t="s">
        <v>460</v>
      </c>
      <c r="D11" s="763"/>
      <c r="E11" s="631"/>
      <c r="F11" s="632"/>
      <c r="G11" s="633"/>
      <c r="H11" s="769">
        <f t="shared" si="0"/>
        <v>0</v>
      </c>
      <c r="I11" s="633"/>
      <c r="J11" s="633"/>
      <c r="K11" s="633"/>
      <c r="L11" s="637"/>
      <c r="M11" s="762">
        <f t="shared" ref="M11:M15" si="3">SUM(I11:L11)</f>
        <v>0</v>
      </c>
      <c r="N11" s="672">
        <f t="shared" ref="N11:N15" si="4">H11+M11</f>
        <v>0</v>
      </c>
      <c r="O11" s="899">
        <f>F11*$F$8+G11*$G$8+J11*$J$8+K11*$K$8+L11*$L$8+I11*$I$8+D11*$D$8+E11*$E$8</f>
        <v>0</v>
      </c>
      <c r="P11" s="359"/>
      <c r="Q11" s="790"/>
      <c r="S11" s="744"/>
    </row>
    <row r="12" spans="2:19" s="70" customFormat="1" ht="14.1" customHeight="1">
      <c r="B12" s="622">
        <v>2</v>
      </c>
      <c r="C12" s="771" t="s">
        <v>313</v>
      </c>
      <c r="D12" s="905"/>
      <c r="E12" s="906"/>
      <c r="F12" s="907"/>
      <c r="G12" s="661"/>
      <c r="H12" s="669">
        <f t="shared" si="0"/>
        <v>0</v>
      </c>
      <c r="I12" s="636"/>
      <c r="J12" s="636"/>
      <c r="K12" s="636"/>
      <c r="L12" s="662"/>
      <c r="M12" s="629">
        <f t="shared" si="3"/>
        <v>0</v>
      </c>
      <c r="N12" s="673">
        <f t="shared" si="4"/>
        <v>0</v>
      </c>
      <c r="O12" s="674">
        <f t="shared" ref="O12:O15" si="5">F12*$F$8+G12*$G$8+J12*$J$8+K12*$K$8+L12*$L$8+I12*$I$8+D12*$D$8+E12*$E$8</f>
        <v>0</v>
      </c>
      <c r="P12" s="359"/>
      <c r="Q12" s="415"/>
      <c r="S12" s="744"/>
    </row>
    <row r="13" spans="2:19" s="70" customFormat="1" ht="14.1" customHeight="1">
      <c r="B13" s="622">
        <v>3</v>
      </c>
      <c r="C13" s="771" t="s">
        <v>462</v>
      </c>
      <c r="D13" s="764"/>
      <c r="E13" s="634"/>
      <c r="F13" s="635"/>
      <c r="G13" s="636"/>
      <c r="H13" s="669">
        <f t="shared" si="0"/>
        <v>0</v>
      </c>
      <c r="I13" s="661"/>
      <c r="J13" s="661"/>
      <c r="K13" s="661"/>
      <c r="L13" s="789"/>
      <c r="M13" s="629">
        <f t="shared" si="3"/>
        <v>0</v>
      </c>
      <c r="N13" s="673">
        <f t="shared" si="4"/>
        <v>0</v>
      </c>
      <c r="O13" s="674">
        <f t="shared" si="5"/>
        <v>0</v>
      </c>
      <c r="P13" s="359"/>
      <c r="Q13" s="415"/>
      <c r="S13" s="743"/>
    </row>
    <row r="14" spans="2:19" s="70" customFormat="1" ht="14.1" customHeight="1">
      <c r="B14" s="622">
        <v>4</v>
      </c>
      <c r="C14" s="771" t="s">
        <v>465</v>
      </c>
      <c r="D14" s="905"/>
      <c r="E14" s="906"/>
      <c r="F14" s="907"/>
      <c r="G14" s="661"/>
      <c r="H14" s="629">
        <f t="shared" si="0"/>
        <v>0</v>
      </c>
      <c r="I14" s="636"/>
      <c r="J14" s="636"/>
      <c r="K14" s="636"/>
      <c r="L14" s="662"/>
      <c r="M14" s="629">
        <f t="shared" si="3"/>
        <v>0</v>
      </c>
      <c r="N14" s="673">
        <f t="shared" si="4"/>
        <v>0</v>
      </c>
      <c r="O14" s="674">
        <f t="shared" si="5"/>
        <v>0</v>
      </c>
      <c r="P14" s="359"/>
      <c r="Q14" s="415"/>
    </row>
    <row r="15" spans="2:19" s="70" customFormat="1" ht="14.1" customHeight="1" thickBot="1">
      <c r="B15" s="625">
        <v>5</v>
      </c>
      <c r="C15" s="794" t="s">
        <v>461</v>
      </c>
      <c r="D15" s="796"/>
      <c r="E15" s="797"/>
      <c r="F15" s="640"/>
      <c r="G15" s="640"/>
      <c r="H15" s="630">
        <f t="shared" si="0"/>
        <v>0</v>
      </c>
      <c r="I15" s="663"/>
      <c r="J15" s="638"/>
      <c r="K15" s="638"/>
      <c r="L15" s="639"/>
      <c r="M15" s="630">
        <f t="shared" si="3"/>
        <v>0</v>
      </c>
      <c r="N15" s="675">
        <f t="shared" si="4"/>
        <v>0</v>
      </c>
      <c r="O15" s="677">
        <f t="shared" si="5"/>
        <v>0</v>
      </c>
      <c r="P15" s="795"/>
      <c r="Q15" s="415"/>
    </row>
    <row r="18" spans="3:3" ht="15.6">
      <c r="C18" s="793" t="s">
        <v>464</v>
      </c>
    </row>
  </sheetData>
  <sheetProtection algorithmName="SHA-512" hashValue="OwhxPZPwIvvAMIFD1aSIyhrrcj8agpjF3oe2W8fMYpS4RbgtiVvE7UEmJE41EtpGgQXSQbK/QX5R/aItpapjug==" saltValue="Ft5z28mxasLbp2QXSOgMFw==" spinCount="100000" sheet="1" objects="1" scenarios="1" formatRows="0"/>
  <mergeCells count="15">
    <mergeCell ref="P5:P9"/>
    <mergeCell ref="O5:O9"/>
    <mergeCell ref="N5:N9"/>
    <mergeCell ref="B5:C10"/>
    <mergeCell ref="O1:P1"/>
    <mergeCell ref="C3:O3"/>
    <mergeCell ref="D5:G5"/>
    <mergeCell ref="M5:M9"/>
    <mergeCell ref="D7:G7"/>
    <mergeCell ref="I7:L7"/>
    <mergeCell ref="D9:G9"/>
    <mergeCell ref="I9:L9"/>
    <mergeCell ref="C2:I2"/>
    <mergeCell ref="H5:H9"/>
    <mergeCell ref="I5:L5"/>
  </mergeCells>
  <printOptions horizontalCentered="1"/>
  <pageMargins left="0.74803149606299213" right="0.51181102362204722" top="0.9055118110236221" bottom="0.70866141732283472" header="0.51181102362204722" footer="0.51181102362204722"/>
  <pageSetup paperSize="9" scale="99" orientation="landscape" horizontalDpi="4294967293" verticalDpi="4294967293" r:id="rId1"/>
  <headerFooter alignWithMargins="0">
    <oddFooter>&amp;L&amp;7CEA - arkusz organizacyjny na rok szkolny 2020/21    nr teczki: &amp;F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rgb="FFFF0000"/>
    <pageSetUpPr fitToPage="1"/>
  </sheetPr>
  <dimension ref="B1:O18"/>
  <sheetViews>
    <sheetView showGridLines="0" view="pageBreakPreview" zoomScaleNormal="100" zoomScaleSheetLayoutView="100" workbookViewId="0">
      <selection activeCell="E21" sqref="E21"/>
    </sheetView>
  </sheetViews>
  <sheetFormatPr defaultColWidth="9.33203125" defaultRowHeight="13.2"/>
  <cols>
    <col min="1" max="1" width="2.5546875" style="3" customWidth="1"/>
    <col min="2" max="2" width="4.44140625" style="3" customWidth="1"/>
    <col min="3" max="3" width="40.33203125" style="3" customWidth="1"/>
    <col min="4" max="8" width="8.88671875" style="3" customWidth="1"/>
    <col min="9" max="9" width="6.6640625" style="3" customWidth="1"/>
    <col min="10" max="10" width="8.33203125" style="3" customWidth="1"/>
    <col min="11" max="11" width="9" style="3" customWidth="1"/>
    <col min="12" max="12" width="10.5546875" style="3" customWidth="1"/>
    <col min="13" max="14" width="9.33203125" style="3" customWidth="1"/>
    <col min="15" max="15" width="26.33203125" style="3" customWidth="1"/>
    <col min="16" max="16384" width="9.33203125" style="3"/>
  </cols>
  <sheetData>
    <row r="1" spans="2:15" ht="17.399999999999999">
      <c r="B1" s="216"/>
      <c r="C1" s="217" t="str">
        <f>wizyt!C3</f>
        <v>?</v>
      </c>
      <c r="D1" s="217"/>
      <c r="E1" s="217"/>
      <c r="F1" s="217"/>
      <c r="G1" s="217"/>
      <c r="H1" s="217"/>
      <c r="I1" s="217"/>
      <c r="J1" s="218"/>
      <c r="K1" s="1564"/>
      <c r="L1" s="1564"/>
    </row>
    <row r="2" spans="2:15" ht="21">
      <c r="B2" s="219"/>
      <c r="C2" s="1565" t="s">
        <v>463</v>
      </c>
      <c r="D2" s="1565"/>
      <c r="E2" s="1565"/>
      <c r="F2" s="1565"/>
      <c r="G2" s="1565"/>
      <c r="H2" s="900" t="str">
        <f>wizyt!H3</f>
        <v>2022/2023</v>
      </c>
      <c r="I2" s="900"/>
      <c r="J2" s="619"/>
      <c r="K2" s="220"/>
      <c r="L2" s="219"/>
    </row>
    <row r="3" spans="2:15" ht="18.75" customHeight="1">
      <c r="B3" s="221"/>
      <c r="C3" s="1566" t="s">
        <v>533</v>
      </c>
      <c r="D3" s="1566"/>
      <c r="E3" s="1566"/>
      <c r="F3" s="1566"/>
      <c r="G3" s="1566"/>
      <c r="H3" s="1566"/>
      <c r="I3" s="1566"/>
      <c r="J3" s="1566"/>
      <c r="K3" s="1566"/>
      <c r="L3" s="1566"/>
    </row>
    <row r="4" spans="2:15" ht="6.75" customHeight="1" thickBot="1">
      <c r="B4" s="660"/>
      <c r="C4" s="1595"/>
      <c r="D4" s="1595"/>
      <c r="E4" s="1595"/>
      <c r="F4" s="1595"/>
      <c r="G4" s="1595"/>
      <c r="H4" s="1595"/>
      <c r="I4" s="1595"/>
      <c r="J4" s="1595"/>
      <c r="K4" s="1595"/>
      <c r="L4" s="1595"/>
    </row>
    <row r="5" spans="2:15" ht="12.75" customHeight="1">
      <c r="B5" s="1568" t="s">
        <v>373</v>
      </c>
      <c r="C5" s="1569"/>
      <c r="D5" s="1596" t="s">
        <v>456</v>
      </c>
      <c r="E5" s="1597"/>
      <c r="F5" s="1576" t="s">
        <v>458</v>
      </c>
      <c r="G5" s="1598" t="s">
        <v>457</v>
      </c>
      <c r="H5" s="1598"/>
      <c r="I5" s="1580" t="s">
        <v>29</v>
      </c>
      <c r="J5" s="1583" t="s">
        <v>459</v>
      </c>
      <c r="K5" s="1586" t="s">
        <v>467</v>
      </c>
      <c r="L5" s="1589" t="s">
        <v>61</v>
      </c>
    </row>
    <row r="6" spans="2:15" ht="12.75" customHeight="1">
      <c r="B6" s="1570"/>
      <c r="C6" s="1571"/>
      <c r="D6" s="901" t="s">
        <v>4</v>
      </c>
      <c r="E6" s="903" t="s">
        <v>5</v>
      </c>
      <c r="F6" s="1577"/>
      <c r="G6" s="372" t="s">
        <v>4</v>
      </c>
      <c r="H6" s="903" t="s">
        <v>5</v>
      </c>
      <c r="I6" s="1581"/>
      <c r="J6" s="1584"/>
      <c r="K6" s="1587"/>
      <c r="L6" s="1590"/>
    </row>
    <row r="7" spans="2:15" ht="12.75" customHeight="1">
      <c r="B7" s="1570"/>
      <c r="C7" s="1571"/>
      <c r="D7" s="1599" t="s">
        <v>367</v>
      </c>
      <c r="E7" s="1600"/>
      <c r="F7" s="1577"/>
      <c r="G7" s="1601" t="s">
        <v>367</v>
      </c>
      <c r="H7" s="1600"/>
      <c r="I7" s="1581"/>
      <c r="J7" s="1584"/>
      <c r="K7" s="1587"/>
      <c r="L7" s="1590"/>
    </row>
    <row r="8" spans="2:15" ht="12.75" customHeight="1">
      <c r="B8" s="1570"/>
      <c r="C8" s="1571"/>
      <c r="D8" s="904">
        <f>Kalendarz!$F$31</f>
        <v>3</v>
      </c>
      <c r="E8" s="904">
        <f>Kalendarz!$F$31</f>
        <v>3</v>
      </c>
      <c r="F8" s="1577"/>
      <c r="G8" s="904">
        <f>Kalendarz!$F$31</f>
        <v>3</v>
      </c>
      <c r="H8" s="904">
        <f>Kalendarz!$F$31</f>
        <v>3</v>
      </c>
      <c r="I8" s="1581"/>
      <c r="J8" s="1584"/>
      <c r="K8" s="1587"/>
      <c r="L8" s="1590"/>
      <c r="O8" s="70"/>
    </row>
    <row r="9" spans="2:15" ht="16.5" customHeight="1">
      <c r="B9" s="1570"/>
      <c r="C9" s="1571"/>
      <c r="D9" s="1599" t="s">
        <v>366</v>
      </c>
      <c r="E9" s="1600"/>
      <c r="F9" s="1578"/>
      <c r="G9" s="1601" t="s">
        <v>366</v>
      </c>
      <c r="H9" s="1600"/>
      <c r="I9" s="1582"/>
      <c r="J9" s="1585"/>
      <c r="K9" s="1588"/>
      <c r="L9" s="1591"/>
    </row>
    <row r="10" spans="2:15" ht="19.5" customHeight="1">
      <c r="B10" s="1572"/>
      <c r="C10" s="1573"/>
      <c r="D10" s="765">
        <f>SUM(D11:D15)</f>
        <v>0</v>
      </c>
      <c r="E10" s="766">
        <f>SUM(E11:E15)</f>
        <v>0</v>
      </c>
      <c r="F10" s="742">
        <f t="shared" ref="F10:F15" si="0">SUM(D10:E10)</f>
        <v>0</v>
      </c>
      <c r="G10" s="765">
        <f>SUM(G11:G15)</f>
        <v>0</v>
      </c>
      <c r="H10" s="765">
        <f>SUM(H11:H15)</f>
        <v>0</v>
      </c>
      <c r="I10" s="742">
        <f>SUM(G10:H10)</f>
        <v>0</v>
      </c>
      <c r="J10" s="767">
        <f t="shared" ref="J10:J15" si="1">F10+I10</f>
        <v>0</v>
      </c>
      <c r="K10" s="768">
        <f>E10*$E$8+H10*$H$8+G10*$G$8+D10*$D$8</f>
        <v>0</v>
      </c>
      <c r="L10" s="798"/>
      <c r="M10" s="790"/>
    </row>
    <row r="11" spans="2:15" s="70" customFormat="1" ht="14.1" customHeight="1">
      <c r="B11" s="623">
        <v>1</v>
      </c>
      <c r="C11" s="770" t="s">
        <v>506</v>
      </c>
      <c r="D11" s="763"/>
      <c r="E11" s="633"/>
      <c r="F11" s="769">
        <f t="shared" si="0"/>
        <v>0</v>
      </c>
      <c r="G11" s="938"/>
      <c r="H11" s="939"/>
      <c r="I11" s="762">
        <f t="shared" ref="I11:I15" si="2">SUM(G11:H11)</f>
        <v>0</v>
      </c>
      <c r="J11" s="672">
        <f t="shared" si="1"/>
        <v>0</v>
      </c>
      <c r="K11" s="899">
        <f>E11*$E$8+H11*$H$8+G11*$G$8+D11*$D$8</f>
        <v>0</v>
      </c>
      <c r="L11" s="359"/>
      <c r="M11" s="790"/>
      <c r="O11" s="744"/>
    </row>
    <row r="12" spans="2:15" s="70" customFormat="1" ht="14.1" customHeight="1">
      <c r="B12" s="622">
        <v>2</v>
      </c>
      <c r="C12" s="771" t="s">
        <v>507</v>
      </c>
      <c r="D12" s="940"/>
      <c r="E12" s="941"/>
      <c r="F12" s="669">
        <f t="shared" si="0"/>
        <v>0</v>
      </c>
      <c r="G12" s="661"/>
      <c r="H12" s="789"/>
      <c r="I12" s="629">
        <f t="shared" si="2"/>
        <v>0</v>
      </c>
      <c r="J12" s="673">
        <f t="shared" si="1"/>
        <v>0</v>
      </c>
      <c r="K12" s="674">
        <f t="shared" ref="K12:K15" si="3">E12*$E$8+H12*$H$8+G12*$G$8+D12*$D$8</f>
        <v>0</v>
      </c>
      <c r="L12" s="359"/>
      <c r="M12" s="415"/>
      <c r="O12" s="744"/>
    </row>
    <row r="13" spans="2:15" s="70" customFormat="1" ht="14.1" customHeight="1">
      <c r="B13" s="622">
        <v>3</v>
      </c>
      <c r="C13" s="771" t="s">
        <v>509</v>
      </c>
      <c r="D13" s="905"/>
      <c r="E13" s="661"/>
      <c r="F13" s="669">
        <f t="shared" si="0"/>
        <v>0</v>
      </c>
      <c r="G13" s="636"/>
      <c r="H13" s="662"/>
      <c r="I13" s="629">
        <f t="shared" si="2"/>
        <v>0</v>
      </c>
      <c r="J13" s="673">
        <f t="shared" si="1"/>
        <v>0</v>
      </c>
      <c r="K13" s="674">
        <f t="shared" si="3"/>
        <v>0</v>
      </c>
      <c r="L13" s="359"/>
      <c r="M13" s="415"/>
      <c r="O13" s="743"/>
    </row>
    <row r="14" spans="2:15" s="70" customFormat="1" ht="14.1" customHeight="1">
      <c r="B14" s="622">
        <v>4</v>
      </c>
      <c r="C14" s="771" t="s">
        <v>510</v>
      </c>
      <c r="D14" s="905"/>
      <c r="E14" s="661"/>
      <c r="F14" s="629">
        <f t="shared" si="0"/>
        <v>0</v>
      </c>
      <c r="G14" s="636"/>
      <c r="H14" s="662"/>
      <c r="I14" s="629">
        <f t="shared" si="2"/>
        <v>0</v>
      </c>
      <c r="J14" s="673">
        <f t="shared" si="1"/>
        <v>0</v>
      </c>
      <c r="K14" s="674">
        <f t="shared" si="3"/>
        <v>0</v>
      </c>
      <c r="L14" s="359"/>
      <c r="M14" s="415"/>
    </row>
    <row r="15" spans="2:15" s="70" customFormat="1" ht="14.1" customHeight="1" thickBot="1">
      <c r="B15" s="625">
        <v>5</v>
      </c>
      <c r="C15" s="794" t="s">
        <v>512</v>
      </c>
      <c r="D15" s="942"/>
      <c r="E15" s="944"/>
      <c r="F15" s="630">
        <f t="shared" si="0"/>
        <v>0</v>
      </c>
      <c r="G15" s="663"/>
      <c r="H15" s="639"/>
      <c r="I15" s="630">
        <f t="shared" si="2"/>
        <v>0</v>
      </c>
      <c r="J15" s="675">
        <f t="shared" si="1"/>
        <v>0</v>
      </c>
      <c r="K15" s="677">
        <f t="shared" si="3"/>
        <v>0</v>
      </c>
      <c r="L15" s="795"/>
      <c r="M15" s="415"/>
    </row>
    <row r="18" spans="3:3" ht="15.6">
      <c r="C18" s="793" t="s">
        <v>536</v>
      </c>
    </row>
  </sheetData>
  <sheetProtection algorithmName="SHA-512" hashValue="VmamQTE3czXVMD+2umzz6k6X//0/TPfaFGa6cDESyKbnBmzUXyzFKrrYRj15Q0RoZKSeCaCD+jiFCZKqCujfQg==" saltValue="vOC39sRC3PJ6uABHDxKGng==" spinCount="100000" sheet="1" objects="1" scenarios="1" formatRows="0"/>
  <mergeCells count="15">
    <mergeCell ref="C3:L4"/>
    <mergeCell ref="K1:L1"/>
    <mergeCell ref="C2:G2"/>
    <mergeCell ref="B5:C10"/>
    <mergeCell ref="D5:E5"/>
    <mergeCell ref="F5:F9"/>
    <mergeCell ref="G5:H5"/>
    <mergeCell ref="I5:I9"/>
    <mergeCell ref="J5:J9"/>
    <mergeCell ref="K5:K9"/>
    <mergeCell ref="L5:L9"/>
    <mergeCell ref="D7:E7"/>
    <mergeCell ref="G7:H7"/>
    <mergeCell ref="D9:E9"/>
    <mergeCell ref="G9:H9"/>
  </mergeCells>
  <printOptions horizontalCentered="1"/>
  <pageMargins left="0.74803149606299213" right="0.51181102362204722" top="0.9055118110236221" bottom="0.70866141732283472" header="0.51181102362204722" footer="0.51181102362204722"/>
  <pageSetup paperSize="9" orientation="landscape" horizontalDpi="4294967293" verticalDpi="4294967293" r:id="rId1"/>
  <headerFooter alignWithMargins="0">
    <oddFooter>&amp;L&amp;7CEA - arkusz organizacyjny na rok szkolny 2020/21    nr teczki: &amp;F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pageSetUpPr fitToPage="1"/>
  </sheetPr>
  <dimension ref="A1:W72"/>
  <sheetViews>
    <sheetView showGridLines="0" view="pageBreakPreview" topLeftCell="B1" zoomScale="69" zoomScaleNormal="80" zoomScaleSheetLayoutView="69" workbookViewId="0">
      <selection activeCell="U20" sqref="U20"/>
    </sheetView>
  </sheetViews>
  <sheetFormatPr defaultColWidth="9.109375" defaultRowHeight="13.2"/>
  <cols>
    <col min="1" max="1" width="6.109375" style="9" hidden="1" customWidth="1"/>
    <col min="2" max="2" width="5.44140625" style="227" customWidth="1"/>
    <col min="3" max="3" width="29.44140625" style="9" customWidth="1"/>
    <col min="4" max="4" width="11.5546875" style="9" hidden="1" customWidth="1"/>
    <col min="5" max="5" width="9.88671875" style="9" customWidth="1"/>
    <col min="6" max="6" width="11.44140625" style="9" customWidth="1"/>
    <col min="7" max="7" width="4.6640625" style="9" customWidth="1"/>
    <col min="8" max="8" width="19.109375" style="9" customWidth="1"/>
    <col min="9" max="9" width="9.44140625" style="9" customWidth="1"/>
    <col min="10" max="11" width="9.109375" style="9"/>
    <col min="12" max="12" width="10.33203125" style="9" customWidth="1"/>
    <col min="13" max="13" width="5.33203125" style="9" customWidth="1"/>
    <col min="14" max="14" width="5.44140625" style="9" customWidth="1"/>
    <col min="15" max="15" width="20" style="9" customWidth="1"/>
    <col min="16" max="16" width="11.5546875" style="9" customWidth="1"/>
    <col min="17" max="17" width="7.109375" style="9" customWidth="1"/>
    <col min="18" max="18" width="5.33203125" style="9" customWidth="1"/>
    <col min="19" max="19" width="13.5546875" style="9" customWidth="1"/>
    <col min="20" max="20" width="7" style="9" customWidth="1"/>
    <col min="21" max="22" width="11" style="9" customWidth="1"/>
    <col min="23" max="16384" width="9.109375" style="9"/>
  </cols>
  <sheetData>
    <row r="1" spans="1:23" ht="15.6">
      <c r="C1" s="874">
        <f>wizyt!$B$1</f>
        <v>0</v>
      </c>
      <c r="D1" s="1603" t="str">
        <f>wizyt!$D$1</f>
        <v>.</v>
      </c>
      <c r="E1" s="1603"/>
      <c r="F1" s="1603"/>
    </row>
    <row r="2" spans="1:23" ht="17.399999999999999">
      <c r="C2" s="643" t="s">
        <v>137</v>
      </c>
      <c r="D2" s="426"/>
      <c r="E2" s="645" t="str">
        <f>wizyt!C3</f>
        <v>?</v>
      </c>
    </row>
    <row r="3" spans="1:23" ht="17.399999999999999">
      <c r="C3" s="643" t="s">
        <v>136</v>
      </c>
      <c r="D3" s="644" t="str">
        <f>wizyt!H3</f>
        <v>2022/2023</v>
      </c>
      <c r="E3" s="646" t="str">
        <f>wizyt!H3</f>
        <v>2022/2023</v>
      </c>
      <c r="H3" s="279"/>
      <c r="N3" s="1605" t="s">
        <v>542</v>
      </c>
      <c r="O3" s="1605"/>
      <c r="P3" s="1605"/>
      <c r="Q3" s="1605"/>
    </row>
    <row r="4" spans="1:23" s="279" customFormat="1" ht="27" customHeight="1">
      <c r="B4" s="1607" t="s">
        <v>135</v>
      </c>
      <c r="C4" s="1607"/>
      <c r="D4" s="1607"/>
      <c r="E4" s="1607"/>
      <c r="F4" s="1607"/>
      <c r="H4" s="1610" t="s">
        <v>162</v>
      </c>
      <c r="I4" s="1610"/>
      <c r="J4" s="1610"/>
      <c r="K4" s="1610"/>
      <c r="L4" s="1610"/>
      <c r="N4" s="1606"/>
      <c r="O4" s="1606"/>
      <c r="P4" s="1606"/>
      <c r="Q4" s="1606"/>
      <c r="S4" s="448" t="s">
        <v>228</v>
      </c>
    </row>
    <row r="5" spans="1:23" ht="33" customHeight="1">
      <c r="B5" s="399" t="s">
        <v>2</v>
      </c>
      <c r="C5" s="400" t="s">
        <v>55</v>
      </c>
      <c r="D5" s="399"/>
      <c r="E5" s="401" t="s">
        <v>174</v>
      </c>
      <c r="F5" s="402" t="s">
        <v>72</v>
      </c>
      <c r="H5" s="282" t="s">
        <v>163</v>
      </c>
      <c r="I5" s="282" t="s">
        <v>167</v>
      </c>
      <c r="J5" s="282" t="s">
        <v>170</v>
      </c>
      <c r="K5" s="282" t="s">
        <v>168</v>
      </c>
      <c r="L5" s="282" t="s">
        <v>169</v>
      </c>
      <c r="N5" s="280" t="s">
        <v>2</v>
      </c>
      <c r="O5" s="281" t="s">
        <v>55</v>
      </c>
      <c r="P5" s="401" t="s">
        <v>174</v>
      </c>
      <c r="Q5" s="282" t="s">
        <v>72</v>
      </c>
      <c r="S5" s="1604" t="s">
        <v>229</v>
      </c>
      <c r="T5" s="1604"/>
      <c r="U5" s="458" t="s">
        <v>72</v>
      </c>
      <c r="V5" s="459" t="s">
        <v>230</v>
      </c>
      <c r="W5" s="460" t="s">
        <v>29</v>
      </c>
    </row>
    <row r="6" spans="1:23" ht="13.8">
      <c r="A6" s="416">
        <f>D2</f>
        <v>0</v>
      </c>
      <c r="B6" s="283">
        <v>1</v>
      </c>
      <c r="C6" s="618" t="str">
        <f>słownik!A3</f>
        <v>Akompaniament</v>
      </c>
      <c r="D6" s="379" t="str">
        <f>słownik!B3</f>
        <v>akompaniament</v>
      </c>
      <c r="E6" s="508">
        <f>SUMIF(pedag!M$6:M$546,D6,pedag!P$6:P$546)+SUMIF(pedag!M$6:M$546,D6,pedag!Q$6:Q$546)+SUMIF(pedag!M$6:M$546,D6,pedag!R$6:R$546)+SUMIF(pedag!M$6:M$546,D6,pedag!S$6:S$546)+SUMIF(pedag!M$6:M$546,D6,pedag!T$6:T$546)</f>
        <v>0</v>
      </c>
      <c r="F6" s="358">
        <f>SUMIF(pedag!$M$6:$M$546,D6,pedag!$AA$6:$AA$546)</f>
        <v>0</v>
      </c>
      <c r="H6" s="285" t="s">
        <v>164</v>
      </c>
      <c r="I6" s="286">
        <f>COUNTIF(pedag!E6:E546,"k")</f>
        <v>0</v>
      </c>
      <c r="J6" s="287" t="str">
        <f>IF(I6+K6=0,"",I6/(I6+K6))</f>
        <v/>
      </c>
      <c r="K6" s="286">
        <f>COUNTIF(pedag!E6:E546,"m")</f>
        <v>0</v>
      </c>
      <c r="L6" s="287" t="str">
        <f>IF(I6+K6=0,"",K6/(I6+K6))</f>
        <v/>
      </c>
      <c r="N6" s="283">
        <v>1</v>
      </c>
      <c r="O6" s="285" t="s">
        <v>187</v>
      </c>
      <c r="P6" s="284">
        <f>SUMIF(pedag!N$6:N$546,O6,pedag!P$6:P$546)+SUMIF(pedag!N$6:N$546,O6,pedag!Q$6:Q$546)+SUMIF(pedag!N$6:N$546,O6,pedag!R$6:R$546)+SUMIF(pedag!N$6:N$546,O6,pedag!S$6:S$546)+SUMIF(pedag!N$6:N$546,O6,pedag!T$6:T$546)</f>
        <v>0</v>
      </c>
      <c r="Q6" s="358">
        <f>SUMIF(pedag!$N$6:$N$546,O6,pedag!$AD$6:$AD$546)</f>
        <v>0</v>
      </c>
      <c r="R6" s="362"/>
      <c r="S6" s="285" t="s">
        <v>224</v>
      </c>
      <c r="T6" s="286" t="s">
        <v>227</v>
      </c>
      <c r="U6" s="461">
        <f>COUNTIF(pedag!B$6:B$546,T6)</f>
        <v>0</v>
      </c>
      <c r="V6" s="461">
        <f>COUNTIF('adm.i obs.'!B$6:B$25,T6)</f>
        <v>0</v>
      </c>
      <c r="W6" s="471">
        <f t="shared" ref="W6:W12" si="0">SUM(U6:V6)</f>
        <v>0</v>
      </c>
    </row>
    <row r="7" spans="1:23" ht="13.8">
      <c r="A7" s="416">
        <f>A6</f>
        <v>0</v>
      </c>
      <c r="B7" s="283">
        <v>2</v>
      </c>
      <c r="C7" s="618" t="str">
        <f>słownik!A4</f>
        <v>Biblioteka</v>
      </c>
      <c r="D7" s="379" t="str">
        <f>słownik!B4</f>
        <v>biblioteka</v>
      </c>
      <c r="E7" s="508">
        <f>SUMIF(pedag!M$6:M$546,D7,pedag!P$6:P$546)+SUMIF(pedag!M$6:M$546,D7,pedag!Q$6:Q$546)+SUMIF(pedag!M$6:M$546,D7,pedag!R$6:R$546)+SUMIF(pedag!M$6:M$546,D7,pedag!S$6:S$546)+SUMIF(pedag!M$6:M$546,D7,pedag!T$6:T$546)</f>
        <v>0</v>
      </c>
      <c r="F7" s="358">
        <f>SUMIF(pedag!$M$6:$M$546,D7,pedag!$AA$6:$AA$546)</f>
        <v>0</v>
      </c>
      <c r="H7" s="285" t="s">
        <v>165</v>
      </c>
      <c r="I7" s="286">
        <f>COUNTIF('adm.i obs.'!E6:E12,"k")</f>
        <v>0</v>
      </c>
      <c r="J7" s="288" t="str">
        <f>IF(I7+K7=0,"",I7/(I7+K7))</f>
        <v/>
      </c>
      <c r="K7" s="289">
        <f>COUNTIF('adm.i obs.'!E6:E12,"m")</f>
        <v>0</v>
      </c>
      <c r="L7" s="288" t="str">
        <f>IF(I7+K7=0,"",K7/(I7+K7))</f>
        <v/>
      </c>
      <c r="N7" s="283">
        <v>2</v>
      </c>
      <c r="O7" s="285" t="s">
        <v>334</v>
      </c>
      <c r="P7" s="284">
        <f>SUMIF(pedag!N$6:N$546,O7,pedag!P$6:P$546)+SUMIF(pedag!N$6:N$546,O7,pedag!Q$6:Q$546)+SUMIF(pedag!N$6:N$546,O7,pedag!R$6:R$546)+SUMIF(pedag!N$6:N$546,O7,pedag!S$6:S$546)+SUMIF(pedag!N$6:N$546,O7,pedag!T$6:T$546)</f>
        <v>0</v>
      </c>
      <c r="Q7" s="358">
        <f>SUMIF(pedag!$N$6:$N$546,O7,pedag!$AD$6:$AD$546)</f>
        <v>0</v>
      </c>
      <c r="R7" s="362"/>
      <c r="S7" s="285" t="s">
        <v>225</v>
      </c>
      <c r="T7" s="286" t="s">
        <v>322</v>
      </c>
      <c r="U7" s="461">
        <f>COUNTIF(pedag!B$6:B$546,T7)</f>
        <v>0</v>
      </c>
      <c r="V7" s="461">
        <f>COUNTIF('adm.i obs.'!B$6:B$25,T7)</f>
        <v>0</v>
      </c>
      <c r="W7" s="471">
        <f t="shared" si="0"/>
        <v>0</v>
      </c>
    </row>
    <row r="8" spans="1:23" ht="13.8">
      <c r="A8" s="416">
        <f t="shared" ref="A8:A72" si="1">A7</f>
        <v>0</v>
      </c>
      <c r="B8" s="283">
        <v>3</v>
      </c>
      <c r="C8" s="618" t="str">
        <f>słownik!A5</f>
        <v>Chór</v>
      </c>
      <c r="D8" s="379" t="str">
        <f>słownik!B5</f>
        <v>chór</v>
      </c>
      <c r="E8" s="508">
        <f>SUMIF(pedag!M$6:M$546,D8,pedag!P$6:P$546)+SUMIF(pedag!M$6:M$546,D8,pedag!Q$6:Q$546)+SUMIF(pedag!M$6:M$546,D8,pedag!R$6:R$546)+SUMIF(pedag!M$6:M$546,D8,pedag!S$6:S$546)+SUMIF(pedag!M$6:M$546,D8,pedag!T$6:T$546)</f>
        <v>0</v>
      </c>
      <c r="F8" s="358">
        <f>SUMIF(pedag!$M$6:$M$546,D8,pedag!$AA$6:$AA$546)</f>
        <v>0</v>
      </c>
      <c r="H8" s="285" t="s">
        <v>166</v>
      </c>
      <c r="I8" s="286">
        <f>COUNTIF('adm.i obs.'!E14:E25,"k")</f>
        <v>0</v>
      </c>
      <c r="J8" s="287" t="str">
        <f>IF(I8+K8=0,"",I8/(I8+K8))</f>
        <v/>
      </c>
      <c r="K8" s="286">
        <f>COUNTIF('adm.i obs.'!E14:E25,"m")</f>
        <v>0</v>
      </c>
      <c r="L8" s="287" t="str">
        <f>IF(I8+K8=0,"",K8/(I8+K8))</f>
        <v/>
      </c>
      <c r="N8" s="283">
        <v>3</v>
      </c>
      <c r="O8" s="285" t="s">
        <v>191</v>
      </c>
      <c r="P8" s="284">
        <f>SUMIF(pedag!N$6:N$546,O8,pedag!P$6:P$546)+SUMIF(pedag!N$6:N$546,O8,pedag!Q$6:Q$546)+SUMIF(pedag!N$6:N$546,O8,pedag!R$6:R$546)+SUMIF(pedag!N$6:N$546,O8,pedag!S$6:S$546)+SUMIF(pedag!N$6:N$546,O8,pedag!T$6:T$546)</f>
        <v>0</v>
      </c>
      <c r="Q8" s="358">
        <f>SUMIF(pedag!$N$6:$N$546,O8,pedag!$AD$6:$AD$546)</f>
        <v>0</v>
      </c>
      <c r="R8" s="362"/>
      <c r="S8" s="285" t="s">
        <v>231</v>
      </c>
      <c r="T8" s="286" t="s">
        <v>232</v>
      </c>
      <c r="U8" s="461">
        <f>COUNTIF(pedag!B$6:B$546,T8)</f>
        <v>0</v>
      </c>
      <c r="V8" s="461">
        <f>COUNTIF('adm.i obs.'!B$6:B$25,T8)</f>
        <v>0</v>
      </c>
      <c r="W8" s="471">
        <f t="shared" si="0"/>
        <v>0</v>
      </c>
    </row>
    <row r="9" spans="1:23" ht="13.8">
      <c r="A9" s="416">
        <f t="shared" si="1"/>
        <v>0</v>
      </c>
      <c r="B9" s="283">
        <v>4</v>
      </c>
      <c r="C9" s="618" t="str">
        <f>słownik!A6</f>
        <v>Fakultety artystyczne</v>
      </c>
      <c r="D9" s="379" t="str">
        <f>słownik!B6</f>
        <v>fakultety artystyczne</v>
      </c>
      <c r="E9" s="508">
        <f>SUMIF(pedag!M$6:M$546,D9,pedag!P$6:P$546)+SUMIF(pedag!M$6:M$546,D9,pedag!Q$6:Q$546)+SUMIF(pedag!M$6:M$546,D9,pedag!R$6:R$546)+SUMIF(pedag!M$6:M$546,D9,pedag!S$6:S$546)+SUMIF(pedag!M$6:M$546,D9,pedag!T$6:T$546)</f>
        <v>0</v>
      </c>
      <c r="F9" s="358">
        <f>SUMIF(pedag!$M$6:$M$546,D9,pedag!$AA$6:$AA$546)</f>
        <v>0</v>
      </c>
      <c r="H9" s="301" t="s">
        <v>171</v>
      </c>
      <c r="I9" s="302">
        <f>SUM(I6:I8)</f>
        <v>0</v>
      </c>
      <c r="J9" s="303" t="str">
        <f>IF(I9+K9=0,"",I9/(I9+K9))</f>
        <v/>
      </c>
      <c r="K9" s="302">
        <f>SUM(K6:K8)</f>
        <v>0</v>
      </c>
      <c r="L9" s="303" t="str">
        <f>IF(I9+K9=0,"",K9/(I9+K9))</f>
        <v/>
      </c>
      <c r="N9" s="283">
        <v>4</v>
      </c>
      <c r="O9" s="285" t="s">
        <v>198</v>
      </c>
      <c r="P9" s="284">
        <f>SUMIF(pedag!N$6:N$546,O9,pedag!P$6:P$546)+SUMIF(pedag!N$6:N$546,O9,pedag!Q$6:Q$546)+SUMIF(pedag!N$6:N$546,O9,pedag!R$6:R$546)+SUMIF(pedag!N$6:N$546,O9,pedag!S$6:S$546)+SUMIF(pedag!N$6:N$546,O9,pedag!T$6:T$546)</f>
        <v>0</v>
      </c>
      <c r="Q9" s="358">
        <f>SUMIF(pedag!$N$6:$N$546,O9,pedag!$AD$6:$AD$546)</f>
        <v>0</v>
      </c>
      <c r="R9" s="362"/>
      <c r="S9" s="285" t="s">
        <v>222</v>
      </c>
      <c r="T9" s="286" t="s">
        <v>236</v>
      </c>
      <c r="U9" s="461">
        <f>COUNTIF(pedag!B$6:B$546,T9)</f>
        <v>0</v>
      </c>
      <c r="V9" s="461">
        <f>COUNTIF('adm.i obs.'!B$6:B$25,T9)</f>
        <v>0</v>
      </c>
      <c r="W9" s="471">
        <f t="shared" si="0"/>
        <v>0</v>
      </c>
    </row>
    <row r="10" spans="1:23" ht="13.8">
      <c r="A10" s="416">
        <f t="shared" si="1"/>
        <v>0</v>
      </c>
      <c r="B10" s="283">
        <v>5</v>
      </c>
      <c r="C10" s="618" t="str">
        <f>słownik!A7</f>
        <v>Instrument główny</v>
      </c>
      <c r="D10" s="379" t="str">
        <f>słownik!B7</f>
        <v>instrument główny</v>
      </c>
      <c r="E10" s="508">
        <f>SUMIF(pedag!M$6:M$546,D10,pedag!P$6:P$546)+SUMIF(pedag!M$6:M$546,D10,pedag!Q$6:Q$546)+SUMIF(pedag!M$6:M$546,D10,pedag!R$6:R$546)+SUMIF(pedag!M$6:M$546,D10,pedag!S$6:S$546)+SUMIF(pedag!M$6:M$546,D10,pedag!T$6:T$546)</f>
        <v>0</v>
      </c>
      <c r="F10" s="358">
        <f>SUMIF(pedag!$M$6:$M$546,D10,pedag!$AA$6:$AA$546)</f>
        <v>0</v>
      </c>
      <c r="N10" s="283">
        <v>5</v>
      </c>
      <c r="O10" s="285" t="s">
        <v>194</v>
      </c>
      <c r="P10" s="284">
        <f>SUMIF(pedag!N$6:N$546,O10,pedag!P$6:P$546)+SUMIF(pedag!N$6:N$546,O10,pedag!Q$6:Q$546)+SUMIF(pedag!N$6:N$546,O10,pedag!R$6:R$546)+SUMIF(pedag!N$6:N$546,O10,pedag!S$6:S$546)+SUMIF(pedag!N$6:N$546,O10,pedag!T$6:T$546)</f>
        <v>0</v>
      </c>
      <c r="Q10" s="358">
        <f>SUMIF(pedag!$N$6:$N$546,O10,pedag!$AD$6:$AD$546)</f>
        <v>0</v>
      </c>
      <c r="R10" s="362"/>
      <c r="S10" s="285" t="s">
        <v>223</v>
      </c>
      <c r="T10" s="286" t="s">
        <v>226</v>
      </c>
      <c r="U10" s="461">
        <f>COUNTIF(pedag!B$6:B$546,T10)</f>
        <v>0</v>
      </c>
      <c r="V10" s="461">
        <f>COUNTIF('adm.i obs.'!B$6:B$25,T10)</f>
        <v>0</v>
      </c>
      <c r="W10" s="471">
        <f t="shared" si="0"/>
        <v>0</v>
      </c>
    </row>
    <row r="11" spans="1:23" ht="15.75" customHeight="1">
      <c r="A11" s="416">
        <f t="shared" si="1"/>
        <v>0</v>
      </c>
      <c r="B11" s="283">
        <v>6</v>
      </c>
      <c r="C11" s="618" t="str">
        <f>słownik!A8</f>
        <v>Modelowanie</v>
      </c>
      <c r="D11" s="379" t="str">
        <f>słownik!B8</f>
        <v>modelowanie</v>
      </c>
      <c r="E11" s="508">
        <f>SUMIF(pedag!M$6:M$546,D11,pedag!P$6:P$546)+SUMIF(pedag!M$6:M$546,D11,pedag!Q$6:Q$546)+SUMIF(pedag!M$6:M$546,D11,pedag!R$6:R$546)+SUMIF(pedag!M$6:M$546,D11,pedag!S$6:S$546)+SUMIF(pedag!M$6:M$546,D11,pedag!T$6:T$546)</f>
        <v>0</v>
      </c>
      <c r="F11" s="358">
        <f>SUMIF(pedag!$M$6:$M$546,D11,pedag!$AA$6:$AA$546)</f>
        <v>0</v>
      </c>
      <c r="H11" s="1611" t="s">
        <v>120</v>
      </c>
      <c r="I11" s="1611"/>
      <c r="J11" s="1611"/>
      <c r="K11" s="1611"/>
      <c r="L11" s="1611"/>
      <c r="N11" s="283">
        <v>6</v>
      </c>
      <c r="O11" s="285" t="s">
        <v>335</v>
      </c>
      <c r="P11" s="983">
        <f>SUMIF(pedag!N$6:N$546,O11,pedag!P$6:P$546)+SUMIF(pedag!N$6:N$546,O11,pedag!Q$6:Q$546)+SUMIF(pedag!N$6:N$546,O11,pedag!R$6:R$546)+SUMIF(pedag!N$6:N$546,O11,pedag!S$6:S$546)+SUMIF(pedag!N$6:N$546,O11,pedag!T$6:T$546)</f>
        <v>0</v>
      </c>
      <c r="Q11" s="358">
        <f>SUMIF(pedag!$N$6:$N$546,O11,pedag!$AD$6:$AD$546)</f>
        <v>0</v>
      </c>
      <c r="R11" s="362"/>
      <c r="S11" s="285" t="s">
        <v>233</v>
      </c>
      <c r="T11" s="286" t="s">
        <v>323</v>
      </c>
      <c r="U11" s="461">
        <f>COUNTIF(pedag!B$6:B$546,T11)</f>
        <v>0</v>
      </c>
      <c r="V11" s="461">
        <f>COUNTIF('adm.i obs.'!B$6:B$25,T11)</f>
        <v>0</v>
      </c>
      <c r="W11" s="471">
        <f t="shared" si="0"/>
        <v>0</v>
      </c>
    </row>
    <row r="12" spans="1:23" ht="13.8">
      <c r="A12" s="416">
        <f t="shared" si="1"/>
        <v>0</v>
      </c>
      <c r="B12" s="283">
        <v>7</v>
      </c>
      <c r="C12" s="618" t="str">
        <f>słownik!A9</f>
        <v>Rysunek i ćwiczenia kolorystyczne</v>
      </c>
      <c r="D12" s="379" t="str">
        <f>słownik!B9</f>
        <v>rysunek i ćw.kolorystyczne</v>
      </c>
      <c r="E12" s="508">
        <f>SUMIF(pedag!M$6:M$546,D12,pedag!P$6:P$546)+SUMIF(pedag!M$6:M$546,D12,pedag!Q$6:Q$546)+SUMIF(pedag!M$6:M$546,D12,pedag!R$6:R$546)+SUMIF(pedag!M$6:M$546,D12,pedag!S$6:S$546)+SUMIF(pedag!M$6:M$546,D12,pedag!T$6:T$546)</f>
        <v>0</v>
      </c>
      <c r="F12" s="358">
        <f>SUMIF(pedag!$M$6:$M$546,D12,pedag!$AA$6:$AA$546)</f>
        <v>0</v>
      </c>
      <c r="J12" s="297" t="s">
        <v>164</v>
      </c>
      <c r="K12" s="298" t="s">
        <v>172</v>
      </c>
      <c r="L12" s="297" t="s">
        <v>29</v>
      </c>
      <c r="N12" s="283">
        <v>7</v>
      </c>
      <c r="O12" s="285" t="s">
        <v>326</v>
      </c>
      <c r="P12" s="284">
        <f>SUMIF(pedag!N$6:N$546,O12,pedag!P$6:P$546)+SUMIF(pedag!N$6:N$546,O12,pedag!Q$6:Q$546)+SUMIF(pedag!N$6:N$546,O12,pedag!R$6:R$546)+SUMIF(pedag!N$6:N$546,O12,pedag!S$6:S$546)+SUMIF(pedag!N$6:N$546,O12,pedag!T$6:T$546)</f>
        <v>0</v>
      </c>
      <c r="Q12" s="358">
        <f>SUMIF(pedag!$N$6:$N$546,O12,pedag!$AD$6:$AD$546)</f>
        <v>0</v>
      </c>
      <c r="R12" s="362"/>
      <c r="S12" s="285" t="s">
        <v>234</v>
      </c>
      <c r="T12" s="286" t="s">
        <v>235</v>
      </c>
      <c r="U12" s="461">
        <f>COUNTIF(pedag!B$6:B$546,T12)</f>
        <v>0</v>
      </c>
      <c r="V12" s="461">
        <f>COUNTIF('adm.i obs.'!B$6:B$25,T12)</f>
        <v>0</v>
      </c>
      <c r="W12" s="471">
        <f t="shared" si="0"/>
        <v>0</v>
      </c>
    </row>
    <row r="13" spans="1:23" ht="13.8">
      <c r="A13" s="416">
        <f t="shared" si="1"/>
        <v>0</v>
      </c>
      <c r="B13" s="283">
        <v>8</v>
      </c>
      <c r="C13" s="618" t="str">
        <f>słownik!A10</f>
        <v>Rysunek i malarstwo</v>
      </c>
      <c r="D13" s="379" t="str">
        <f>słownik!B10</f>
        <v>rysunek i malarstwo</v>
      </c>
      <c r="E13" s="508">
        <f>SUMIF(pedag!M$6:M$546,D13,pedag!P$6:P$546)+SUMIF(pedag!M$6:M$546,D13,pedag!Q$6:Q$546)+SUMIF(pedag!M$6:M$546,D13,pedag!R$6:R$546)+SUMIF(pedag!M$6:M$546,D13,pedag!S$6:S$546)+SUMIF(pedag!M$6:M$546,D13,pedag!T$6:T$546)</f>
        <v>0</v>
      </c>
      <c r="F13" s="358">
        <f>SUMIF(pedag!$M$6:$M$546,D13,pedag!$AA$6:$AA$546)</f>
        <v>0</v>
      </c>
      <c r="H13" s="1612" t="s">
        <v>121</v>
      </c>
      <c r="I13" s="1612"/>
      <c r="J13" s="296">
        <f>COUNTIF(pedag!J$6:J$546,"uo")</f>
        <v>0</v>
      </c>
      <c r="K13" s="296">
        <f>COUNTIF('adm.i obs.'!I$6:I$25,"uo")</f>
        <v>0</v>
      </c>
      <c r="L13" s="296">
        <f>SUM(J13:K13)</f>
        <v>0</v>
      </c>
      <c r="N13" s="283">
        <v>8</v>
      </c>
      <c r="O13" s="285" t="s">
        <v>325</v>
      </c>
      <c r="P13" s="284">
        <f>SUMIF(pedag!N$6:N$546,O13,pedag!P$6:P$546)+SUMIF(pedag!N$6:N$546,O13,pedag!Q$6:Q$546)+SUMIF(pedag!N$6:N$546,O13,pedag!R$6:R$546)+SUMIF(pedag!N$6:N$546,O13,pedag!S$6:S$546)+SUMIF(pedag!N$6:N$546,O13,pedag!T$6:T$546)</f>
        <v>0</v>
      </c>
      <c r="Q13" s="358">
        <f>SUMIF(pedag!$N$6:$N$546,O13,pedag!$AD$6:$AD$546)</f>
        <v>0</v>
      </c>
      <c r="R13" s="362"/>
      <c r="U13" s="463">
        <f>SUM(U6:U12)</f>
        <v>0</v>
      </c>
      <c r="V13" s="463">
        <f>SUM(V6:V12)</f>
        <v>0</v>
      </c>
      <c r="W13" s="463">
        <f>SUM(W6:W12)</f>
        <v>0</v>
      </c>
    </row>
    <row r="14" spans="1:23" ht="13.8">
      <c r="A14" s="416">
        <f t="shared" si="1"/>
        <v>0</v>
      </c>
      <c r="B14" s="283">
        <v>9</v>
      </c>
      <c r="C14" s="618" t="str">
        <f>słownik!A11</f>
        <v>Rytmika</v>
      </c>
      <c r="D14" s="379" t="str">
        <f>słownik!B11</f>
        <v>rytmika</v>
      </c>
      <c r="E14" s="508">
        <f>SUMIF(pedag!M$6:M$546,D14,pedag!P$6:P$546)+SUMIF(pedag!M$6:M$546,D14,pedag!Q$6:Q$546)+SUMIF(pedag!M$6:M$546,D14,pedag!R$6:R$546)+SUMIF(pedag!M$6:M$546,D14,pedag!S$6:S$546)+SUMIF(pedag!M$6:M$546,D14,pedag!T$6:T$546)</f>
        <v>0</v>
      </c>
      <c r="F14" s="358">
        <f>SUMIF(pedag!$M$6:$M$546,D14,pedag!$AA$6:$AA$546)</f>
        <v>0</v>
      </c>
      <c r="H14" s="295" t="s">
        <v>122</v>
      </c>
      <c r="I14" s="295"/>
      <c r="J14" s="296">
        <f>COUNTIF(pedag!J$6:J$546,"un")</f>
        <v>0</v>
      </c>
      <c r="K14" s="296">
        <f>COUNTIF('adm.i obs.'!I$6:I$25,"un")</f>
        <v>0</v>
      </c>
      <c r="L14" s="296">
        <f>SUM(J14:K14)</f>
        <v>0</v>
      </c>
      <c r="N14" s="283">
        <v>9</v>
      </c>
      <c r="O14" s="285" t="s">
        <v>185</v>
      </c>
      <c r="P14" s="284">
        <f>SUMIF(pedag!N$6:N$546,O14,pedag!P$6:P$546)+SUMIF(pedag!N$6:N$546,O14,pedag!Q$6:Q$546)+SUMIF(pedag!N$6:N$546,O14,pedag!R$6:R$546)+SUMIF(pedag!N$6:N$546,O14,pedag!S$6:S$546)+SUMIF(pedag!N$6:N$546,O14,pedag!T$6:T$546)</f>
        <v>0</v>
      </c>
      <c r="Q14" s="358">
        <f>SUMIF(pedag!$N$6:$N$546,O14,pedag!$AD$6:$AD$546)</f>
        <v>0</v>
      </c>
      <c r="R14" s="362"/>
    </row>
    <row r="15" spans="1:23" ht="13.8">
      <c r="A15" s="416">
        <f t="shared" si="1"/>
        <v>0</v>
      </c>
      <c r="B15" s="283">
        <v>10</v>
      </c>
      <c r="C15" s="618" t="str">
        <f>słownik!A12</f>
        <v>Rytmika z kształceniem słuchu</v>
      </c>
      <c r="D15" s="379" t="str">
        <f>słownik!B12</f>
        <v>rytmika z kształceniem słuchu</v>
      </c>
      <c r="E15" s="508">
        <f>SUMIF(pedag!M$6:M$546,D15,pedag!P$6:P$546)+SUMIF(pedag!M$6:M$546,D15,pedag!Q$6:Q$546)+SUMIF(pedag!M$6:M$546,D15,pedag!R$6:R$546)+SUMIF(pedag!M$6:M$546,D15,pedag!S$6:S$546)+SUMIF(pedag!M$6:M$546,D15,pedag!T$6:T$546)</f>
        <v>0</v>
      </c>
      <c r="F15" s="358">
        <f>SUMIF(pedag!$M$6:$M$546,D15,pedag!$AA$6:$AA$546)</f>
        <v>0</v>
      </c>
      <c r="H15" s="1608" t="s">
        <v>123</v>
      </c>
      <c r="I15" s="1609"/>
      <c r="J15" s="296">
        <f>COUNTIF(pedag!J$6:J$546,"m")</f>
        <v>0</v>
      </c>
      <c r="K15" s="296">
        <f>COUNTIF('adm.i obs.'!I$6:I$25,"m")</f>
        <v>0</v>
      </c>
      <c r="L15" s="296">
        <f>SUM(J15:K15)</f>
        <v>0</v>
      </c>
      <c r="N15" s="283">
        <v>10</v>
      </c>
      <c r="O15" s="285" t="s">
        <v>336</v>
      </c>
      <c r="P15" s="284">
        <f>SUMIF(pedag!N$6:N$546,O15,pedag!P$6:P$546)+SUMIF(pedag!N$6:N$546,O15,pedag!Q$6:Q$546)+SUMIF(pedag!N$6:N$546,O15,pedag!R$6:R$546)+SUMIF(pedag!N$6:N$546,O15,pedag!S$6:S$546)+SUMIF(pedag!N$6:N$546,O15,pedag!T$6:T$546)</f>
        <v>0</v>
      </c>
      <c r="Q15" s="358">
        <f>SUMIF(pedag!$N$6:$N$546,O15,pedag!$AD$6:$AD$546)</f>
        <v>0</v>
      </c>
      <c r="R15" s="362"/>
    </row>
    <row r="16" spans="1:23" ht="13.8">
      <c r="A16" s="416">
        <f t="shared" si="1"/>
        <v>0</v>
      </c>
      <c r="B16" s="283">
        <v>11</v>
      </c>
      <c r="C16" s="618" t="str">
        <f>słownik!A13</f>
        <v>Śpiew</v>
      </c>
      <c r="D16" s="379" t="str">
        <f>słownik!B13</f>
        <v>śpiew</v>
      </c>
      <c r="E16" s="508">
        <f>SUMIF(pedag!M$6:M$546,D16,pedag!P$6:P$546)+SUMIF(pedag!M$6:M$546,D16,pedag!Q$6:Q$546)+SUMIF(pedag!M$6:M$546,D16,pedag!R$6:R$546)+SUMIF(pedag!M$6:M$546,D16,pedag!S$6:S$546)+SUMIF(pedag!M$6:M$546,D16,pedag!T$6:T$546)</f>
        <v>0</v>
      </c>
      <c r="F16" s="358">
        <f>SUMIF(pedag!$M$6:$M$546,D16,pedag!$AA$6:$AA$546)</f>
        <v>0</v>
      </c>
      <c r="H16" s="1608" t="s">
        <v>358</v>
      </c>
      <c r="I16" s="1609"/>
      <c r="J16" s="296">
        <f>COUNTIF(pedag!J$6:J$546,"zl")</f>
        <v>0</v>
      </c>
      <c r="K16" s="296">
        <f>COUNTIF('adm.i obs.'!I$6:I$25,"zl")</f>
        <v>0</v>
      </c>
      <c r="L16" s="296">
        <f>SUM(J16:K16)</f>
        <v>0</v>
      </c>
      <c r="N16" s="283">
        <v>11</v>
      </c>
      <c r="O16" s="285" t="s">
        <v>188</v>
      </c>
      <c r="P16" s="284">
        <f>SUMIF(pedag!N$6:N$546,O16,pedag!P$6:P$546)+SUMIF(pedag!N$6:N$546,O16,pedag!Q$6:Q$546)+SUMIF(pedag!N$6:N$546,O16,pedag!R$6:R$546)+SUMIF(pedag!N$6:N$546,O16,pedag!S$6:S$546)+SUMIF(pedag!N$6:N$546,O16,pedag!T$6:T$546)</f>
        <v>0</v>
      </c>
      <c r="Q16" s="358">
        <f>SUMIF(pedag!$N$6:$N$546,O16,pedag!$AD$6:$AD$546)</f>
        <v>0</v>
      </c>
      <c r="R16" s="362"/>
    </row>
    <row r="17" spans="1:22" ht="13.8">
      <c r="A17" s="416">
        <f t="shared" si="1"/>
        <v>0</v>
      </c>
      <c r="B17" s="283">
        <v>12</v>
      </c>
      <c r="C17" s="618" t="str">
        <f>słownik!A14</f>
        <v>Taniec ludowy</v>
      </c>
      <c r="D17" s="379" t="str">
        <f>słownik!B14</f>
        <v>taniec ludowy</v>
      </c>
      <c r="E17" s="508">
        <f>SUMIF(pedag!M$6:M$546,D17,pedag!P$6:P$546)+SUMIF(pedag!M$6:M$546,D17,pedag!Q$6:Q$546)+SUMIF(pedag!M$6:M$546,D17,pedag!R$6:R$546)+SUMIF(pedag!M$6:M$546,D17,pedag!S$6:S$546)+SUMIF(pedag!M$6:M$546,D17,pedag!T$6:T$546)</f>
        <v>0</v>
      </c>
      <c r="F17" s="358">
        <f>SUMIF(pedag!$M$6:$M$546,D17,pedag!$AA$6:$AA$546)</f>
        <v>0</v>
      </c>
      <c r="H17" s="299"/>
      <c r="I17" s="300" t="s">
        <v>171</v>
      </c>
      <c r="J17" s="473">
        <f>SUM(J13:J15)</f>
        <v>0</v>
      </c>
      <c r="K17" s="299">
        <f>SUM(K13:K15)</f>
        <v>0</v>
      </c>
      <c r="L17" s="299">
        <f>SUM(L13:L15)</f>
        <v>0</v>
      </c>
      <c r="N17" s="283">
        <v>12</v>
      </c>
      <c r="O17" s="285" t="s">
        <v>338</v>
      </c>
      <c r="P17" s="284">
        <f>SUMIF(pedag!N$6:N$546,O17,pedag!P$6:P$546)+SUMIF(pedag!N$6:N$546,O17,pedag!Q$6:Q$546)+SUMIF(pedag!N$6:N$546,O17,pedag!R$6:R$546)+SUMIF(pedag!N$6:N$546,O17,pedag!S$6:S$546)+SUMIF(pedag!N$6:N$546,O17,pedag!T$6:T$546)</f>
        <v>0</v>
      </c>
      <c r="Q17" s="358">
        <f>SUMIF(pedag!$N$6:$N$546,O17,pedag!$AD$6:$AD$546)</f>
        <v>0</v>
      </c>
      <c r="R17" s="362"/>
    </row>
    <row r="18" spans="1:22" ht="13.8">
      <c r="A18" s="416">
        <f t="shared" si="1"/>
        <v>0</v>
      </c>
      <c r="B18" s="283">
        <v>13</v>
      </c>
      <c r="C18" s="618" t="str">
        <f>słownik!A15</f>
        <v>Taniec ludowy i charakterystyczny</v>
      </c>
      <c r="D18" s="379" t="str">
        <f>słownik!B15</f>
        <v>taniec ludowy i charakter.</v>
      </c>
      <c r="E18" s="508">
        <f>SUMIF(pedag!M$6:M$546,D18,pedag!P$6:P$546)+SUMIF(pedag!M$6:M$546,D18,pedag!Q$6:Q$546)+SUMIF(pedag!M$6:M$546,D18,pedag!R$6:R$546)+SUMIF(pedag!M$6:M$546,D18,pedag!S$6:S$546)+SUMIF(pedag!M$6:M$546,D18,pedag!T$6:T$546)</f>
        <v>0</v>
      </c>
      <c r="F18" s="358">
        <f>SUMIF(pedag!$M$6:$M$546,D18,pedag!$AA$6:$AA$546)</f>
        <v>0</v>
      </c>
      <c r="N18" s="283">
        <v>13</v>
      </c>
      <c r="O18" s="285" t="s">
        <v>337</v>
      </c>
      <c r="P18" s="284">
        <f>SUMIF(pedag!N$6:N$546,O18,pedag!P$6:P$546)+SUMIF(pedag!N$6:N$546,O18,pedag!Q$6:Q$546)+SUMIF(pedag!N$6:N$546,O18,pedag!R$6:R$546)+SUMIF(pedag!N$6:N$546,O18,pedag!S$6:S$546)+SUMIF(pedag!N$6:N$546,O18,pedag!T$6:T$546)</f>
        <v>0</v>
      </c>
      <c r="Q18" s="358">
        <f>SUMIF(pedag!$N$6:$N$546,O18,pedag!$AD$6:$AD$546)</f>
        <v>0</v>
      </c>
      <c r="R18" s="362"/>
    </row>
    <row r="19" spans="1:22" ht="15.6">
      <c r="A19" s="416">
        <f t="shared" si="1"/>
        <v>0</v>
      </c>
      <c r="B19" s="283">
        <v>14</v>
      </c>
      <c r="C19" s="618" t="str">
        <f>słownik!A16</f>
        <v>Technika taneczna</v>
      </c>
      <c r="D19" s="379" t="str">
        <f>słownik!B16</f>
        <v>technika taneczna</v>
      </c>
      <c r="E19" s="508">
        <f>SUMIF(pedag!M$6:M$546,D19,pedag!P$6:P$546)+SUMIF(pedag!M$6:M$546,D19,pedag!Q$6:Q$546)+SUMIF(pedag!M$6:M$546,D19,pedag!R$6:R$546)+SUMIF(pedag!M$6:M$546,D19,pedag!S$6:S$546)+SUMIF(pedag!M$6:M$546,D19,pedag!T$6:T$546)</f>
        <v>0</v>
      </c>
      <c r="F19" s="358">
        <f>SUMIF(pedag!$M$6:$M$546,D19,pedag!$AA$6:$AA$546)</f>
        <v>0</v>
      </c>
      <c r="H19" s="641"/>
      <c r="I19" s="642"/>
      <c r="J19" s="642"/>
      <c r="K19" s="642"/>
      <c r="L19" s="642"/>
      <c r="N19" s="283">
        <v>14</v>
      </c>
      <c r="O19" s="285" t="s">
        <v>189</v>
      </c>
      <c r="P19" s="284">
        <f>SUMIF(pedag!N$6:N$546,O19,pedag!P$6:P$546)+SUMIF(pedag!N$6:N$546,O19,pedag!Q$6:Q$546)+SUMIF(pedag!N$6:N$546,O19,pedag!R$6:R$546)+SUMIF(pedag!N$6:N$546,O19,pedag!S$6:S$546)+SUMIF(pedag!N$6:N$546,O19,pedag!T$6:T$546)</f>
        <v>0</v>
      </c>
      <c r="Q19" s="358">
        <f>SUMIF(pedag!$N$6:$N$546,O19,pedag!$AD$6:$AD$546)</f>
        <v>0</v>
      </c>
      <c r="R19" s="362"/>
    </row>
    <row r="20" spans="1:22" ht="17.399999999999999">
      <c r="A20" s="416">
        <f t="shared" si="1"/>
        <v>0</v>
      </c>
      <c r="B20" s="283">
        <v>15</v>
      </c>
      <c r="C20" s="618" t="str">
        <f>słownik!A17</f>
        <v>Umuzykalnienie</v>
      </c>
      <c r="D20" s="379" t="str">
        <f>słownik!B17</f>
        <v>umuzykalnienie</v>
      </c>
      <c r="E20" s="508">
        <f>SUMIF(pedag!M$6:M$546,D20,pedag!P$6:P$546)+SUMIF(pedag!M$6:M$546,D20,pedag!Q$6:Q$546)+SUMIF(pedag!M$6:M$546,D20,pedag!R$6:R$546)+SUMIF(pedag!M$6:M$546,D20,pedag!S$6:S$546)+SUMIF(pedag!M$6:M$546,D20,pedag!T$6:T$546)</f>
        <v>0</v>
      </c>
      <c r="F20" s="358">
        <f>SUMIF(pedag!$M$6:$M$546,D20,pedag!$AA$6:$AA$546)</f>
        <v>0</v>
      </c>
      <c r="H20" s="1602" t="s">
        <v>387</v>
      </c>
      <c r="I20" s="1602"/>
      <c r="J20" s="1602"/>
      <c r="K20" s="1602"/>
      <c r="L20" s="1602"/>
      <c r="N20" s="283">
        <v>15</v>
      </c>
      <c r="O20" s="285" t="s">
        <v>129</v>
      </c>
      <c r="P20" s="284">
        <f>SUMIF(pedag!N$6:N$546,O20,pedag!P$6:P$546)+SUMIF(pedag!N$6:N$546,O20,pedag!Q$6:Q$546)+SUMIF(pedag!N$6:N$546,O20,pedag!R$6:R$546)+SUMIF(pedag!N$6:N$546,O20,pedag!S$6:S$546)+SUMIF(pedag!N$6:N$546,O20,pedag!T$6:T$546)</f>
        <v>0</v>
      </c>
      <c r="Q20" s="358">
        <f>SUMIF(pedag!$N$6:$N$546,O20,pedag!$AD$6:$AD$546)</f>
        <v>0</v>
      </c>
      <c r="R20" s="362"/>
    </row>
    <row r="21" spans="1:22" ht="15">
      <c r="A21" s="416">
        <f t="shared" si="1"/>
        <v>0</v>
      </c>
      <c r="B21" s="283">
        <v>16</v>
      </c>
      <c r="C21" s="618" t="str">
        <f>słownik!A18</f>
        <v>Wiadomości o tańcu</v>
      </c>
      <c r="D21" s="379" t="str">
        <f>słownik!B18</f>
        <v>wiadomości o tańcu</v>
      </c>
      <c r="E21" s="508">
        <f>SUMIF(pedag!M$6:M$546,D21,pedag!P$6:P$546)+SUMIF(pedag!M$6:M$546,D21,pedag!Q$6:Q$546)+SUMIF(pedag!M$6:M$546,D21,pedag!R$6:R$546)+SUMIF(pedag!M$6:M$546,D21,pedag!S$6:S$546)+SUMIF(pedag!M$6:M$546,D21,pedag!T$6:T$546)</f>
        <v>0</v>
      </c>
      <c r="F21" s="358">
        <f>SUMIF(pedag!$M$6:$M$546,D21,pedag!$AA$6:$AA$546)</f>
        <v>0</v>
      </c>
      <c r="H21" s="361"/>
      <c r="I21" s="273"/>
      <c r="J21" s="511" t="s">
        <v>138</v>
      </c>
      <c r="K21" s="509" t="s">
        <v>101</v>
      </c>
      <c r="L21" s="512">
        <f>SUMIF(pedag!$O$6:$O$546,K21,pedag!$P$6:$P$546)+SUMIF(pedag!$O$6:$O$546,K21,pedag!$Q$6:$Q$546)+SUMIF(pedag!$O$6:$O$546,K21,pedag!$R$6:$R$546)+SUMIF(pedag!$O$6:$O$546,K21,pedag!$S$6:$S$546)+SUMIF(pedag!$O$6:$O$546,K21,pedag!$T$6:$T$546)</f>
        <v>0</v>
      </c>
      <c r="N21" s="283">
        <v>16</v>
      </c>
      <c r="O21" s="285" t="s">
        <v>196</v>
      </c>
      <c r="P21" s="284">
        <f>SUMIF(pedag!N$6:N$546,O21,pedag!P$6:P$546)+SUMIF(pedag!N$6:N$546,O21,pedag!Q$6:Q$546)+SUMIF(pedag!N$6:N$546,O21,pedag!R$6:R$546)+SUMIF(pedag!N$6:N$546,O21,pedag!S$6:S$546)+SUMIF(pedag!N$6:N$546,O21,pedag!T$6:T$546)</f>
        <v>0</v>
      </c>
      <c r="Q21" s="358">
        <f>SUMIF(pedag!$N$6:$N$546,O21,pedag!$AD$6:$AD$546)</f>
        <v>0</v>
      </c>
      <c r="R21" s="362"/>
    </row>
    <row r="22" spans="1:22" ht="15">
      <c r="A22" s="416">
        <f t="shared" si="1"/>
        <v>0</v>
      </c>
      <c r="B22" s="283">
        <v>17</v>
      </c>
      <c r="C22" s="618" t="str">
        <f>słownik!A19</f>
        <v>Wiedza o sztuce</v>
      </c>
      <c r="D22" s="379" t="str">
        <f>słownik!B19</f>
        <v>wiedza o sztuce</v>
      </c>
      <c r="E22" s="508">
        <f>SUMIF(pedag!M$6:M$546,D22,pedag!P$6:P$546)+SUMIF(pedag!M$6:M$546,D22,pedag!Q$6:Q$546)+SUMIF(pedag!M$6:M$546,D22,pedag!R$6:R$546)+SUMIF(pedag!M$6:M$546,D22,pedag!S$6:S$546)+SUMIF(pedag!M$6:M$546,D22,pedag!T$6:T$546)</f>
        <v>0</v>
      </c>
      <c r="F22" s="358">
        <f>SUMIF(pedag!$M$6:$M$546,D22,pedag!$AA$6:$AA$546)</f>
        <v>0</v>
      </c>
      <c r="H22" s="361"/>
      <c r="I22" s="273"/>
      <c r="J22" s="511" t="s">
        <v>502</v>
      </c>
      <c r="K22" s="509" t="s">
        <v>140</v>
      </c>
      <c r="L22" s="512">
        <f>SUMIF(pedag!$O$6:$O$546,K22,pedag!$P$6:$P$546)+SUMIF(pedag!$O$6:$O$546,K22,pedag!$Q$6:$Q$546)+SUMIF(pedag!$O$6:$O$546,K22,pedag!$R$6:$R$546)+SUMIF(pedag!$O$6:$O$546,K22,pedag!$S$6:$S$546)+SUMIF(pedag!$O$6:$O$546,K22,pedag!$T$6:$T$546)</f>
        <v>0</v>
      </c>
      <c r="N22" s="283">
        <v>17</v>
      </c>
      <c r="O22" s="285" t="s">
        <v>339</v>
      </c>
      <c r="P22" s="284">
        <f>SUMIF(pedag!N$6:N$546,O22,pedag!P$6:P$546)+SUMIF(pedag!N$6:N$546,O22,pedag!Q$6:Q$546)+SUMIF(pedag!N$6:N$546,O22,pedag!R$6:R$546)+SUMIF(pedag!N$6:N$546,O22,pedag!S$6:S$546)+SUMIF(pedag!N$6:N$546,O22,pedag!T$6:T$546)</f>
        <v>0</v>
      </c>
      <c r="Q22" s="358">
        <f>SUMIF(pedag!$N$6:$N$546,O22,pedag!$AD$6:$AD$546)</f>
        <v>0</v>
      </c>
      <c r="R22" s="362"/>
    </row>
    <row r="23" spans="1:22" ht="15">
      <c r="A23" s="416">
        <f t="shared" si="1"/>
        <v>0</v>
      </c>
      <c r="B23" s="283">
        <v>18</v>
      </c>
      <c r="C23" s="618" t="str">
        <f>słownik!A20</f>
        <v>Zabawy ruchowe</v>
      </c>
      <c r="D23" s="379" t="str">
        <f>słownik!B20</f>
        <v>zabawy ruchowe</v>
      </c>
      <c r="E23" s="508">
        <f>SUMIF(pedag!M$6:M$546,D23,pedag!P$6:P$546)+SUMIF(pedag!M$6:M$546,D23,pedag!Q$6:Q$546)+SUMIF(pedag!M$6:M$546,D23,pedag!R$6:R$546)+SUMIF(pedag!M$6:M$546,D23,pedag!S$6:S$546)+SUMIF(pedag!M$6:M$546,D23,pedag!T$6:T$546)</f>
        <v>0</v>
      </c>
      <c r="F23" s="358">
        <f>SUMIF(pedag!$M$6:$M$546,D23,pedag!$AA$6:$AA$546)</f>
        <v>0</v>
      </c>
      <c r="H23" s="361"/>
      <c r="I23" s="273"/>
      <c r="J23" s="513" t="s">
        <v>503</v>
      </c>
      <c r="K23" s="510" t="s">
        <v>500</v>
      </c>
      <c r="L23" s="512">
        <f>SUMIF(pedag!$O$6:$O$546,K23,pedag!$P$6:$P$546)+SUMIF(pedag!$O$6:$O$546,K23,pedag!$Q$6:$Q$546)+SUMIF(pedag!$O$6:$O$546,K23,pedag!$R$6:$R$546)+SUMIF(pedag!$O$6:$O$546,K23,pedag!$S$6:$S$546)+SUMIF(pedag!$O$6:$O$546,K23,pedag!$T$6:$T$546)</f>
        <v>0</v>
      </c>
      <c r="N23" s="283">
        <v>18</v>
      </c>
      <c r="O23" s="676" t="s">
        <v>219</v>
      </c>
      <c r="P23" s="284">
        <f>SUMIF(pedag!N$6:N$546,O23,pedag!P$6:P$546)+SUMIF(pedag!N$6:N$546,O23,pedag!Q$6:Q$546)+SUMIF(pedag!N$6:N$546,O23,pedag!R$6:R$546)+SUMIF(pedag!N$6:N$546,O23,pedag!S$6:S$546)+SUMIF(pedag!N$6:N$546,O23,pedag!T$6:T$546)</f>
        <v>0</v>
      </c>
      <c r="Q23" s="358">
        <f>SUMIF(pedag!$N$6:$N$546,O23,pedag!$AD$6:$AD$546)</f>
        <v>0</v>
      </c>
      <c r="R23" s="362"/>
    </row>
    <row r="24" spans="1:22" ht="15">
      <c r="A24" s="416">
        <f t="shared" si="1"/>
        <v>0</v>
      </c>
      <c r="B24" s="283">
        <v>19</v>
      </c>
      <c r="C24" s="618" t="str">
        <f>słownik!A21</f>
        <v>Zajęcia indywidualne</v>
      </c>
      <c r="D24" s="379" t="str">
        <f>słownik!B21</f>
        <v>zajęcia idywidualne</v>
      </c>
      <c r="E24" s="508">
        <f>SUMIF(pedag!M$6:M$546,D24,pedag!P$6:P$546)+SUMIF(pedag!M$6:M$546,D24,pedag!Q$6:Q$546)+SUMIF(pedag!M$6:M$546,D24,pedag!R$6:R$546)+SUMIF(pedag!M$6:M$546,D24,pedag!S$6:S$546)+SUMIF(pedag!M$6:M$546,D24,pedag!T$6:T$546)</f>
        <v>0</v>
      </c>
      <c r="F24" s="358">
        <f>SUMIF(pedag!$M$6:$M$546,D24,pedag!$AA$6:$AA$546)</f>
        <v>0</v>
      </c>
      <c r="I24" s="273"/>
      <c r="J24" s="511"/>
      <c r="K24" s="509">
        <f>słownik!G6</f>
        <v>0</v>
      </c>
      <c r="L24" s="512">
        <f>SUMIF(pedag!$O$6:$O$546,K24,pedag!$P$6:$P$546)+SUMIF(pedag!$O$6:$O$546,K24,pedag!$Q$6:$Q$546)+SUMIF(pedag!$O$6:$O$546,K24,pedag!$R$6:$R$546)+SUMIF(pedag!$O$6:$O$546,K24,pedag!$S$6:$S$546)+SUMIF(pedag!$O$6:$O$546,K24,pedag!$T$6:$T$546)</f>
        <v>0</v>
      </c>
      <c r="N24" s="283">
        <v>19</v>
      </c>
      <c r="O24" s="285" t="s">
        <v>327</v>
      </c>
      <c r="P24" s="284">
        <f>SUMIF(pedag!N$6:N$546,O24,pedag!P$6:P$546)+SUMIF(pedag!N$6:N$546,O24,pedag!Q$6:Q$546)+SUMIF(pedag!N$6:N$546,O24,pedag!R$6:R$546)+SUMIF(pedag!N$6:N$546,O24,pedag!S$6:S$546)+SUMIF(pedag!N$6:N$546,O24,pedag!T$6:T$546)</f>
        <v>0</v>
      </c>
      <c r="Q24" s="358">
        <f>SUMIF(pedag!$N$6:$N$546,O24,pedag!$AD$6:$AD$546)</f>
        <v>0</v>
      </c>
      <c r="R24" s="362"/>
    </row>
    <row r="25" spans="1:22" ht="15">
      <c r="A25" s="416">
        <f t="shared" si="1"/>
        <v>0</v>
      </c>
      <c r="B25" s="283">
        <v>20</v>
      </c>
      <c r="C25" s="618" t="str">
        <f>słownik!A22</f>
        <v>Zespół</v>
      </c>
      <c r="D25" s="379" t="str">
        <f>słownik!B22</f>
        <v>zespół</v>
      </c>
      <c r="E25" s="508">
        <f>SUMIF(pedag!M$6:M$546,D25,pedag!P$6:P$546)+SUMIF(pedag!M$6:M$546,D25,pedag!Q$6:Q$546)+SUMIF(pedag!M$6:M$546,D25,pedag!R$6:R$546)+SUMIF(pedag!M$6:M$546,D25,pedag!S$6:S$546)+SUMIF(pedag!M$6:M$546,D25,pedag!T$6:T$546)</f>
        <v>0</v>
      </c>
      <c r="F25" s="358">
        <f>SUMIF(pedag!$M$6:$M$546,D25,pedag!$AA$6:$AA$546)</f>
        <v>0</v>
      </c>
      <c r="H25" s="361"/>
      <c r="I25" s="273"/>
      <c r="J25" s="293"/>
      <c r="K25" s="509">
        <f>słownik!G7</f>
        <v>0</v>
      </c>
      <c r="L25" s="512">
        <f>SUMIF(pedag!$O$6:$O$546,K25,pedag!$P$6:$P$546)+SUMIF(pedag!$O$6:$O$546,K25,pedag!$Q$6:$Q$546)+SUMIF(pedag!$O$6:$O$546,K25,pedag!$R$6:$R$546)+SUMIF(pedag!$O$6:$O$546,K25,pedag!$S$6:$S$546)+SUMIF(pedag!$O$6:$O$546,K25,pedag!$T$6:$T$546)</f>
        <v>0</v>
      </c>
      <c r="N25" s="283">
        <v>20</v>
      </c>
      <c r="O25" s="285" t="s">
        <v>193</v>
      </c>
      <c r="P25" s="284">
        <f>SUMIF(pedag!N$6:N$546,O25,pedag!P$6:P$546)+SUMIF(pedag!N$6:N$546,O25,pedag!Q$6:Q$546)+SUMIF(pedag!N$6:N$546,O25,pedag!R$6:R$546)+SUMIF(pedag!N$6:N$546,O25,pedag!S$6:S$546)+SUMIF(pedag!N$6:N$546,O25,pedag!T$6:T$546)</f>
        <v>0</v>
      </c>
      <c r="Q25" s="358">
        <f>SUMIF(pedag!$N$6:$N$546,O25,pedag!$AD$6:$AD$546)</f>
        <v>0</v>
      </c>
      <c r="R25" s="362"/>
    </row>
    <row r="26" spans="1:22" ht="13.8">
      <c r="A26" s="416">
        <f t="shared" si="1"/>
        <v>0</v>
      </c>
      <c r="B26" s="283">
        <v>21</v>
      </c>
      <c r="C26" s="618">
        <f>słownik!A23</f>
        <v>0</v>
      </c>
      <c r="D26" s="379">
        <f>słownik!B23</f>
        <v>0</v>
      </c>
      <c r="E26" s="508">
        <f>SUMIF(pedag!M$6:M$546,D26,pedag!P$6:P$546)+SUMIF(pedag!M$6:M$546,D26,pedag!Q$6:Q$546)+SUMIF(pedag!M$6:M$546,D26,pedag!R$6:R$546)+SUMIF(pedag!M$6:M$546,D26,pedag!S$6:S$546)+SUMIF(pedag!M$6:M$546,D26,pedag!T$6:T$546)</f>
        <v>0</v>
      </c>
      <c r="F26" s="358">
        <f>SUMIF(pedag!$M$6:$M$546,D26,pedag!$AA$6:$AA$546)</f>
        <v>0</v>
      </c>
      <c r="H26" s="361"/>
      <c r="L26" s="474">
        <f>SUM(L21:L25)</f>
        <v>0</v>
      </c>
      <c r="N26" s="283">
        <v>21</v>
      </c>
      <c r="O26" s="285" t="s">
        <v>340</v>
      </c>
      <c r="P26" s="284">
        <f>SUMIF(pedag!N$6:N$546,O26,pedag!P$6:P$546)+SUMIF(pedag!N$6:N$546,O26,pedag!Q$6:Q$546)+SUMIF(pedag!N$6:N$546,O26,pedag!R$6:R$546)+SUMIF(pedag!N$6:N$546,O26,pedag!S$6:S$546)+SUMIF(pedag!N$6:N$546,O26,pedag!T$6:T$546)</f>
        <v>0</v>
      </c>
      <c r="Q26" s="358">
        <f>SUMIF(pedag!$N$6:$N$546,O26,pedag!$AD$6:$AD$546)</f>
        <v>0</v>
      </c>
      <c r="R26" s="362"/>
    </row>
    <row r="27" spans="1:22" ht="13.8">
      <c r="A27" s="416">
        <f t="shared" si="1"/>
        <v>0</v>
      </c>
      <c r="B27" s="283">
        <v>22</v>
      </c>
      <c r="C27" s="618">
        <f>słownik!A24</f>
        <v>0</v>
      </c>
      <c r="D27" s="379">
        <f>słownik!B24</f>
        <v>0</v>
      </c>
      <c r="E27" s="508">
        <f>SUMIF(pedag!M$6:M$546,D27,pedag!P$6:P$546)+SUMIF(pedag!M$6:M$546,D27,pedag!Q$6:Q$546)+SUMIF(pedag!M$6:M$546,D27,pedag!R$6:R$546)+SUMIF(pedag!M$6:M$546,D27,pedag!S$6:S$546)+SUMIF(pedag!M$6:M$546,D27,pedag!T$6:T$546)</f>
        <v>0</v>
      </c>
      <c r="F27" s="358">
        <f>SUMIF(pedag!$M$6:$M$546,D27,pedag!$AA$6:$AA$546)</f>
        <v>0</v>
      </c>
      <c r="N27" s="283">
        <v>22</v>
      </c>
      <c r="O27" s="285" t="s">
        <v>328</v>
      </c>
      <c r="P27" s="284">
        <f>SUMIF(pedag!N$6:N$546,O27,pedag!P$6:P$546)+SUMIF(pedag!N$6:N$546,O27,pedag!Q$6:Q$546)+SUMIF(pedag!N$6:N$546,O27,pedag!R$6:R$546)+SUMIF(pedag!N$6:N$546,O27,pedag!S$6:S$546)+SUMIF(pedag!N$6:N$546,O27,pedag!T$6:T$546)</f>
        <v>0</v>
      </c>
      <c r="Q27" s="358">
        <f>SUMIF(pedag!$N$6:$N$546,O27,pedag!$AD$6:$AD$546)</f>
        <v>0</v>
      </c>
      <c r="R27" s="362"/>
    </row>
    <row r="28" spans="1:22" ht="14.25" customHeight="1">
      <c r="A28" s="416">
        <f t="shared" si="1"/>
        <v>0</v>
      </c>
      <c r="B28" s="283">
        <v>23</v>
      </c>
      <c r="C28" s="618">
        <f>słownik!A25</f>
        <v>0</v>
      </c>
      <c r="D28" s="379">
        <f>słownik!B25</f>
        <v>0</v>
      </c>
      <c r="E28" s="508">
        <f>SUMIF(pedag!M$6:M$546,D28,pedag!P$6:P$546)+SUMIF(pedag!M$6:M$546,D28,pedag!Q$6:Q$546)+SUMIF(pedag!M$6:M$546,D28,pedag!R$6:R$546)+SUMIF(pedag!M$6:M$546,D28,pedag!S$6:S$546)+SUMIF(pedag!M$6:M$546,D28,pedag!T$6:T$546)</f>
        <v>0</v>
      </c>
      <c r="F28" s="358">
        <f>SUMIF(pedag!$M$6:$M$546,D28,pedag!$AA$6:$AA$546)</f>
        <v>0</v>
      </c>
      <c r="I28" s="273"/>
      <c r="J28" s="908" t="s">
        <v>501</v>
      </c>
      <c r="K28" s="509" t="s">
        <v>479</v>
      </c>
      <c r="L28" s="294">
        <f>SUMIF(pedag!$L$6:$L$546,K28,pedag!$P$6:$P$546)+SUMIF(pedag!$L$6:$L$546,K28,pedag!$Q$6:$Q$546)+SUMIF(pedag!$L$6:$L$546,K28,pedag!$R$6:$R$546)+SUMIF(pedag!$L$6:$L$546,K28,pedag!$S$6:$S$546)+SUMIF(pedag!$L$6:$L$546,K28,pedag!$T$6:$T$546)</f>
        <v>0</v>
      </c>
      <c r="N28" s="283">
        <v>23</v>
      </c>
      <c r="O28" s="676" t="s">
        <v>220</v>
      </c>
      <c r="P28" s="284">
        <f>SUMIF(pedag!N$6:N$546,O28,pedag!P$6:P$546)+SUMIF(pedag!N$6:N$546,O28,pedag!Q$6:Q$546)+SUMIF(pedag!N$6:N$546,O28,pedag!R$6:R$546)+SUMIF(pedag!N$6:N$546,O28,pedag!S$6:S$546)+SUMIF(pedag!N$6:N$546,O28,pedag!T$6:T$546)</f>
        <v>0</v>
      </c>
      <c r="Q28" s="358">
        <f>SUMIF(pedag!$N$6:$N$546,O28,pedag!$AD$6:$AD$546)</f>
        <v>0</v>
      </c>
      <c r="R28" s="362"/>
    </row>
    <row r="29" spans="1:22" ht="15">
      <c r="A29" s="416">
        <f t="shared" si="1"/>
        <v>0</v>
      </c>
      <c r="B29" s="283">
        <v>24</v>
      </c>
      <c r="C29" s="618">
        <f>słownik!A26</f>
        <v>0</v>
      </c>
      <c r="D29" s="379">
        <f>słownik!B26</f>
        <v>0</v>
      </c>
      <c r="E29" s="508">
        <f>SUMIF(pedag!M$6:M$546,D29,pedag!P$6:P$546)+SUMIF(pedag!M$6:M$546,D29,pedag!Q$6:Q$546)+SUMIF(pedag!M$6:M$546,D29,pedag!R$6:R$546)+SUMIF(pedag!M$6:M$546,D29,pedag!S$6:S$546)+SUMIF(pedag!M$6:M$546,D29,pedag!T$6:T$546)</f>
        <v>0</v>
      </c>
      <c r="F29" s="358">
        <f>SUMIF(pedag!$M$6:$M$546,D29,pedag!$AA$6:$AA$546)</f>
        <v>0</v>
      </c>
      <c r="H29" s="655"/>
      <c r="I29" s="656"/>
      <c r="J29" s="657"/>
      <c r="K29" s="509" t="s">
        <v>480</v>
      </c>
      <c r="L29" s="512">
        <f>SUMIF(pedag!$L$6:$L$546,K29,pedag!$P$6:$P$546)+SUMIF(pedag!$L$6:$L$546,K29,pedag!$Q$6:$Q$546)+SUMIF(pedag!$L$6:$L$546,K29,pedag!$R$6:$R$546)+SUMIF(pedag!$L$6:$L$546,K29,pedag!$S$6:$S$546)+SUMIF(pedag!$L$6:$L$546,K29,pedag!$T$6:$T$546)</f>
        <v>0</v>
      </c>
      <c r="N29" s="283">
        <v>24</v>
      </c>
      <c r="O29" s="285" t="s">
        <v>195</v>
      </c>
      <c r="P29" s="284">
        <f>SUMIF(pedag!N$6:N$546,O29,pedag!P$6:P$546)+SUMIF(pedag!N$6:N$546,O29,pedag!Q$6:Q$546)+SUMIF(pedag!N$6:N$546,O29,pedag!R$6:R$546)+SUMIF(pedag!N$6:N$546,O29,pedag!S$6:S$546)+SUMIF(pedag!N$6:N$546,O29,pedag!T$6:T$546)</f>
        <v>0</v>
      </c>
      <c r="Q29" s="358">
        <f>SUMIF(pedag!$N$6:$N$546,O29,pedag!$AD$6:$AD$546)</f>
        <v>0</v>
      </c>
      <c r="R29" s="362"/>
    </row>
    <row r="30" spans="1:22" ht="17.25" customHeight="1">
      <c r="A30" s="416">
        <f t="shared" si="1"/>
        <v>0</v>
      </c>
      <c r="B30" s="283">
        <v>25</v>
      </c>
      <c r="C30" s="618">
        <f>słownik!A27</f>
        <v>0</v>
      </c>
      <c r="D30" s="379">
        <f>słownik!B27</f>
        <v>0</v>
      </c>
      <c r="E30" s="508">
        <f>SUMIF(pedag!M$6:M$546,D30,pedag!P$6:P$546)+SUMIF(pedag!M$6:M$546,D30,pedag!Q$6:Q$546)+SUMIF(pedag!M$6:M$546,D30,pedag!R$6:R$546)+SUMIF(pedag!M$6:M$546,D30,pedag!S$6:S$546)+SUMIF(pedag!M$6:M$546,D30,pedag!T$6:T$546)</f>
        <v>0</v>
      </c>
      <c r="F30" s="358">
        <f>SUMIF(pedag!$M$6:$M$546,D30,pedag!$AA$6:$AA$546)</f>
        <v>0</v>
      </c>
      <c r="H30" s="655"/>
      <c r="I30" s="655"/>
      <c r="J30" s="657"/>
      <c r="K30" s="509" t="s">
        <v>481</v>
      </c>
      <c r="L30" s="512">
        <f>SUMIF(pedag!$L$6:$L$546,K30,pedag!$P$6:$P$546)+SUMIF(pedag!$L$6:$L$546,K30,pedag!$Q$6:$Q$546)+SUMIF(pedag!$L$6:$L$546,K30,pedag!$R$6:$R$546)+SUMIF(pedag!$L$6:$L$546,K30,pedag!$S$6:$S$546)+SUMIF(pedag!$L$6:$L$546,K30,pedag!$T$6:$T$546)</f>
        <v>0</v>
      </c>
      <c r="N30" s="283">
        <v>25</v>
      </c>
      <c r="O30" s="285" t="s">
        <v>333</v>
      </c>
      <c r="P30" s="284">
        <f>SUMIF(pedag!N$6:N$546,O30,pedag!P$6:P$546)+SUMIF(pedag!N$6:N$546,O30,pedag!Q$6:Q$546)+SUMIF(pedag!N$6:N$546,O30,pedag!R$6:R$546)+SUMIF(pedag!N$6:N$546,O30,pedag!S$6:S$546)+SUMIF(pedag!N$6:N$546,O30,pedag!T$6:T$546)</f>
        <v>0</v>
      </c>
      <c r="Q30" s="358">
        <f>SUMIF(pedag!$N$6:$N$546,O30,pedag!$AD$6:$AD$546)</f>
        <v>0</v>
      </c>
      <c r="R30" s="362"/>
    </row>
    <row r="31" spans="1:22" ht="15">
      <c r="A31" s="416">
        <f t="shared" si="1"/>
        <v>0</v>
      </c>
      <c r="B31" s="283">
        <v>26</v>
      </c>
      <c r="C31" s="618">
        <f>słownik!A28</f>
        <v>0</v>
      </c>
      <c r="D31" s="379">
        <f>słownik!B28</f>
        <v>0</v>
      </c>
      <c r="E31" s="508">
        <f>SUMIF(pedag!M$6:M$546,D31,pedag!P$6:P$546)+SUMIF(pedag!M$6:M$546,D31,pedag!Q$6:Q$546)+SUMIF(pedag!M$6:M$546,D31,pedag!R$6:R$546)+SUMIF(pedag!M$6:M$546,D31,pedag!S$6:S$546)+SUMIF(pedag!M$6:M$546,D31,pedag!T$6:T$546)</f>
        <v>0</v>
      </c>
      <c r="F31" s="358">
        <f>SUMIF(pedag!$M$6:$M$546,D31,pedag!$AA$6:$AA$546)</f>
        <v>0</v>
      </c>
      <c r="H31" s="655"/>
      <c r="I31" s="655"/>
      <c r="J31" s="657"/>
      <c r="K31" s="509" t="s">
        <v>482</v>
      </c>
      <c r="L31" s="512">
        <f>SUMIF(pedag!$L$6:$L$546,K31,pedag!$P$6:$P$546)+SUMIF(pedag!$L$6:$L$546,K31,pedag!$Q$6:$Q$546)+SUMIF(pedag!$L$6:$L$546,K31,pedag!$R$6:$R$546)+SUMIF(pedag!$L$6:$L$546,K31,pedag!$S$6:$S$546)+SUMIF(pedag!$L$6:$L$546,K31,pedag!$T$6:$T$546)</f>
        <v>0</v>
      </c>
      <c r="N31" s="283">
        <v>26</v>
      </c>
      <c r="O31" s="285" t="s">
        <v>186</v>
      </c>
      <c r="P31" s="284">
        <f>SUMIF(pedag!N$6:N$546,O31,pedag!P$6:P$546)+SUMIF(pedag!N$6:N$546,O31,pedag!Q$6:Q$546)+SUMIF(pedag!N$6:N$546,O31,pedag!R$6:R$546)+SUMIF(pedag!N$6:N$546,O31,pedag!S$6:S$546)+SUMIF(pedag!N$6:N$546,O31,pedag!T$6:T$546)</f>
        <v>0</v>
      </c>
      <c r="Q31" s="358">
        <f>SUMIF(pedag!$N$6:$N$546,O31,pedag!$AD$6:$AD$546)</f>
        <v>0</v>
      </c>
      <c r="R31" s="362"/>
    </row>
    <row r="32" spans="1:22" ht="15">
      <c r="A32" s="416">
        <f t="shared" si="1"/>
        <v>0</v>
      </c>
      <c r="B32" s="283">
        <v>27</v>
      </c>
      <c r="C32" s="618">
        <f>słownik!A29</f>
        <v>0</v>
      </c>
      <c r="D32" s="379">
        <f>słownik!B29</f>
        <v>0</v>
      </c>
      <c r="E32" s="508">
        <f>SUMIF(pedag!M$6:M$546,D32,pedag!P$6:P$546)+SUMIF(pedag!M$6:M$546,D32,pedag!Q$6:Q$546)+SUMIF(pedag!M$6:M$546,D32,pedag!R$6:R$546)+SUMIF(pedag!M$6:M$546,D32,pedag!S$6:S$546)+SUMIF(pedag!M$6:M$546,D32,pedag!T$6:T$546)</f>
        <v>0</v>
      </c>
      <c r="F32" s="358">
        <f>SUMIF(pedag!$M$6:$M$546,D32,pedag!$AA$6:$AA$546)</f>
        <v>0</v>
      </c>
      <c r="H32" s="655"/>
      <c r="J32" s="657"/>
      <c r="K32" s="509" t="s">
        <v>483</v>
      </c>
      <c r="L32" s="512">
        <f>SUMIF(pedag!$L$6:$L$546,K32,pedag!$P$6:$P$546)+SUMIF(pedag!$L$6:$L$546,K32,pedag!$Q$6:$Q$546)+SUMIF(pedag!$L$6:$L$546,K32,pedag!$R$6:$R$546)+SUMIF(pedag!$L$6:$L$546,K32,pedag!$S$6:$S$546)+SUMIF(pedag!$L$6:$L$546,K32,pedag!$T$6:$T$546)</f>
        <v>0</v>
      </c>
      <c r="N32" s="283">
        <v>27</v>
      </c>
      <c r="O32" s="285" t="s">
        <v>202</v>
      </c>
      <c r="P32" s="284">
        <f>SUMIF(pedag!N$6:N$546,O32,pedag!P$6:P$546)+SUMIF(pedag!N$6:N$546,O32,pedag!Q$6:Q$546)+SUMIF(pedag!N$6:N$546,O32,pedag!R$6:R$546)+SUMIF(pedag!N$6:N$546,O32,pedag!S$6:S$546)+SUMIF(pedag!N$6:N$546,O32,pedag!T$6:T$546)</f>
        <v>0</v>
      </c>
      <c r="Q32" s="358">
        <f>SUMIF(pedag!$N$6:$N$546,O32,pedag!$AD$6:$AD$546)</f>
        <v>0</v>
      </c>
      <c r="R32" s="362"/>
      <c r="T32" s="609"/>
      <c r="U32" s="909"/>
      <c r="V32" s="384"/>
    </row>
    <row r="33" spans="1:22" ht="15">
      <c r="A33" s="416">
        <f t="shared" si="1"/>
        <v>0</v>
      </c>
      <c r="B33" s="283">
        <v>28</v>
      </c>
      <c r="C33" s="618">
        <f>słownik!A30</f>
        <v>0</v>
      </c>
      <c r="D33" s="379">
        <f>słownik!B30</f>
        <v>0</v>
      </c>
      <c r="E33" s="508">
        <f>SUMIF(pedag!M$6:M$546,D33,pedag!P$6:P$546)+SUMIF(pedag!M$6:M$546,D33,pedag!Q$6:Q$546)+SUMIF(pedag!M$6:M$546,D33,pedag!R$6:R$546)+SUMIF(pedag!M$6:M$546,D33,pedag!S$6:S$546)+SUMIF(pedag!M$6:M$546,D33,pedag!T$6:T$546)</f>
        <v>0</v>
      </c>
      <c r="F33" s="358">
        <f>SUMIF(pedag!$M$6:$M$546,D33,pedag!$AA$6:$AA$546)</f>
        <v>0</v>
      </c>
      <c r="J33" s="657"/>
      <c r="K33" s="509" t="s">
        <v>484</v>
      </c>
      <c r="L33" s="512">
        <f>SUMIF(pedag!$L$6:$L$546,K33,pedag!$P$6:$P$546)+SUMIF(pedag!$L$6:$L$546,K33,pedag!$Q$6:$Q$546)+SUMIF(pedag!$L$6:$L$546,K33,pedag!$R$6:$R$546)+SUMIF(pedag!$L$6:$L$546,K33,pedag!$S$6:$S$546)+SUMIF(pedag!$L$6:$L$546,K33,pedag!$T$6:$T$546)</f>
        <v>0</v>
      </c>
      <c r="N33" s="283">
        <v>28</v>
      </c>
      <c r="O33" s="285" t="s">
        <v>341</v>
      </c>
      <c r="P33" s="284">
        <f>SUMIF(pedag!N$6:N$546,O33,pedag!P$6:P$546)+SUMIF(pedag!N$6:N$546,O33,pedag!Q$6:Q$546)+SUMIF(pedag!N$6:N$546,O33,pedag!R$6:R$546)+SUMIF(pedag!N$6:N$546,O33,pedag!S$6:S$546)+SUMIF(pedag!N$6:N$546,O33,pedag!T$6:T$546)</f>
        <v>0</v>
      </c>
      <c r="Q33" s="358">
        <f>SUMIF(pedag!$N$6:$N$546,O33,pedag!$AD$6:$AD$546)</f>
        <v>0</v>
      </c>
      <c r="R33" s="362"/>
      <c r="T33" s="609"/>
      <c r="U33" s="909"/>
      <c r="V33" s="384"/>
    </row>
    <row r="34" spans="1:22" ht="13.8">
      <c r="A34" s="416">
        <f t="shared" si="1"/>
        <v>0</v>
      </c>
      <c r="B34" s="283">
        <v>29</v>
      </c>
      <c r="C34" s="618">
        <f>słownik!A31</f>
        <v>0</v>
      </c>
      <c r="D34" s="379">
        <f>słownik!B31</f>
        <v>0</v>
      </c>
      <c r="E34" s="508">
        <f>SUMIF(pedag!M$6:M$546,D34,pedag!P$6:P$546)+SUMIF(pedag!M$6:M$546,D34,pedag!Q$6:Q$546)+SUMIF(pedag!M$6:M$546,D34,pedag!R$6:R$546)+SUMIF(pedag!M$6:M$546,D34,pedag!S$6:S$546)+SUMIF(pedag!M$6:M$546,D34,pedag!T$6:T$546)</f>
        <v>0</v>
      </c>
      <c r="F34" s="358">
        <f>SUMIF(pedag!$M$6:$M$546,D34,pedag!$AA$6:$AA$546)</f>
        <v>0</v>
      </c>
      <c r="J34" s="655"/>
      <c r="K34" s="655"/>
      <c r="L34" s="658">
        <f>SUM(L28:L33)</f>
        <v>0</v>
      </c>
      <c r="N34" s="283">
        <v>29</v>
      </c>
      <c r="O34" s="285" t="s">
        <v>200</v>
      </c>
      <c r="P34" s="284">
        <f>SUMIF(pedag!N$6:N$546,O34,pedag!P$6:P$546)+SUMIF(pedag!N$6:N$546,O34,pedag!Q$6:Q$546)+SUMIF(pedag!N$6:N$546,O34,pedag!R$6:R$546)+SUMIF(pedag!N$6:N$546,O34,pedag!S$6:S$546)+SUMIF(pedag!N$6:N$546,O34,pedag!T$6:T$546)</f>
        <v>0</v>
      </c>
      <c r="Q34" s="358">
        <f>SUMIF(pedag!$N$6:$N$546,O34,pedag!$AD$6:$AD$546)</f>
        <v>0</v>
      </c>
      <c r="R34" s="362"/>
      <c r="T34" s="609"/>
      <c r="U34" s="909"/>
      <c r="V34" s="384"/>
    </row>
    <row r="35" spans="1:22" ht="13.8">
      <c r="A35" s="416">
        <f t="shared" si="1"/>
        <v>0</v>
      </c>
      <c r="B35" s="283">
        <v>30</v>
      </c>
      <c r="C35" s="618">
        <f>słownik!A32</f>
        <v>0</v>
      </c>
      <c r="D35" s="379">
        <f>słownik!B32</f>
        <v>0</v>
      </c>
      <c r="E35" s="508">
        <f>SUMIF(pedag!M$6:M$546,D35,pedag!P$6:P$546)+SUMIF(pedag!M$6:M$546,D35,pedag!Q$6:Q$546)+SUMIF(pedag!M$6:M$546,D35,pedag!R$6:R$546)+SUMIF(pedag!M$6:M$546,D35,pedag!S$6:S$546)+SUMIF(pedag!M$6:M$546,D35,pedag!T$6:T$546)</f>
        <v>0</v>
      </c>
      <c r="F35" s="358">
        <f>SUMIF(pedag!$M$6:$M$546,D35,pedag!$AA$6:$AA$546)</f>
        <v>0</v>
      </c>
      <c r="M35" s="378"/>
      <c r="N35" s="283">
        <v>30</v>
      </c>
      <c r="O35" s="285" t="s">
        <v>342</v>
      </c>
      <c r="P35" s="284">
        <f>SUMIF(pedag!N$6:N$546,O35,pedag!P$6:P$546)+SUMIF(pedag!N$6:N$546,O35,pedag!Q$6:Q$546)+SUMIF(pedag!N$6:N$546,O35,pedag!R$6:R$546)+SUMIF(pedag!N$6:N$546,O35,pedag!S$6:S$546)+SUMIF(pedag!N$6:N$546,O35,pedag!T$6:T$546)</f>
        <v>0</v>
      </c>
      <c r="Q35" s="358">
        <f>SUMIF(pedag!$N$6:$N$546,O35,pedag!$AD$6:$AD$546)</f>
        <v>0</v>
      </c>
      <c r="R35" s="362"/>
      <c r="T35" s="609"/>
      <c r="U35" s="910"/>
      <c r="V35" s="911"/>
    </row>
    <row r="36" spans="1:22" ht="13.8">
      <c r="A36" s="416">
        <f t="shared" si="1"/>
        <v>0</v>
      </c>
      <c r="B36" s="283">
        <v>31</v>
      </c>
      <c r="C36" s="618">
        <f>słownik!A33</f>
        <v>0</v>
      </c>
      <c r="D36" s="379">
        <f>słownik!B33</f>
        <v>0</v>
      </c>
      <c r="E36" s="508">
        <f>SUMIF(pedag!M$6:M$546,D36,pedag!P$6:P$546)+SUMIF(pedag!M$6:M$546,D36,pedag!Q$6:Q$546)+SUMIF(pedag!M$6:M$546,D36,pedag!R$6:R$546)+SUMIF(pedag!M$6:M$546,D36,pedag!S$6:S$546)+SUMIF(pedag!M$6:M$546,D36,pedag!T$6:T$546)</f>
        <v>0</v>
      </c>
      <c r="F36" s="358">
        <f>SUMIF(pedag!$M$6:$M$546,D36,pedag!$AA$6:$AA$546)</f>
        <v>0</v>
      </c>
      <c r="N36" s="283">
        <v>31</v>
      </c>
      <c r="O36" s="676" t="s">
        <v>204</v>
      </c>
      <c r="P36" s="284">
        <f>SUMIF(pedag!N$6:N$546,O36,pedag!P$6:P$546)+SUMIF(pedag!N$6:N$546,O36,pedag!Q$6:Q$546)+SUMIF(pedag!N$6:N$546,O36,pedag!R$6:R$546)+SUMIF(pedag!N$6:N$546,O36,pedag!S$6:S$546)+SUMIF(pedag!N$6:N$546,O36,pedag!T$6:T$546)</f>
        <v>0</v>
      </c>
      <c r="Q36" s="358">
        <f>SUMIF(pedag!$N$6:$N$546,O36,pedag!$AD$6:$AD$546)</f>
        <v>0</v>
      </c>
      <c r="R36" s="362"/>
      <c r="T36" s="609"/>
      <c r="U36" s="910"/>
      <c r="V36" s="911"/>
    </row>
    <row r="37" spans="1:22" ht="13.8">
      <c r="A37" s="416">
        <f t="shared" si="1"/>
        <v>0</v>
      </c>
      <c r="B37" s="283">
        <v>32</v>
      </c>
      <c r="C37" s="618">
        <f>słownik!A34</f>
        <v>0</v>
      </c>
      <c r="D37" s="379">
        <f>słownik!B34</f>
        <v>0</v>
      </c>
      <c r="E37" s="508">
        <f>SUMIF(pedag!M$6:M$546,D37,pedag!P$6:P$546)+SUMIF(pedag!M$6:M$546,D37,pedag!Q$6:Q$546)+SUMIF(pedag!M$6:M$546,D37,pedag!R$6:R$546)+SUMIF(pedag!M$6:M$546,D37,pedag!S$6:S$546)+SUMIF(pedag!M$6:M$546,D37,pedag!T$6:T$546)</f>
        <v>0</v>
      </c>
      <c r="F37" s="358">
        <f>SUMIF(pedag!$M$6:$M$546,D37,pedag!$AA$6:$AA$546)</f>
        <v>0</v>
      </c>
      <c r="N37" s="283">
        <v>32</v>
      </c>
      <c r="O37" s="285" t="s">
        <v>318</v>
      </c>
      <c r="P37" s="284">
        <f>SUMIF(pedag!N$6:N$546,O37,pedag!P$6:P$546)+SUMIF(pedag!N$6:N$546,O37,pedag!Q$6:Q$546)+SUMIF(pedag!N$6:N$546,O37,pedag!R$6:R$546)+SUMIF(pedag!N$6:N$546,O37,pedag!S$6:S$546)+SUMIF(pedag!N$6:N$546,O37,pedag!T$6:T$546)</f>
        <v>0</v>
      </c>
      <c r="Q37" s="358">
        <f>SUMIF(pedag!$N$6:$N$546,O37,pedag!$AD$6:$AD$546)</f>
        <v>0</v>
      </c>
      <c r="R37" s="362"/>
      <c r="T37" s="609"/>
      <c r="U37" s="609"/>
      <c r="V37" s="609"/>
    </row>
    <row r="38" spans="1:22" ht="13.8">
      <c r="A38" s="416">
        <f t="shared" si="1"/>
        <v>0</v>
      </c>
      <c r="B38" s="283">
        <v>33</v>
      </c>
      <c r="C38" s="618">
        <f>słownik!A35</f>
        <v>0</v>
      </c>
      <c r="D38" s="379">
        <f>słownik!B35</f>
        <v>0</v>
      </c>
      <c r="E38" s="508">
        <f>SUMIF(pedag!M$6:M$546,D38,pedag!P$6:P$546)+SUMIF(pedag!M$6:M$546,D38,pedag!Q$6:Q$546)+SUMIF(pedag!M$6:M$546,D38,pedag!R$6:R$546)+SUMIF(pedag!M$6:M$546,D38,pedag!S$6:S$546)+SUMIF(pedag!M$6:M$546,D38,pedag!T$6:T$546)</f>
        <v>0</v>
      </c>
      <c r="F38" s="358">
        <f>SUMIF(pedag!$M$6:$M$546,D38,pedag!$AA$6:$AA$546)</f>
        <v>0</v>
      </c>
      <c r="N38" s="283">
        <v>33</v>
      </c>
      <c r="O38" s="285" t="s">
        <v>197</v>
      </c>
      <c r="P38" s="284">
        <f>SUMIF(pedag!N$6:N$546,O38,pedag!P$6:P$546)+SUMIF(pedag!N$6:N$546,O38,pedag!Q$6:Q$546)+SUMIF(pedag!N$6:N$546,O38,pedag!R$6:R$546)+SUMIF(pedag!N$6:N$546,O38,pedag!S$6:S$546)+SUMIF(pedag!N$6:N$546,O38,pedag!T$6:T$546)</f>
        <v>0</v>
      </c>
      <c r="Q38" s="358">
        <f>SUMIF(pedag!$N$6:$N$546,O38,pedag!$AD$6:$AD$546)</f>
        <v>0</v>
      </c>
      <c r="R38" s="362"/>
    </row>
    <row r="39" spans="1:22" ht="13.8">
      <c r="A39" s="416">
        <f t="shared" si="1"/>
        <v>0</v>
      </c>
      <c r="B39" s="283">
        <v>34</v>
      </c>
      <c r="C39" s="618" t="str">
        <f>słownik!A36</f>
        <v>aa</v>
      </c>
      <c r="D39" s="379" t="str">
        <f>słownik!B36</f>
        <v>zzz</v>
      </c>
      <c r="E39" s="508">
        <f>SUMIF(pedag!M$6:M$546,D39,pedag!P$6:P$546)+SUMIF(pedag!M$6:M$546,D39,pedag!Q$6:Q$546)+SUMIF(pedag!M$6:M$546,D39,pedag!R$6:R$546)+SUMIF(pedag!M$6:M$546,D39,pedag!S$6:S$546)+SUMIF(pedag!M$6:M$546,D39,pedag!T$6:T$546)</f>
        <v>0</v>
      </c>
      <c r="F39" s="358">
        <f>SUMIF(pedag!$M$6:$M$546,D39,pedag!$AA$6:$AA$546)</f>
        <v>0</v>
      </c>
      <c r="N39" s="283">
        <v>34</v>
      </c>
      <c r="O39" s="285" t="s">
        <v>343</v>
      </c>
      <c r="P39" s="284">
        <f>SUMIF(pedag!N$6:N$546,O39,pedag!P$6:P$546)+SUMIF(pedag!N$6:N$546,O39,pedag!Q$6:Q$546)+SUMIF(pedag!N$6:N$546,O39,pedag!R$6:R$546)+SUMIF(pedag!N$6:N$546,O39,pedag!S$6:S$546)+SUMIF(pedag!N$6:N$546,O39,pedag!T$6:T$546)</f>
        <v>0</v>
      </c>
      <c r="Q39" s="358">
        <f>SUMIF(pedag!$N$6:$N$546,O39,pedag!$AD$6:$AD$546)</f>
        <v>0</v>
      </c>
      <c r="R39" s="362"/>
    </row>
    <row r="40" spans="1:22" ht="17.399999999999999">
      <c r="A40" s="416">
        <f t="shared" si="1"/>
        <v>0</v>
      </c>
      <c r="C40" s="617" t="s">
        <v>134</v>
      </c>
      <c r="D40" s="291"/>
      <c r="E40" s="292">
        <f>SUM(E6:E39)</f>
        <v>0</v>
      </c>
      <c r="F40" s="227">
        <f>SUM(F6:F39)</f>
        <v>0</v>
      </c>
      <c r="N40" s="283">
        <v>35</v>
      </c>
      <c r="O40" s="285" t="s">
        <v>190</v>
      </c>
      <c r="P40" s="284">
        <f>SUMIF(pedag!N$6:N$546,O40,pedag!P$6:P$546)+SUMIF(pedag!N$6:N$546,O40,pedag!Q$6:Q$546)+SUMIF(pedag!N$6:N$546,O40,pedag!R$6:R$546)+SUMIF(pedag!N$6:N$546,O40,pedag!S$6:S$546)+SUMIF(pedag!N$6:N$546,O40,pedag!T$6:T$546)</f>
        <v>0</v>
      </c>
      <c r="Q40" s="358">
        <f>SUMIF(pedag!$N$6:$N$546,O40,pedag!$AD$6:$AD$546)</f>
        <v>0</v>
      </c>
      <c r="R40" s="362"/>
    </row>
    <row r="41" spans="1:22" ht="13.8">
      <c r="A41" s="416">
        <f t="shared" si="1"/>
        <v>0</v>
      </c>
      <c r="N41" s="283">
        <v>36</v>
      </c>
      <c r="O41" s="285" t="s">
        <v>332</v>
      </c>
      <c r="P41" s="284">
        <f>SUMIF(pedag!N$6:N$546,O41,pedag!P$6:P$546)+SUMIF(pedag!N$6:N$546,O41,pedag!Q$6:Q$546)+SUMIF(pedag!N$6:N$546,O41,pedag!R$6:R$546)+SUMIF(pedag!N$6:N$546,O41,pedag!S$6:S$546)+SUMIF(pedag!N$6:N$546,O41,pedag!T$6:T$546)</f>
        <v>0</v>
      </c>
      <c r="Q41" s="358">
        <f>SUMIF(pedag!$N$6:$N$546,O41,pedag!$AD$6:$AD$546)</f>
        <v>0</v>
      </c>
      <c r="R41" s="362"/>
    </row>
    <row r="42" spans="1:22" ht="16.5" customHeight="1">
      <c r="A42" s="416">
        <f t="shared" si="1"/>
        <v>0</v>
      </c>
      <c r="N42" s="283">
        <v>37</v>
      </c>
      <c r="O42" s="285" t="s">
        <v>344</v>
      </c>
      <c r="P42" s="284">
        <f>SUMIF(pedag!N$6:N$546,O42,pedag!P$6:P$546)+SUMIF(pedag!N$6:N$546,O42,pedag!Q$6:Q$546)+SUMIF(pedag!N$6:N$546,O42,pedag!R$6:R$546)+SUMIF(pedag!N$6:N$546,O42,pedag!S$6:S$546)+SUMIF(pedag!N$6:N$546,O42,pedag!T$6:T$546)</f>
        <v>0</v>
      </c>
      <c r="Q42" s="358">
        <f>SUMIF(pedag!$N$6:$N$546,O42,pedag!$AD$6:$AD$546)</f>
        <v>0</v>
      </c>
      <c r="R42" s="362"/>
    </row>
    <row r="43" spans="1:22" ht="13.8">
      <c r="A43" s="416">
        <f t="shared" si="1"/>
        <v>0</v>
      </c>
      <c r="N43" s="283">
        <v>38</v>
      </c>
      <c r="O43" s="285" t="s">
        <v>206</v>
      </c>
      <c r="P43" s="284">
        <f>SUMIF(pedag!N$6:N$546,O43,pedag!P$6:P$546)+SUMIF(pedag!N$6:N$546,O43,pedag!Q$6:Q$546)+SUMIF(pedag!N$6:N$546,O43,pedag!R$6:R$546)+SUMIF(pedag!N$6:N$546,O43,pedag!S$6:S$546)+SUMIF(pedag!N$6:N$546,O43,pedag!T$6:T$546)</f>
        <v>0</v>
      </c>
      <c r="Q43" s="358">
        <f>SUMIF(pedag!$N$6:$N$546,O43,pedag!$AD$6:$AD$546)</f>
        <v>0</v>
      </c>
      <c r="R43" s="362"/>
    </row>
    <row r="44" spans="1:22" ht="13.8">
      <c r="A44" s="416">
        <f t="shared" si="1"/>
        <v>0</v>
      </c>
      <c r="N44" s="283">
        <v>39</v>
      </c>
      <c r="O44" s="285" t="s">
        <v>199</v>
      </c>
      <c r="P44" s="284">
        <f>SUMIF(pedag!N$6:N$546,O44,pedag!P$6:P$546)+SUMIF(pedag!N$6:N$546,O44,pedag!Q$6:Q$546)+SUMIF(pedag!N$6:N$546,O44,pedag!R$6:R$546)+SUMIF(pedag!N$6:N$546,O44,pedag!S$6:S$546)+SUMIF(pedag!N$6:N$546,O44,pedag!T$6:T$546)</f>
        <v>0</v>
      </c>
      <c r="Q44" s="358">
        <f>SUMIF(pedag!$N$6:$N$546,O44,pedag!$AD$6:$AD$546)</f>
        <v>0</v>
      </c>
      <c r="R44" s="362"/>
    </row>
    <row r="45" spans="1:22" ht="13.8">
      <c r="A45" s="416">
        <f t="shared" si="1"/>
        <v>0</v>
      </c>
      <c r="N45" s="283">
        <v>40</v>
      </c>
      <c r="O45" s="285" t="s">
        <v>345</v>
      </c>
      <c r="P45" s="284">
        <f>SUMIF(pedag!N$6:N$546,O45,pedag!P$6:P$546)+SUMIF(pedag!N$6:N$546,O45,pedag!Q$6:Q$546)+SUMIF(pedag!N$6:N$546,O45,pedag!R$6:R$546)+SUMIF(pedag!N$6:N$546,O45,pedag!S$6:S$546)+SUMIF(pedag!N$6:N$546,O45,pedag!T$6:T$546)</f>
        <v>0</v>
      </c>
      <c r="Q45" s="358">
        <f>SUMIF(pedag!$N$6:$N$546,O45,pedag!$AD$6:$AD$546)</f>
        <v>0</v>
      </c>
      <c r="R45" s="362"/>
    </row>
    <row r="46" spans="1:22" ht="13.8">
      <c r="A46" s="416">
        <f t="shared" si="1"/>
        <v>0</v>
      </c>
      <c r="N46" s="283">
        <v>41</v>
      </c>
      <c r="O46" s="285" t="s">
        <v>329</v>
      </c>
      <c r="P46" s="284">
        <f>SUMIF(pedag!N$6:N$546,O46,pedag!P$6:P$546)+SUMIF(pedag!N$6:N$546,O46,pedag!Q$6:Q$546)+SUMIF(pedag!N$6:N$546,O46,pedag!R$6:R$546)+SUMIF(pedag!N$6:N$546,O46,pedag!S$6:S$546)+SUMIF(pedag!N$6:N$546,O46,pedag!T$6:T$546)</f>
        <v>0</v>
      </c>
      <c r="Q46" s="358">
        <f>SUMIF(pedag!$N$6:$N$546,O46,pedag!$AD$6:$AD$546)</f>
        <v>0</v>
      </c>
      <c r="R46" s="362"/>
    </row>
    <row r="47" spans="1:22" ht="13.8">
      <c r="A47" s="416">
        <f t="shared" si="1"/>
        <v>0</v>
      </c>
      <c r="K47" s="655"/>
      <c r="L47" s="659"/>
      <c r="N47" s="283">
        <v>42</v>
      </c>
      <c r="O47" s="285" t="s">
        <v>201</v>
      </c>
      <c r="P47" s="284">
        <f>SUMIF(pedag!N$6:N$546,O47,pedag!P$6:P$546)+SUMIF(pedag!N$6:N$546,O47,pedag!Q$6:Q$546)+SUMIF(pedag!N$6:N$546,O47,pedag!R$6:R$546)+SUMIF(pedag!N$6:N$546,O47,pedag!S$6:S$546)+SUMIF(pedag!N$6:N$546,O47,pedag!T$6:T$546)</f>
        <v>0</v>
      </c>
      <c r="Q47" s="358">
        <f>SUMIF(pedag!$N$6:$N$546,O47,pedag!$AD$6:$AD$546)</f>
        <v>0</v>
      </c>
      <c r="R47" s="362"/>
    </row>
    <row r="48" spans="1:22" ht="13.8">
      <c r="A48" s="416">
        <f t="shared" si="1"/>
        <v>0</v>
      </c>
      <c r="N48" s="283">
        <v>43</v>
      </c>
      <c r="O48" s="285" t="s">
        <v>330</v>
      </c>
      <c r="P48" s="284">
        <f>SUMIF(pedag!N$6:N$546,O48,pedag!P$6:P$546)+SUMIF(pedag!N$6:N$546,O48,pedag!Q$6:Q$546)+SUMIF(pedag!N$6:N$546,O48,pedag!R$6:R$546)+SUMIF(pedag!N$6:N$546,O48,pedag!S$6:S$546)+SUMIF(pedag!N$6:N$546,O48,pedag!T$6:T$546)</f>
        <v>0</v>
      </c>
      <c r="Q48" s="358">
        <f>SUMIF(pedag!$N$6:$N$546,O48,pedag!$AD$6:$AD$546)</f>
        <v>0</v>
      </c>
      <c r="R48" s="362"/>
    </row>
    <row r="49" spans="1:18" ht="13.8">
      <c r="A49" s="416">
        <f t="shared" si="1"/>
        <v>0</v>
      </c>
      <c r="N49" s="283">
        <v>44</v>
      </c>
      <c r="O49" s="285" t="s">
        <v>319</v>
      </c>
      <c r="P49" s="284">
        <f>SUMIF(pedag!N$6:N$546,O49,pedag!P$6:P$546)+SUMIF(pedag!N$6:N$546,O49,pedag!Q$6:Q$546)+SUMIF(pedag!N$6:N$546,O49,pedag!R$6:R$546)+SUMIF(pedag!N$6:N$546,O49,pedag!S$6:S$546)+SUMIF(pedag!N$6:N$546,O49,pedag!T$6:T$546)</f>
        <v>0</v>
      </c>
      <c r="Q49" s="358">
        <f>SUMIF(pedag!$N$6:$N$546,O49,pedag!$AD$6:$AD$546)</f>
        <v>0</v>
      </c>
      <c r="R49" s="362"/>
    </row>
    <row r="50" spans="1:18" ht="13.8">
      <c r="A50" s="416">
        <f t="shared" si="1"/>
        <v>0</v>
      </c>
      <c r="N50" s="283">
        <v>45</v>
      </c>
      <c r="O50" s="285" t="s">
        <v>346</v>
      </c>
      <c r="P50" s="284">
        <f>SUMIF(pedag!N$6:N$546,O50,pedag!P$6:P$546)+SUMIF(pedag!N$6:N$546,O50,pedag!Q$6:Q$546)+SUMIF(pedag!N$6:N$546,O50,pedag!R$6:R$546)+SUMIF(pedag!N$6:N$546,O50,pedag!S$6:S$546)+SUMIF(pedag!N$6:N$546,O50,pedag!T$6:T$546)</f>
        <v>0</v>
      </c>
      <c r="Q50" s="358">
        <f>SUMIF(pedag!$N$6:$N$546,O50,pedag!$AD$6:$AD$546)</f>
        <v>0</v>
      </c>
      <c r="R50" s="362"/>
    </row>
    <row r="51" spans="1:18" ht="13.8">
      <c r="A51" s="416">
        <f t="shared" si="1"/>
        <v>0</v>
      </c>
      <c r="N51" s="283">
        <v>46</v>
      </c>
      <c r="O51" s="285" t="s">
        <v>192</v>
      </c>
      <c r="P51" s="284">
        <f>SUMIF(pedag!N$6:N$546,O51,pedag!P$6:P$546)+SUMIF(pedag!N$6:N$546,O51,pedag!Q$6:Q$546)+SUMIF(pedag!N$6:N$546,O51,pedag!R$6:R$546)+SUMIF(pedag!N$6:N$546,O51,pedag!S$6:S$546)+SUMIF(pedag!N$6:N$546,O51,pedag!T$6:T$546)</f>
        <v>0</v>
      </c>
      <c r="Q51" s="358">
        <f>SUMIF(pedag!$N$6:$N$546,O51,pedag!$AD$6:$AD$546)</f>
        <v>0</v>
      </c>
      <c r="R51" s="362"/>
    </row>
    <row r="52" spans="1:18" ht="13.8">
      <c r="A52" s="416">
        <f t="shared" si="1"/>
        <v>0</v>
      </c>
      <c r="N52" s="283">
        <v>47</v>
      </c>
      <c r="O52" s="285" t="s">
        <v>331</v>
      </c>
      <c r="P52" s="284">
        <f>SUMIF(pedag!N$6:N$546,O52,pedag!P$6:P$546)+SUMIF(pedag!N$6:N$546,O52,pedag!Q$6:Q$546)+SUMIF(pedag!N$6:N$546,O52,pedag!R$6:R$546)+SUMIF(pedag!N$6:N$546,O52,pedag!S$6:S$546)+SUMIF(pedag!N$6:N$546,O52,pedag!T$6:T$546)</f>
        <v>0</v>
      </c>
      <c r="Q52" s="358">
        <f>SUMIF(pedag!$N$6:$N$546,O52,pedag!$AD$6:$AD$546)</f>
        <v>0</v>
      </c>
      <c r="R52" s="362"/>
    </row>
    <row r="53" spans="1:18" ht="15.6">
      <c r="A53" s="416">
        <f t="shared" si="1"/>
        <v>0</v>
      </c>
      <c r="N53" s="290"/>
      <c r="O53" s="405" t="s">
        <v>134</v>
      </c>
      <c r="P53" s="406">
        <f>SUM(P6:P52)</f>
        <v>0</v>
      </c>
      <c r="Q53" s="464">
        <f>SUM(Q6:Q52)</f>
        <v>0</v>
      </c>
    </row>
    <row r="54" spans="1:18" ht="13.8">
      <c r="A54" s="416">
        <f t="shared" si="1"/>
        <v>0</v>
      </c>
    </row>
    <row r="55" spans="1:18" ht="13.8">
      <c r="A55" s="416">
        <f t="shared" si="1"/>
        <v>0</v>
      </c>
    </row>
    <row r="56" spans="1:18" ht="13.8">
      <c r="A56" s="416">
        <f t="shared" si="1"/>
        <v>0</v>
      </c>
    </row>
    <row r="57" spans="1:18" ht="13.8">
      <c r="A57" s="416">
        <f t="shared" si="1"/>
        <v>0</v>
      </c>
    </row>
    <row r="58" spans="1:18" ht="13.8">
      <c r="A58" s="416">
        <f t="shared" si="1"/>
        <v>0</v>
      </c>
    </row>
    <row r="59" spans="1:18" ht="13.8">
      <c r="A59" s="416">
        <f t="shared" si="1"/>
        <v>0</v>
      </c>
    </row>
    <row r="60" spans="1:18" ht="13.8">
      <c r="A60" s="416" t="e">
        <f>#REF!</f>
        <v>#REF!</v>
      </c>
    </row>
    <row r="61" spans="1:18" ht="13.8">
      <c r="A61" s="416" t="e">
        <f t="shared" si="1"/>
        <v>#REF!</v>
      </c>
    </row>
    <row r="62" spans="1:18" ht="13.8">
      <c r="A62" s="416" t="e">
        <f t="shared" si="1"/>
        <v>#REF!</v>
      </c>
    </row>
    <row r="63" spans="1:18" ht="13.8">
      <c r="A63" s="416" t="e">
        <f t="shared" si="1"/>
        <v>#REF!</v>
      </c>
    </row>
    <row r="64" spans="1:18" ht="13.8">
      <c r="A64" s="416"/>
    </row>
    <row r="65" spans="1:1" ht="13.8">
      <c r="A65" s="416"/>
    </row>
    <row r="66" spans="1:1" ht="13.8">
      <c r="A66" s="416" t="e">
        <f>A63</f>
        <v>#REF!</v>
      </c>
    </row>
    <row r="67" spans="1:1" ht="13.8">
      <c r="A67" s="416" t="e">
        <f t="shared" si="1"/>
        <v>#REF!</v>
      </c>
    </row>
    <row r="68" spans="1:1" ht="13.8">
      <c r="A68" s="416" t="e">
        <f t="shared" si="1"/>
        <v>#REF!</v>
      </c>
    </row>
    <row r="69" spans="1:1" ht="13.8">
      <c r="A69" s="416" t="e">
        <f t="shared" si="1"/>
        <v>#REF!</v>
      </c>
    </row>
    <row r="70" spans="1:1" ht="13.8">
      <c r="A70" s="416" t="e">
        <f t="shared" si="1"/>
        <v>#REF!</v>
      </c>
    </row>
    <row r="71" spans="1:1" ht="13.8">
      <c r="A71" s="416" t="e">
        <f t="shared" si="1"/>
        <v>#REF!</v>
      </c>
    </row>
    <row r="72" spans="1:1" ht="13.8">
      <c r="A72" s="416" t="e">
        <f t="shared" si="1"/>
        <v>#REF!</v>
      </c>
    </row>
  </sheetData>
  <sheetProtection algorithmName="SHA-512" hashValue="Beh9KCIvBJGQRhnBKz0cIj9PAbyirdXTIAPo3QJjaugAkNboWYJZEYOtzt2DR9Kmhods8CN4RH4WpJ87l4BWgQ==" saltValue="VHvKd4PtTOz9n4QBjHY6sw==" spinCount="100000" sheet="1" objects="1" scenarios="1" formatRows="0"/>
  <mergeCells count="10">
    <mergeCell ref="H20:L20"/>
    <mergeCell ref="D1:F1"/>
    <mergeCell ref="S5:T5"/>
    <mergeCell ref="N3:Q4"/>
    <mergeCell ref="B4:F4"/>
    <mergeCell ref="H15:I15"/>
    <mergeCell ref="H4:L4"/>
    <mergeCell ref="H11:L11"/>
    <mergeCell ref="H13:I13"/>
    <mergeCell ref="H16:I16"/>
  </mergeCells>
  <phoneticPr fontId="10" type="noConversion"/>
  <printOptions horizontalCentered="1"/>
  <pageMargins left="0.31496062992125984" right="0.31496062992125984" top="0.74803149606299213" bottom="0.55118110236220474" header="0.31496062992125984" footer="0.31496062992125984"/>
  <pageSetup paperSize="9" scale="64" fitToHeight="0" orientation="landscape" r:id="rId1"/>
  <headerFooter>
    <oddFooter xml:space="preserve">&amp;C&amp;6CEA Organizacja roku szkolnego 201718,  nr teczki: &amp;F        Strona &amp;P </oddFooter>
  </headerFooter>
  <rowBreaks count="1" manualBreakCount="1">
    <brk id="53"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L171"/>
  <sheetViews>
    <sheetView showGridLines="0" topLeftCell="A19" zoomScale="91" zoomScaleNormal="91" workbookViewId="0">
      <selection activeCell="F51" sqref="F51"/>
    </sheetView>
  </sheetViews>
  <sheetFormatPr defaultColWidth="9.109375" defaultRowHeight="13.2"/>
  <cols>
    <col min="1" max="1" width="30.33203125" style="422" customWidth="1"/>
    <col min="2" max="2" width="23.88671875" style="422" customWidth="1"/>
    <col min="3" max="3" width="2.88671875" style="422" customWidth="1"/>
    <col min="4" max="4" width="23.109375" style="422" customWidth="1"/>
    <col min="5" max="5" width="5.44140625" style="422" customWidth="1"/>
    <col min="6" max="6" width="26.88671875" style="422" customWidth="1"/>
    <col min="7" max="7" width="7.6640625" style="422" customWidth="1"/>
    <col min="8" max="8" width="2.88671875" style="422" customWidth="1"/>
    <col min="9" max="9" width="15.109375" style="422" customWidth="1"/>
    <col min="10" max="10" width="11" style="422" customWidth="1"/>
    <col min="11" max="11" width="26.6640625" style="422" customWidth="1"/>
    <col min="12" max="12" width="4.33203125" style="422" customWidth="1"/>
    <col min="13" max="16384" width="9.109375" style="422"/>
  </cols>
  <sheetData>
    <row r="1" spans="1:12" s="421" customFormat="1" ht="32.25" customHeight="1">
      <c r="A1" s="1130" t="s">
        <v>258</v>
      </c>
      <c r="B1" s="1131"/>
      <c r="C1" s="321"/>
      <c r="D1" s="612" t="s">
        <v>310</v>
      </c>
      <c r="E1" s="321"/>
      <c r="F1" s="1132" t="s">
        <v>131</v>
      </c>
      <c r="G1" s="1133"/>
      <c r="H1" s="321"/>
      <c r="I1" s="322" t="s">
        <v>452</v>
      </c>
      <c r="J1" s="323"/>
      <c r="K1" s="1132" t="s">
        <v>260</v>
      </c>
      <c r="L1" s="1133"/>
    </row>
    <row r="2" spans="1:12" ht="15.75" customHeight="1">
      <c r="A2" s="514"/>
      <c r="B2" s="271"/>
      <c r="C2" s="9"/>
      <c r="D2" s="272"/>
      <c r="E2" s="9"/>
      <c r="F2" s="270"/>
      <c r="G2" s="268"/>
      <c r="H2" s="9"/>
      <c r="I2" s="272"/>
      <c r="J2" s="273"/>
      <c r="K2" s="270"/>
      <c r="L2" s="268"/>
    </row>
    <row r="3" spans="1:12" ht="12.75" customHeight="1">
      <c r="A3" s="616" t="s">
        <v>255</v>
      </c>
      <c r="B3" s="495" t="s">
        <v>256</v>
      </c>
      <c r="C3" s="273"/>
      <c r="D3" s="613" t="s">
        <v>187</v>
      </c>
      <c r="E3" s="273"/>
      <c r="F3" s="514" t="s">
        <v>130</v>
      </c>
      <c r="G3" s="515" t="s">
        <v>101</v>
      </c>
      <c r="H3" s="9"/>
      <c r="I3" s="272" t="s">
        <v>492</v>
      </c>
      <c r="J3" s="273" t="s">
        <v>496</v>
      </c>
      <c r="K3" s="270" t="s">
        <v>118</v>
      </c>
      <c r="L3" s="274" t="s">
        <v>119</v>
      </c>
    </row>
    <row r="4" spans="1:12" ht="12.75" customHeight="1">
      <c r="A4" s="467" t="s">
        <v>133</v>
      </c>
      <c r="B4" s="470" t="s">
        <v>132</v>
      </c>
      <c r="C4" s="273"/>
      <c r="D4" s="613" t="s">
        <v>334</v>
      </c>
      <c r="E4" s="273"/>
      <c r="F4" s="514" t="s">
        <v>139</v>
      </c>
      <c r="G4" s="515" t="s">
        <v>140</v>
      </c>
      <c r="H4" s="9"/>
      <c r="I4" s="272" t="s">
        <v>493</v>
      </c>
      <c r="J4" s="273" t="s">
        <v>497</v>
      </c>
      <c r="K4" s="270" t="s">
        <v>110</v>
      </c>
      <c r="L4" s="274" t="s">
        <v>113</v>
      </c>
    </row>
    <row r="5" spans="1:12" ht="12.75" customHeight="1">
      <c r="A5" s="496" t="s">
        <v>203</v>
      </c>
      <c r="B5" s="470" t="s">
        <v>205</v>
      </c>
      <c r="C5" s="273"/>
      <c r="D5" s="613" t="s">
        <v>191</v>
      </c>
      <c r="E5" s="273"/>
      <c r="F5" s="514" t="s">
        <v>499</v>
      </c>
      <c r="G5" s="515" t="s">
        <v>500</v>
      </c>
      <c r="H5" s="9"/>
      <c r="I5" s="272" t="s">
        <v>494</v>
      </c>
      <c r="J5" s="273" t="s">
        <v>498</v>
      </c>
      <c r="K5" s="270" t="s">
        <v>109</v>
      </c>
      <c r="L5" s="274" t="s">
        <v>112</v>
      </c>
    </row>
    <row r="6" spans="1:12" ht="12.75" customHeight="1">
      <c r="A6" s="496" t="s">
        <v>510</v>
      </c>
      <c r="B6" s="470" t="s">
        <v>511</v>
      </c>
      <c r="C6" s="273"/>
      <c r="D6" s="613" t="s">
        <v>198</v>
      </c>
      <c r="E6" s="273"/>
      <c r="F6" s="914"/>
      <c r="G6" s="915"/>
      <c r="H6" s="9"/>
      <c r="I6" s="745" t="s">
        <v>317</v>
      </c>
      <c r="J6" s="1136" t="s">
        <v>495</v>
      </c>
      <c r="K6" s="270" t="s">
        <v>114</v>
      </c>
      <c r="L6" s="274" t="s">
        <v>116</v>
      </c>
    </row>
    <row r="7" spans="1:12" ht="12.75" customHeight="1">
      <c r="A7" s="472" t="s">
        <v>504</v>
      </c>
      <c r="B7" s="466" t="s">
        <v>582</v>
      </c>
      <c r="C7" s="273"/>
      <c r="D7" s="613" t="s">
        <v>194</v>
      </c>
      <c r="E7" s="273"/>
      <c r="F7" s="914"/>
      <c r="G7" s="915"/>
      <c r="H7" s="9"/>
      <c r="I7" s="745" t="s">
        <v>317</v>
      </c>
      <c r="J7" s="1136"/>
      <c r="K7" s="270" t="s">
        <v>115</v>
      </c>
      <c r="L7" s="274" t="s">
        <v>117</v>
      </c>
    </row>
    <row r="8" spans="1:12">
      <c r="A8" s="472" t="s">
        <v>507</v>
      </c>
      <c r="B8" s="466" t="s">
        <v>508</v>
      </c>
      <c r="C8" s="273"/>
      <c r="D8" s="613" t="s">
        <v>335</v>
      </c>
      <c r="E8" s="273"/>
      <c r="F8" s="276"/>
      <c r="G8" s="269"/>
      <c r="H8" s="9"/>
      <c r="I8" s="745" t="s">
        <v>317</v>
      </c>
      <c r="J8" s="1136"/>
      <c r="K8" s="270" t="s">
        <v>108</v>
      </c>
      <c r="L8" s="274" t="s">
        <v>111</v>
      </c>
    </row>
    <row r="9" spans="1:12">
      <c r="A9" s="468" t="s">
        <v>506</v>
      </c>
      <c r="B9" s="469" t="s">
        <v>583</v>
      </c>
      <c r="C9" s="273"/>
      <c r="D9" s="613" t="s">
        <v>326</v>
      </c>
      <c r="E9" s="273"/>
      <c r="F9" s="273"/>
      <c r="G9" s="9"/>
      <c r="H9" s="9"/>
      <c r="I9" s="745" t="s">
        <v>317</v>
      </c>
      <c r="J9" s="1136"/>
      <c r="K9" s="276"/>
      <c r="L9" s="269"/>
    </row>
    <row r="10" spans="1:12" ht="15.6">
      <c r="A10" s="468" t="s">
        <v>509</v>
      </c>
      <c r="B10" s="469" t="s">
        <v>584</v>
      </c>
      <c r="C10" s="273"/>
      <c r="D10" s="613" t="s">
        <v>325</v>
      </c>
      <c r="E10" s="273"/>
      <c r="F10" s="1137" t="s">
        <v>159</v>
      </c>
      <c r="G10" s="1138"/>
      <c r="H10" s="9"/>
      <c r="I10" s="745" t="s">
        <v>317</v>
      </c>
      <c r="J10" s="1136"/>
      <c r="K10" s="604"/>
      <c r="L10" s="9"/>
    </row>
    <row r="11" spans="1:12">
      <c r="A11" s="467" t="s">
        <v>184</v>
      </c>
      <c r="B11" s="470" t="s">
        <v>204</v>
      </c>
      <c r="C11" s="273"/>
      <c r="D11" s="613" t="s">
        <v>185</v>
      </c>
      <c r="E11" s="273"/>
      <c r="F11" s="514"/>
      <c r="G11" s="268"/>
      <c r="H11" s="9"/>
      <c r="I11" s="745" t="s">
        <v>317</v>
      </c>
      <c r="J11" s="1136"/>
      <c r="K11" s="450" t="s">
        <v>491</v>
      </c>
      <c r="L11" s="1112"/>
    </row>
    <row r="12" spans="1:12">
      <c r="A12" s="467" t="s">
        <v>462</v>
      </c>
      <c r="B12" s="470" t="s">
        <v>585</v>
      </c>
      <c r="C12" s="273"/>
      <c r="D12" s="613" t="s">
        <v>336</v>
      </c>
      <c r="E12" s="273"/>
      <c r="F12" s="514" t="s">
        <v>160</v>
      </c>
      <c r="G12" s="268" t="s">
        <v>112</v>
      </c>
      <c r="H12" s="9"/>
      <c r="I12" s="745" t="s">
        <v>317</v>
      </c>
      <c r="J12" s="1136"/>
      <c r="K12" s="1113" t="s">
        <v>485</v>
      </c>
      <c r="L12" s="272" t="s">
        <v>479</v>
      </c>
    </row>
    <row r="13" spans="1:12" ht="13.5" customHeight="1">
      <c r="A13" s="468" t="s">
        <v>505</v>
      </c>
      <c r="B13" s="469" t="s">
        <v>206</v>
      </c>
      <c r="C13" s="273"/>
      <c r="D13" s="613" t="s">
        <v>188</v>
      </c>
      <c r="E13" s="273"/>
      <c r="F13" s="270" t="s">
        <v>161</v>
      </c>
      <c r="G13" s="268" t="s">
        <v>116</v>
      </c>
      <c r="H13" s="9"/>
      <c r="I13" s="9"/>
      <c r="J13" s="624"/>
      <c r="K13" s="1113" t="s">
        <v>486</v>
      </c>
      <c r="L13" s="272" t="s">
        <v>480</v>
      </c>
    </row>
    <row r="14" spans="1:12" ht="12.75" customHeight="1">
      <c r="A14" s="467" t="s">
        <v>514</v>
      </c>
      <c r="B14" s="470" t="s">
        <v>515</v>
      </c>
      <c r="C14" s="273"/>
      <c r="D14" s="613" t="s">
        <v>338</v>
      </c>
      <c r="E14" s="273"/>
      <c r="F14" s="276"/>
      <c r="G14" s="269"/>
      <c r="H14" s="9"/>
      <c r="I14" s="9"/>
      <c r="J14" s="624"/>
      <c r="K14" s="1113" t="s">
        <v>487</v>
      </c>
      <c r="L14" s="272" t="s">
        <v>481</v>
      </c>
    </row>
    <row r="15" spans="1:12" ht="12.75" customHeight="1">
      <c r="A15" s="467" t="s">
        <v>522</v>
      </c>
      <c r="B15" s="470" t="s">
        <v>586</v>
      </c>
      <c r="C15" s="273"/>
      <c r="D15" s="613" t="s">
        <v>337</v>
      </c>
      <c r="E15" s="273"/>
      <c r="F15" s="1139" t="s">
        <v>525</v>
      </c>
      <c r="H15" s="9"/>
      <c r="I15" s="1147" t="s">
        <v>288</v>
      </c>
      <c r="J15" s="1148"/>
      <c r="K15" s="1113" t="s">
        <v>488</v>
      </c>
      <c r="L15" s="272" t="s">
        <v>482</v>
      </c>
    </row>
    <row r="16" spans="1:12" ht="13.2" customHeight="1">
      <c r="A16" s="467" t="s">
        <v>520</v>
      </c>
      <c r="B16" s="470" t="s">
        <v>521</v>
      </c>
      <c r="C16" s="273"/>
      <c r="D16" s="613" t="s">
        <v>189</v>
      </c>
      <c r="E16" s="273"/>
      <c r="F16" s="1140"/>
      <c r="H16" s="9"/>
      <c r="I16" s="1149"/>
      <c r="J16" s="1150"/>
      <c r="K16" s="1113" t="s">
        <v>489</v>
      </c>
      <c r="L16" s="272" t="s">
        <v>483</v>
      </c>
    </row>
    <row r="17" spans="1:12">
      <c r="A17" s="467" t="s">
        <v>518</v>
      </c>
      <c r="B17" s="470" t="s">
        <v>519</v>
      </c>
      <c r="C17" s="273"/>
      <c r="D17" s="613" t="s">
        <v>129</v>
      </c>
      <c r="E17" s="273"/>
      <c r="F17" s="272" t="s">
        <v>316</v>
      </c>
      <c r="G17" s="9"/>
      <c r="H17" s="9"/>
      <c r="I17" s="472"/>
      <c r="J17" s="603"/>
      <c r="K17" s="1113" t="s">
        <v>490</v>
      </c>
      <c r="L17" s="272" t="s">
        <v>484</v>
      </c>
    </row>
    <row r="18" spans="1:12">
      <c r="A18" s="467" t="s">
        <v>523</v>
      </c>
      <c r="B18" s="470" t="s">
        <v>524</v>
      </c>
      <c r="C18" s="273"/>
      <c r="D18" s="613" t="s">
        <v>196</v>
      </c>
      <c r="E18" s="273"/>
      <c r="F18" s="272" t="s">
        <v>286</v>
      </c>
      <c r="G18" s="9"/>
      <c r="H18" s="9"/>
      <c r="I18" s="1115" t="s">
        <v>588</v>
      </c>
      <c r="J18" s="603"/>
      <c r="K18" s="605"/>
      <c r="L18" s="1114"/>
    </row>
    <row r="19" spans="1:12" ht="12.75" customHeight="1">
      <c r="A19" s="468" t="s">
        <v>512</v>
      </c>
      <c r="B19" s="469" t="s">
        <v>513</v>
      </c>
      <c r="C19" s="273"/>
      <c r="D19" s="613" t="s">
        <v>339</v>
      </c>
      <c r="E19" s="273"/>
      <c r="F19" s="278" t="s">
        <v>287</v>
      </c>
      <c r="G19" s="607"/>
      <c r="H19" s="9"/>
      <c r="I19" s="1115" t="s">
        <v>289</v>
      </c>
      <c r="J19" s="466"/>
      <c r="K19" s="1132" t="s">
        <v>120</v>
      </c>
      <c r="L19" s="1133"/>
    </row>
    <row r="20" spans="1:12" ht="15" customHeight="1">
      <c r="A20" s="467" t="s">
        <v>516</v>
      </c>
      <c r="B20" s="470" t="s">
        <v>517</v>
      </c>
      <c r="C20" s="273"/>
      <c r="D20" s="614" t="s">
        <v>219</v>
      </c>
      <c r="E20" s="273"/>
      <c r="F20" s="1141" t="s">
        <v>357</v>
      </c>
      <c r="G20" s="1142"/>
      <c r="H20" s="9"/>
      <c r="I20" s="1115" t="s">
        <v>589</v>
      </c>
      <c r="J20" s="466"/>
      <c r="K20" s="270"/>
      <c r="L20" s="268"/>
    </row>
    <row r="21" spans="1:12" ht="15" customHeight="1">
      <c r="A21" s="496" t="s">
        <v>313</v>
      </c>
      <c r="B21" s="470" t="s">
        <v>587</v>
      </c>
      <c r="C21" s="273"/>
      <c r="D21" s="613" t="s">
        <v>327</v>
      </c>
      <c r="E21" s="273"/>
      <c r="F21" s="1143"/>
      <c r="G21" s="1144"/>
      <c r="H21" s="608"/>
      <c r="I21" s="1115" t="s">
        <v>290</v>
      </c>
      <c r="J21" s="466"/>
      <c r="K21" s="270" t="s">
        <v>123</v>
      </c>
      <c r="L21" s="274" t="s">
        <v>126</v>
      </c>
    </row>
    <row r="22" spans="1:12" ht="14.25" customHeight="1">
      <c r="A22" s="467" t="s">
        <v>314</v>
      </c>
      <c r="B22" s="470" t="s">
        <v>315</v>
      </c>
      <c r="C22" s="273"/>
      <c r="D22" s="613" t="s">
        <v>193</v>
      </c>
      <c r="E22" s="273"/>
      <c r="F22" s="472" t="s">
        <v>316</v>
      </c>
      <c r="G22" s="606"/>
      <c r="H22" s="608"/>
      <c r="I22" s="1115" t="s">
        <v>324</v>
      </c>
      <c r="J22" s="466"/>
      <c r="K22" s="270" t="s">
        <v>122</v>
      </c>
      <c r="L22" s="274" t="s">
        <v>125</v>
      </c>
    </row>
    <row r="23" spans="1:12">
      <c r="A23" s="665"/>
      <c r="B23" s="665"/>
      <c r="C23" s="273"/>
      <c r="D23" s="613" t="s">
        <v>340</v>
      </c>
      <c r="E23" s="273"/>
      <c r="F23" s="472" t="s">
        <v>470</v>
      </c>
      <c r="G23" s="856" t="s">
        <v>473</v>
      </c>
      <c r="H23" s="609"/>
      <c r="I23" s="1115" t="s">
        <v>291</v>
      </c>
      <c r="J23" s="466"/>
      <c r="K23" s="514" t="s">
        <v>121</v>
      </c>
      <c r="L23" s="274" t="s">
        <v>124</v>
      </c>
    </row>
    <row r="24" spans="1:12">
      <c r="A24" s="665"/>
      <c r="B24" s="665"/>
      <c r="C24" s="273"/>
      <c r="D24" s="613" t="s">
        <v>328</v>
      </c>
      <c r="E24" s="273"/>
      <c r="F24" s="472" t="s">
        <v>471</v>
      </c>
      <c r="G24" s="856" t="s">
        <v>474</v>
      </c>
      <c r="H24" s="609"/>
      <c r="I24" s="1115" t="s">
        <v>590</v>
      </c>
      <c r="J24" s="466"/>
      <c r="K24" s="270" t="s">
        <v>352</v>
      </c>
      <c r="L24" s="274" t="s">
        <v>353</v>
      </c>
    </row>
    <row r="25" spans="1:12" ht="13.2" customHeight="1">
      <c r="A25" s="666"/>
      <c r="B25" s="665"/>
      <c r="C25" s="273"/>
      <c r="D25" s="614" t="s">
        <v>220</v>
      </c>
      <c r="E25" s="273"/>
      <c r="F25" s="605" t="s">
        <v>472</v>
      </c>
      <c r="G25" s="855" t="s">
        <v>475</v>
      </c>
      <c r="H25" s="609"/>
      <c r="I25" s="1115" t="s">
        <v>591</v>
      </c>
      <c r="J25" s="466"/>
      <c r="K25" s="276"/>
      <c r="L25" s="277"/>
    </row>
    <row r="26" spans="1:12" ht="13.2" customHeight="1">
      <c r="A26" s="666"/>
      <c r="B26" s="665"/>
      <c r="C26" s="273"/>
      <c r="D26" s="613" t="s">
        <v>195</v>
      </c>
      <c r="E26" s="273"/>
      <c r="H26" s="9"/>
      <c r="I26" s="1115" t="s">
        <v>292</v>
      </c>
      <c r="J26" s="466"/>
      <c r="L26" s="611"/>
    </row>
    <row r="27" spans="1:12">
      <c r="A27" s="666"/>
      <c r="B27" s="665"/>
      <c r="C27" s="273"/>
      <c r="D27" s="613" t="s">
        <v>333</v>
      </c>
      <c r="E27" s="273"/>
      <c r="F27" s="895" t="s">
        <v>451</v>
      </c>
      <c r="H27" s="9"/>
      <c r="I27" s="1115" t="s">
        <v>293</v>
      </c>
      <c r="J27" s="466"/>
      <c r="L27" s="611"/>
    </row>
    <row r="28" spans="1:12">
      <c r="A28" s="666"/>
      <c r="B28" s="665"/>
      <c r="C28" s="273"/>
      <c r="D28" s="613" t="s">
        <v>186</v>
      </c>
      <c r="E28" s="273"/>
      <c r="F28" s="792" t="s">
        <v>389</v>
      </c>
      <c r="H28" s="9"/>
      <c r="I28" s="1115" t="s">
        <v>295</v>
      </c>
      <c r="J28" s="466"/>
      <c r="L28" s="611"/>
    </row>
    <row r="29" spans="1:12" ht="12.75" customHeight="1">
      <c r="A29" s="666"/>
      <c r="B29" s="665"/>
      <c r="C29" s="273"/>
      <c r="D29" s="613" t="s">
        <v>202</v>
      </c>
      <c r="H29" s="601"/>
      <c r="I29" s="1115" t="s">
        <v>592</v>
      </c>
      <c r="J29" s="466"/>
      <c r="L29" s="611"/>
    </row>
    <row r="30" spans="1:12" ht="12.75" customHeight="1">
      <c r="A30" s="667"/>
      <c r="B30" s="665"/>
      <c r="C30" s="273"/>
      <c r="D30" s="613" t="s">
        <v>341</v>
      </c>
      <c r="F30" s="1145" t="s">
        <v>476</v>
      </c>
      <c r="I30" s="605" t="s">
        <v>296</v>
      </c>
      <c r="J30" s="466"/>
      <c r="L30" s="611"/>
    </row>
    <row r="31" spans="1:12" ht="15.75" customHeight="1">
      <c r="A31" s="666"/>
      <c r="B31" s="665"/>
      <c r="C31" s="273"/>
      <c r="D31" s="613" t="s">
        <v>200</v>
      </c>
      <c r="F31" s="1146"/>
      <c r="G31" s="603"/>
      <c r="I31" s="605"/>
      <c r="J31" s="855"/>
      <c r="L31" s="9"/>
    </row>
    <row r="32" spans="1:12">
      <c r="A32" s="666"/>
      <c r="B32" s="665"/>
      <c r="C32" s="273"/>
      <c r="D32" s="613" t="s">
        <v>342</v>
      </c>
      <c r="F32" s="812"/>
      <c r="G32" s="603"/>
      <c r="L32" s="9"/>
    </row>
    <row r="33" spans="1:10" ht="15.75" customHeight="1">
      <c r="A33" s="668"/>
      <c r="B33" s="668"/>
      <c r="C33" s="273"/>
      <c r="D33" s="614" t="s">
        <v>204</v>
      </c>
      <c r="F33" s="813" t="s">
        <v>419</v>
      </c>
      <c r="G33" s="603"/>
      <c r="I33" s="1155" t="s">
        <v>221</v>
      </c>
      <c r="J33" s="1156"/>
    </row>
    <row r="34" spans="1:10">
      <c r="A34" s="668"/>
      <c r="B34" s="668"/>
      <c r="C34" s="273"/>
      <c r="D34" s="613" t="s">
        <v>318</v>
      </c>
      <c r="F34" s="610" t="s">
        <v>420</v>
      </c>
      <c r="G34" s="603"/>
      <c r="I34" s="472"/>
      <c r="J34" s="268"/>
    </row>
    <row r="35" spans="1:10" ht="12.75" customHeight="1">
      <c r="A35" s="668"/>
      <c r="B35" s="668"/>
      <c r="D35" s="613" t="s">
        <v>197</v>
      </c>
      <c r="F35" s="610" t="s">
        <v>421</v>
      </c>
      <c r="G35" s="603"/>
      <c r="I35" s="514" t="s">
        <v>222</v>
      </c>
      <c r="J35" s="268" t="s">
        <v>236</v>
      </c>
    </row>
    <row r="36" spans="1:10" ht="12.75" customHeight="1">
      <c r="A36" s="668" t="s">
        <v>363</v>
      </c>
      <c r="B36" s="668" t="s">
        <v>364</v>
      </c>
      <c r="D36" s="613" t="s">
        <v>343</v>
      </c>
      <c r="F36" s="682" t="s">
        <v>422</v>
      </c>
      <c r="G36" s="603"/>
      <c r="I36" s="514" t="s">
        <v>231</v>
      </c>
      <c r="J36" s="268" t="s">
        <v>232</v>
      </c>
    </row>
    <row r="37" spans="1:10" ht="15.75" customHeight="1">
      <c r="A37" s="518" t="s">
        <v>320</v>
      </c>
      <c r="B37" s="1151" t="s">
        <v>321</v>
      </c>
      <c r="D37" s="613" t="s">
        <v>190</v>
      </c>
      <c r="F37" s="682" t="s">
        <v>425</v>
      </c>
      <c r="I37" s="514" t="s">
        <v>223</v>
      </c>
      <c r="J37" s="268" t="s">
        <v>226</v>
      </c>
    </row>
    <row r="38" spans="1:10">
      <c r="B38" s="1152"/>
      <c r="D38" s="613" t="s">
        <v>332</v>
      </c>
      <c r="F38" s="682" t="s">
        <v>443</v>
      </c>
      <c r="I38" s="514" t="s">
        <v>233</v>
      </c>
      <c r="J38" s="268" t="s">
        <v>593</v>
      </c>
    </row>
    <row r="39" spans="1:10">
      <c r="B39" s="1152"/>
      <c r="D39" s="613" t="s">
        <v>344</v>
      </c>
      <c r="F39" s="814" t="s">
        <v>424</v>
      </c>
      <c r="I39" s="514" t="s">
        <v>224</v>
      </c>
      <c r="J39" s="268" t="s">
        <v>227</v>
      </c>
    </row>
    <row r="40" spans="1:10" ht="15.75" customHeight="1">
      <c r="A40" s="913"/>
      <c r="B40" s="1152"/>
      <c r="D40" s="614" t="s">
        <v>206</v>
      </c>
      <c r="F40" s="815" t="s">
        <v>372</v>
      </c>
      <c r="I40" s="514" t="s">
        <v>225</v>
      </c>
      <c r="J40" s="268" t="s">
        <v>594</v>
      </c>
    </row>
    <row r="41" spans="1:10" ht="15.75" customHeight="1">
      <c r="B41" s="1152"/>
      <c r="D41" s="613" t="s">
        <v>199</v>
      </c>
      <c r="F41" s="815" t="s">
        <v>372</v>
      </c>
      <c r="I41" s="276" t="s">
        <v>234</v>
      </c>
      <c r="J41" s="1107" t="s">
        <v>235</v>
      </c>
    </row>
    <row r="42" spans="1:10">
      <c r="D42" s="613" t="s">
        <v>345</v>
      </c>
      <c r="F42" s="816" t="s">
        <v>372</v>
      </c>
    </row>
    <row r="43" spans="1:10">
      <c r="D43" s="613" t="s">
        <v>329</v>
      </c>
      <c r="F43" s="1153" t="s">
        <v>297</v>
      </c>
      <c r="H43" s="9"/>
      <c r="I43" s="1134" t="s">
        <v>259</v>
      </c>
      <c r="J43" s="1135"/>
    </row>
    <row r="44" spans="1:10">
      <c r="D44" s="613" t="s">
        <v>201</v>
      </c>
      <c r="F44" s="1154"/>
      <c r="H44" s="9"/>
      <c r="I44" s="514" t="s">
        <v>316</v>
      </c>
      <c r="J44" s="268"/>
    </row>
    <row r="45" spans="1:10">
      <c r="D45" s="613" t="s">
        <v>330</v>
      </c>
      <c r="F45" s="682"/>
      <c r="H45" s="9"/>
      <c r="I45" s="270" t="s">
        <v>128</v>
      </c>
      <c r="J45" s="275" t="s">
        <v>552</v>
      </c>
    </row>
    <row r="46" spans="1:10">
      <c r="D46" s="613" t="s">
        <v>319</v>
      </c>
      <c r="F46" s="682" t="s">
        <v>347</v>
      </c>
      <c r="H46" s="9"/>
      <c r="I46" s="270" t="s">
        <v>127</v>
      </c>
      <c r="J46" s="275" t="s">
        <v>553</v>
      </c>
    </row>
    <row r="47" spans="1:10" ht="15.6">
      <c r="D47" s="613" t="s">
        <v>346</v>
      </c>
      <c r="F47" s="682" t="s">
        <v>608</v>
      </c>
      <c r="G47" s="604"/>
      <c r="H47" s="9"/>
      <c r="I47" s="276"/>
      <c r="J47" s="269"/>
    </row>
    <row r="48" spans="1:10" ht="15.6">
      <c r="D48" s="613" t="s">
        <v>192</v>
      </c>
      <c r="F48" s="682" t="s">
        <v>294</v>
      </c>
      <c r="G48" s="604"/>
    </row>
    <row r="49" spans="3:6">
      <c r="D49" s="615" t="s">
        <v>331</v>
      </c>
      <c r="F49" s="1108" t="s">
        <v>129</v>
      </c>
    </row>
    <row r="50" spans="3:6" ht="12.75" customHeight="1">
      <c r="D50" s="273"/>
      <c r="E50" s="602"/>
    </row>
    <row r="51" spans="3:6" ht="12.75" customHeight="1">
      <c r="C51" s="518"/>
      <c r="D51" s="273"/>
      <c r="E51" s="602"/>
    </row>
    <row r="52" spans="3:6" ht="15.75" customHeight="1">
      <c r="D52" s="1109"/>
      <c r="E52" s="604"/>
    </row>
    <row r="53" spans="3:6" ht="15.75" customHeight="1">
      <c r="D53" s="603"/>
      <c r="E53" s="604"/>
    </row>
    <row r="54" spans="3:6" ht="15.75" customHeight="1">
      <c r="D54" s="603"/>
      <c r="E54" s="608"/>
    </row>
    <row r="55" spans="3:6">
      <c r="D55" s="603"/>
      <c r="E55" s="1110"/>
    </row>
    <row r="56" spans="3:6">
      <c r="D56" s="603"/>
      <c r="E56" s="611"/>
    </row>
    <row r="57" spans="3:6">
      <c r="D57" s="603"/>
      <c r="E57" s="611"/>
    </row>
    <row r="58" spans="3:6" ht="12.75" customHeight="1">
      <c r="D58" s="603"/>
      <c r="E58" s="395"/>
      <c r="F58" s="664"/>
    </row>
    <row r="59" spans="3:6" ht="12.75" customHeight="1">
      <c r="D59" s="603"/>
      <c r="E59" s="1111"/>
      <c r="F59" s="664"/>
    </row>
    <row r="61" spans="3:6">
      <c r="E61" s="664"/>
    </row>
    <row r="62" spans="3:6">
      <c r="E62" s="664"/>
    </row>
    <row r="105" spans="4:4">
      <c r="D105" s="912"/>
    </row>
    <row r="106" spans="4:4">
      <c r="D106" s="912"/>
    </row>
    <row r="107" spans="4:4">
      <c r="D107" s="912"/>
    </row>
    <row r="108" spans="4:4">
      <c r="D108" s="912"/>
    </row>
    <row r="109" spans="4:4">
      <c r="D109" s="912"/>
    </row>
    <row r="110" spans="4:4">
      <c r="D110" s="912"/>
    </row>
    <row r="111" spans="4:4" ht="12.75" customHeight="1">
      <c r="D111" s="912"/>
    </row>
    <row r="112" spans="4:4">
      <c r="D112" s="912"/>
    </row>
    <row r="113" spans="4:4">
      <c r="D113" s="912"/>
    </row>
    <row r="114" spans="4:4">
      <c r="D114" s="912"/>
    </row>
    <row r="115" spans="4:4">
      <c r="D115" s="912"/>
    </row>
    <row r="116" spans="4:4">
      <c r="D116" s="912"/>
    </row>
    <row r="117" spans="4:4">
      <c r="D117" s="912"/>
    </row>
    <row r="118" spans="4:4">
      <c r="D118" s="912"/>
    </row>
    <row r="119" spans="4:4">
      <c r="D119" s="912"/>
    </row>
    <row r="120" spans="4:4">
      <c r="D120" s="912"/>
    </row>
    <row r="121" spans="4:4">
      <c r="D121" s="912"/>
    </row>
    <row r="122" spans="4:4">
      <c r="D122" s="912"/>
    </row>
    <row r="123" spans="4:4">
      <c r="D123" s="912"/>
    </row>
    <row r="124" spans="4:4">
      <c r="D124" s="912"/>
    </row>
    <row r="125" spans="4:4">
      <c r="D125" s="912"/>
    </row>
    <row r="126" spans="4:4">
      <c r="D126" s="912"/>
    </row>
    <row r="127" spans="4:4">
      <c r="D127" s="912"/>
    </row>
    <row r="128" spans="4:4">
      <c r="D128" s="912"/>
    </row>
    <row r="129" spans="4:4">
      <c r="D129" s="912"/>
    </row>
    <row r="130" spans="4:4">
      <c r="D130" s="912"/>
    </row>
    <row r="131" spans="4:4">
      <c r="D131" s="912"/>
    </row>
    <row r="132" spans="4:4" ht="12.75" customHeight="1">
      <c r="D132" s="912"/>
    </row>
    <row r="133" spans="4:4">
      <c r="D133" s="912"/>
    </row>
    <row r="134" spans="4:4">
      <c r="D134" s="912"/>
    </row>
    <row r="135" spans="4:4">
      <c r="D135" s="912"/>
    </row>
    <row r="136" spans="4:4" ht="12.75" customHeight="1">
      <c r="D136" s="912"/>
    </row>
    <row r="137" spans="4:4">
      <c r="D137" s="912"/>
    </row>
    <row r="138" spans="4:4">
      <c r="D138" s="912"/>
    </row>
    <row r="139" spans="4:4">
      <c r="D139" s="912"/>
    </row>
    <row r="140" spans="4:4">
      <c r="D140" s="912"/>
    </row>
    <row r="141" spans="4:4">
      <c r="D141" s="912"/>
    </row>
    <row r="142" spans="4:4">
      <c r="D142" s="791"/>
    </row>
    <row r="143" spans="4:4">
      <c r="D143" s="791"/>
    </row>
    <row r="144" spans="4:4" ht="12" customHeight="1">
      <c r="D144" s="791"/>
    </row>
    <row r="145" spans="4:4">
      <c r="D145" s="791"/>
    </row>
    <row r="146" spans="4:4">
      <c r="D146" s="791"/>
    </row>
    <row r="147" spans="4:4">
      <c r="D147" s="791"/>
    </row>
    <row r="148" spans="4:4">
      <c r="D148" s="791"/>
    </row>
    <row r="149" spans="4:4">
      <c r="D149" s="791"/>
    </row>
    <row r="150" spans="4:4">
      <c r="D150" s="791"/>
    </row>
    <row r="151" spans="4:4">
      <c r="D151" s="791"/>
    </row>
    <row r="152" spans="4:4">
      <c r="D152" s="791"/>
    </row>
    <row r="153" spans="4:4">
      <c r="D153" s="791"/>
    </row>
    <row r="154" spans="4:4">
      <c r="D154" s="791"/>
    </row>
    <row r="155" spans="4:4">
      <c r="D155" s="791"/>
    </row>
    <row r="156" spans="4:4">
      <c r="D156" s="791"/>
    </row>
    <row r="157" spans="4:4">
      <c r="D157" s="791"/>
    </row>
    <row r="158" spans="4:4">
      <c r="D158" s="791"/>
    </row>
    <row r="159" spans="4:4">
      <c r="D159" s="791"/>
    </row>
    <row r="160" spans="4:4">
      <c r="D160" s="791"/>
    </row>
    <row r="161" spans="4:4">
      <c r="D161" s="791"/>
    </row>
    <row r="162" spans="4:4">
      <c r="D162" s="791"/>
    </row>
    <row r="163" spans="4:4">
      <c r="D163" s="791"/>
    </row>
    <row r="164" spans="4:4">
      <c r="D164" s="791"/>
    </row>
    <row r="165" spans="4:4">
      <c r="D165" s="791"/>
    </row>
    <row r="166" spans="4:4">
      <c r="D166" s="791"/>
    </row>
    <row r="167" spans="4:4">
      <c r="D167" s="791"/>
    </row>
    <row r="168" spans="4:4">
      <c r="D168" s="791"/>
    </row>
    <row r="169" spans="4:4">
      <c r="D169" s="791"/>
    </row>
    <row r="170" spans="4:4">
      <c r="D170" s="791"/>
    </row>
    <row r="171" spans="4:4">
      <c r="D171" s="791"/>
    </row>
  </sheetData>
  <sheetProtection algorithmName="SHA-512" hashValue="voEb0mYgOjn1a/rv4/jIx7+uP6CEW0yEnEhalGIiUtmu5pUGoRDiXuqzYQF7HRqmDXynYUsFVjmyhYzY6QmvbQ==" saltValue="sMm7AvdU9h8ICSFEmstduw==" spinCount="100000" sheet="1" objects="1" scenarios="1"/>
  <sortState ref="A3:B22">
    <sortCondition ref="A3:A22"/>
  </sortState>
  <dataConsolidate/>
  <mergeCells count="14">
    <mergeCell ref="A1:B1"/>
    <mergeCell ref="K1:L1"/>
    <mergeCell ref="K19:L19"/>
    <mergeCell ref="I43:J43"/>
    <mergeCell ref="F1:G1"/>
    <mergeCell ref="J6:J12"/>
    <mergeCell ref="F10:G10"/>
    <mergeCell ref="F15:F16"/>
    <mergeCell ref="F20:G21"/>
    <mergeCell ref="F30:F31"/>
    <mergeCell ref="I15:J16"/>
    <mergeCell ref="B37:B41"/>
    <mergeCell ref="F43:F44"/>
    <mergeCell ref="I33:J33"/>
  </mergeCells>
  <phoneticPr fontId="10" type="noConversion"/>
  <pageMargins left="0.70866141732283472" right="0.70866141732283472" top="0.74803149606299213" bottom="0.74803149606299213" header="0.31496062992125984" footer="0.31496062992125984"/>
  <pageSetup paperSize="9" scale="74" fitToHeight="0" orientation="landscape" r:id="rId1"/>
  <headerFooter>
    <oddFooter>&amp;L&amp;7CEA - arkusz organizacyjny na rok szkolny 2017/18    nr teczki: &amp;F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tabColor rgb="FFFFFF00"/>
    <pageSetUpPr fitToPage="1"/>
  </sheetPr>
  <dimension ref="A1:N47"/>
  <sheetViews>
    <sheetView showGridLines="0" view="pageBreakPreview" topLeftCell="A7" zoomScale="90" zoomScaleNormal="100" zoomScaleSheetLayoutView="90" workbookViewId="0">
      <selection activeCell="B29" sqref="B29"/>
    </sheetView>
  </sheetViews>
  <sheetFormatPr defaultRowHeight="13.2"/>
  <cols>
    <col min="1" max="1" width="4.6640625" customWidth="1"/>
    <col min="2" max="9" width="15.6640625" customWidth="1"/>
    <col min="10" max="10" width="8.33203125" customWidth="1"/>
    <col min="11" max="13" width="13.6640625" customWidth="1"/>
  </cols>
  <sheetData>
    <row r="1" spans="1:14" ht="127.5" customHeight="1">
      <c r="A1" s="871" t="s">
        <v>388</v>
      </c>
      <c r="B1" s="1168"/>
      <c r="C1" s="1169"/>
      <c r="D1" s="1177" t="s">
        <v>581</v>
      </c>
      <c r="E1" s="1178"/>
      <c r="H1" s="1175" t="s">
        <v>350</v>
      </c>
      <c r="I1" s="1176"/>
    </row>
    <row r="2" spans="1:14" ht="57.75" customHeight="1">
      <c r="B2" s="519"/>
      <c r="C2" s="520"/>
      <c r="G2" s="599" t="s">
        <v>452</v>
      </c>
      <c r="H2" s="600" t="s">
        <v>316</v>
      </c>
      <c r="I2" s="521"/>
    </row>
    <row r="3" spans="1:14" ht="29.25" customHeight="1">
      <c r="A3" s="26"/>
      <c r="B3" s="522" t="s">
        <v>262</v>
      </c>
      <c r="C3" s="598" t="s">
        <v>317</v>
      </c>
      <c r="D3" s="523" t="s">
        <v>263</v>
      </c>
      <c r="E3" s="1170" t="s">
        <v>317</v>
      </c>
      <c r="F3" s="1170"/>
      <c r="G3" s="524" t="s">
        <v>264</v>
      </c>
      <c r="H3" s="525" t="s">
        <v>600</v>
      </c>
      <c r="J3" s="526"/>
      <c r="K3" s="25"/>
    </row>
    <row r="4" spans="1:14" ht="9.75" customHeight="1">
      <c r="A4" s="26"/>
      <c r="B4" s="1171"/>
      <c r="C4" s="1171"/>
      <c r="D4" s="1171"/>
      <c r="E4" s="1171"/>
      <c r="F4" s="1171"/>
      <c r="G4" s="1171"/>
      <c r="H4" s="1171"/>
      <c r="I4" s="26"/>
      <c r="J4" s="26"/>
      <c r="K4" s="25"/>
    </row>
    <row r="5" spans="1:14" ht="53.25" customHeight="1">
      <c r="A5" s="26"/>
      <c r="B5" s="1172" t="s">
        <v>469</v>
      </c>
      <c r="C5" s="1172"/>
      <c r="D5" s="1172"/>
      <c r="E5" s="1172"/>
      <c r="F5" s="1172"/>
      <c r="G5" s="1172"/>
      <c r="H5" s="1172"/>
      <c r="I5" s="1172"/>
      <c r="J5" s="204"/>
      <c r="K5" s="25"/>
    </row>
    <row r="6" spans="1:14" ht="33.75" customHeight="1">
      <c r="A6" s="26"/>
      <c r="B6" s="1173" t="s">
        <v>316</v>
      </c>
      <c r="C6" s="1173"/>
      <c r="D6" s="1173"/>
      <c r="E6" s="1173"/>
      <c r="F6" s="1173"/>
      <c r="G6" s="1173"/>
      <c r="H6" s="1173"/>
      <c r="I6" s="1174"/>
      <c r="J6" s="527"/>
      <c r="K6" s="28"/>
      <c r="L6" s="2"/>
      <c r="M6" s="2" t="s">
        <v>265</v>
      </c>
      <c r="N6" s="2"/>
    </row>
    <row r="7" spans="1:14" ht="9" customHeight="1">
      <c r="A7" s="26"/>
      <c r="B7" s="652" t="s">
        <v>266</v>
      </c>
      <c r="C7" s="653"/>
      <c r="D7" s="653"/>
      <c r="E7" s="653"/>
      <c r="F7" s="653"/>
      <c r="G7" s="653"/>
      <c r="H7" s="653"/>
      <c r="I7" s="654"/>
      <c r="J7" s="527"/>
      <c r="K7" s="28"/>
      <c r="L7" s="2"/>
      <c r="M7" s="2"/>
      <c r="N7" s="2"/>
    </row>
    <row r="8" spans="1:14" s="374" customFormat="1" ht="20.25" customHeight="1">
      <c r="A8" s="204"/>
      <c r="B8" s="1157" t="s">
        <v>316</v>
      </c>
      <c r="C8" s="1157"/>
      <c r="D8" s="1157"/>
      <c r="E8" s="1157"/>
      <c r="F8" s="1157"/>
      <c r="G8" s="1157"/>
      <c r="H8" s="1157"/>
      <c r="I8" s="1157"/>
      <c r="J8" s="526"/>
      <c r="K8" s="528"/>
      <c r="L8" s="528"/>
      <c r="M8" s="528"/>
      <c r="N8" s="528"/>
    </row>
    <row r="9" spans="1:14" s="534" customFormat="1" ht="24.9" customHeight="1">
      <c r="A9" s="529"/>
      <c r="B9" s="530"/>
      <c r="C9" s="530"/>
      <c r="D9" s="530"/>
      <c r="E9" s="530"/>
      <c r="F9" s="530"/>
      <c r="G9" s="530"/>
      <c r="H9" s="530"/>
      <c r="I9" s="531"/>
      <c r="J9" s="532"/>
      <c r="K9" s="533"/>
      <c r="L9" s="533"/>
      <c r="M9" s="533"/>
      <c r="N9" s="533"/>
    </row>
    <row r="10" spans="1:14" s="536" customFormat="1" ht="20.100000000000001" customHeight="1">
      <c r="A10" s="535"/>
      <c r="B10" s="1158" t="s">
        <v>267</v>
      </c>
      <c r="C10" s="1159"/>
      <c r="D10" s="1159"/>
      <c r="E10" s="1159"/>
      <c r="F10" s="1159"/>
      <c r="G10" s="1159"/>
      <c r="H10" s="1159"/>
      <c r="I10" s="1160"/>
      <c r="J10" s="535"/>
    </row>
    <row r="11" spans="1:14" s="544" customFormat="1" ht="12.9" customHeight="1">
      <c r="A11" s="537"/>
      <c r="B11" s="538" t="s">
        <v>268</v>
      </c>
      <c r="C11" s="539"/>
      <c r="D11" s="538" t="s">
        <v>173</v>
      </c>
      <c r="E11" s="540"/>
      <c r="F11" s="540"/>
      <c r="G11" s="540"/>
      <c r="H11" s="540"/>
      <c r="I11" s="541" t="s">
        <v>269</v>
      </c>
      <c r="J11" s="542"/>
      <c r="K11" s="543"/>
      <c r="L11" s="543"/>
      <c r="M11" s="543"/>
      <c r="N11" s="543"/>
    </row>
    <row r="12" spans="1:14" s="549" customFormat="1" ht="15" customHeight="1">
      <c r="A12" s="545"/>
      <c r="B12" s="1161"/>
      <c r="C12" s="1162"/>
      <c r="D12" s="1163"/>
      <c r="E12" s="1164"/>
      <c r="F12" s="1164"/>
      <c r="G12" s="1164"/>
      <c r="H12" s="1164"/>
      <c r="I12" s="546"/>
      <c r="J12" s="547"/>
      <c r="K12" s="548"/>
      <c r="L12" s="548"/>
      <c r="M12" s="548"/>
      <c r="N12" s="548"/>
    </row>
    <row r="13" spans="1:14" s="544" customFormat="1" ht="12.9" customHeight="1">
      <c r="A13" s="537"/>
      <c r="B13" s="550" t="s">
        <v>73</v>
      </c>
      <c r="C13" s="551" t="s">
        <v>143</v>
      </c>
      <c r="D13" s="540"/>
      <c r="E13" s="552"/>
      <c r="F13" s="551" t="s">
        <v>75</v>
      </c>
      <c r="G13" s="540"/>
      <c r="H13" s="540"/>
      <c r="I13" s="553"/>
      <c r="J13" s="542"/>
      <c r="K13" s="543"/>
      <c r="L13" s="543"/>
      <c r="M13" s="543"/>
      <c r="N13" s="543"/>
    </row>
    <row r="14" spans="1:14" s="549" customFormat="1" ht="15" customHeight="1">
      <c r="A14" s="545"/>
      <c r="B14" s="554"/>
      <c r="C14" s="1165"/>
      <c r="D14" s="1166"/>
      <c r="E14" s="1167"/>
      <c r="F14" s="1165"/>
      <c r="G14" s="1166"/>
      <c r="H14" s="1166"/>
      <c r="I14" s="1167"/>
      <c r="J14" s="545"/>
    </row>
    <row r="15" spans="1:14" s="560" customFormat="1" ht="12.9" customHeight="1">
      <c r="A15" s="555"/>
      <c r="B15" s="556" t="s">
        <v>270</v>
      </c>
      <c r="C15" s="557"/>
      <c r="D15" s="551" t="s">
        <v>349</v>
      </c>
      <c r="E15" s="558"/>
      <c r="F15" s="559"/>
      <c r="G15" s="558"/>
      <c r="H15" s="558" t="s">
        <v>348</v>
      </c>
      <c r="I15" s="557"/>
      <c r="J15" s="555"/>
    </row>
    <row r="16" spans="1:14" s="549" customFormat="1" ht="15" customHeight="1">
      <c r="A16" s="545"/>
      <c r="B16" s="1180"/>
      <c r="C16" s="1181"/>
      <c r="D16" s="1180"/>
      <c r="E16" s="1181"/>
      <c r="F16" s="1180"/>
      <c r="G16" s="1181"/>
      <c r="H16" s="1182"/>
      <c r="I16" s="1183"/>
      <c r="J16" s="545"/>
    </row>
    <row r="17" spans="1:11" s="569" customFormat="1" ht="12.9" customHeight="1">
      <c r="A17" s="561"/>
      <c r="B17" s="562" t="s">
        <v>74</v>
      </c>
      <c r="C17" s="563"/>
      <c r="D17" s="564"/>
      <c r="E17" s="565" t="s">
        <v>272</v>
      </c>
      <c r="F17" s="566"/>
      <c r="G17" s="265"/>
      <c r="H17" s="265"/>
      <c r="I17" s="567"/>
      <c r="J17" s="561"/>
      <c r="K17" s="568"/>
    </row>
    <row r="18" spans="1:11" s="571" customFormat="1" ht="15" customHeight="1">
      <c r="A18" s="570"/>
      <c r="B18" s="1184"/>
      <c r="C18" s="1185"/>
      <c r="D18" s="1186"/>
      <c r="E18" s="1187"/>
      <c r="F18" s="1188"/>
      <c r="G18" s="1188"/>
      <c r="H18" s="1188"/>
      <c r="I18" s="1189"/>
    </row>
    <row r="19" spans="1:11" s="573" customFormat="1" ht="24.9" customHeight="1">
      <c r="A19" s="572"/>
    </row>
    <row r="20" spans="1:11" s="575" customFormat="1" ht="20.100000000000001" customHeight="1">
      <c r="A20" s="574"/>
      <c r="B20" s="1190" t="s">
        <v>454</v>
      </c>
      <c r="C20" s="1190"/>
      <c r="D20" s="1190"/>
      <c r="E20" s="1190"/>
      <c r="F20" s="1190"/>
      <c r="G20" s="1190"/>
      <c r="H20" s="1190"/>
      <c r="I20" s="1190"/>
    </row>
    <row r="21" spans="1:11" s="579" customFormat="1" ht="12.9" customHeight="1">
      <c r="A21" s="267"/>
      <c r="B21" s="576" t="s">
        <v>273</v>
      </c>
      <c r="C21" s="577"/>
      <c r="D21" s="577"/>
      <c r="E21" s="577"/>
      <c r="F21" s="577" t="s">
        <v>274</v>
      </c>
      <c r="G21" s="1191" t="s">
        <v>275</v>
      </c>
      <c r="H21" s="1191"/>
      <c r="I21" s="578" t="s">
        <v>269</v>
      </c>
    </row>
    <row r="22" spans="1:11" s="582" customFormat="1" ht="15" customHeight="1">
      <c r="A22" s="580"/>
      <c r="B22" s="1192" t="s">
        <v>32</v>
      </c>
      <c r="C22" s="1192"/>
      <c r="D22" s="1192"/>
      <c r="E22" s="1192"/>
      <c r="F22" s="581"/>
      <c r="G22" s="1179"/>
      <c r="H22" s="1179"/>
      <c r="I22" s="581"/>
    </row>
    <row r="23" spans="1:11" s="582" customFormat="1" ht="15" customHeight="1">
      <c r="A23" s="580"/>
      <c r="B23" s="1201">
        <v>2</v>
      </c>
      <c r="C23" s="1201"/>
      <c r="D23" s="1201"/>
      <c r="E23" s="1201"/>
      <c r="F23" s="583"/>
      <c r="G23" s="1202"/>
      <c r="H23" s="1202"/>
      <c r="I23" s="583"/>
    </row>
    <row r="24" spans="1:11" s="582" customFormat="1" ht="15" customHeight="1">
      <c r="A24" s="580"/>
      <c r="B24" s="1201" t="s">
        <v>35</v>
      </c>
      <c r="C24" s="1201"/>
      <c r="D24" s="1201"/>
      <c r="E24" s="1201"/>
      <c r="F24" s="583"/>
      <c r="G24" s="1202"/>
      <c r="H24" s="1202"/>
      <c r="I24" s="583"/>
    </row>
    <row r="25" spans="1:11" s="582" customFormat="1" ht="15" customHeight="1">
      <c r="A25" s="580"/>
      <c r="B25" s="1203" t="s">
        <v>36</v>
      </c>
      <c r="C25" s="1203"/>
      <c r="D25" s="1203"/>
      <c r="E25" s="1203"/>
      <c r="F25" s="584"/>
      <c r="G25" s="1204"/>
      <c r="H25" s="1204"/>
      <c r="I25" s="584"/>
    </row>
    <row r="26" spans="1:11" s="573" customFormat="1" ht="24.9" customHeight="1">
      <c r="A26" s="572"/>
    </row>
    <row r="27" spans="1:11" s="575" customFormat="1" ht="20.100000000000001" customHeight="1">
      <c r="A27" s="574"/>
      <c r="B27" s="1193" t="s">
        <v>453</v>
      </c>
      <c r="C27" s="1194"/>
      <c r="D27" s="1194"/>
      <c r="E27" s="1194"/>
      <c r="F27" s="1194"/>
      <c r="G27" s="1194"/>
      <c r="H27" s="1194"/>
      <c r="I27" s="1195"/>
    </row>
    <row r="28" spans="1:11" s="573" customFormat="1" ht="12.9" customHeight="1">
      <c r="A28" s="572"/>
      <c r="B28" s="585" t="s">
        <v>607</v>
      </c>
      <c r="C28" s="586" t="s">
        <v>276</v>
      </c>
      <c r="D28" s="587"/>
      <c r="E28" s="587"/>
      <c r="F28" s="587"/>
      <c r="G28" s="587"/>
      <c r="H28" s="587"/>
      <c r="I28" s="588"/>
    </row>
    <row r="29" spans="1:11" s="571" customFormat="1" ht="15" customHeight="1">
      <c r="A29" s="570"/>
      <c r="B29" s="589"/>
      <c r="C29" s="1196"/>
      <c r="D29" s="1197"/>
      <c r="E29" s="1197"/>
      <c r="F29" s="1197"/>
      <c r="G29" s="1197"/>
      <c r="H29" s="1197"/>
      <c r="I29" s="1198"/>
    </row>
    <row r="30" spans="1:11" s="573" customFormat="1" ht="12.9" customHeight="1">
      <c r="A30" s="572"/>
      <c r="B30" s="585" t="s">
        <v>277</v>
      </c>
      <c r="C30" s="586" t="s">
        <v>143</v>
      </c>
      <c r="D30" s="590"/>
      <c r="E30" s="586" t="s">
        <v>278</v>
      </c>
      <c r="F30" s="590"/>
      <c r="G30" s="585" t="s">
        <v>271</v>
      </c>
      <c r="H30" s="586" t="s">
        <v>74</v>
      </c>
      <c r="I30" s="588"/>
    </row>
    <row r="31" spans="1:11" s="571" customFormat="1" ht="15" customHeight="1">
      <c r="A31" s="570"/>
      <c r="B31" s="591"/>
      <c r="C31" s="1196"/>
      <c r="D31" s="1198"/>
      <c r="E31" s="1196"/>
      <c r="F31" s="1198"/>
      <c r="G31" s="592"/>
      <c r="H31" s="1199"/>
      <c r="I31" s="1200"/>
    </row>
    <row r="32" spans="1:11" s="573" customFormat="1" ht="24.9" customHeight="1">
      <c r="A32" s="572"/>
    </row>
    <row r="33" spans="1:9" ht="12.9" customHeight="1">
      <c r="A33" s="26"/>
    </row>
    <row r="34" spans="1:9" ht="12.9" customHeight="1">
      <c r="A34" s="26"/>
      <c r="B34" s="1216" t="s">
        <v>279</v>
      </c>
      <c r="C34" s="1217"/>
      <c r="D34" s="1217"/>
      <c r="E34" s="1218"/>
      <c r="F34" s="1205" t="s">
        <v>280</v>
      </c>
      <c r="G34" s="1206"/>
      <c r="H34" s="1207"/>
      <c r="I34" s="1207"/>
    </row>
    <row r="35" spans="1:9" ht="12.9" customHeight="1">
      <c r="A35" s="26"/>
      <c r="B35" s="1208" t="s">
        <v>32</v>
      </c>
      <c r="C35" s="1209"/>
      <c r="D35" s="1209"/>
      <c r="E35" s="1210"/>
      <c r="F35" s="593" t="s">
        <v>281</v>
      </c>
      <c r="G35" s="620" t="s">
        <v>316</v>
      </c>
      <c r="H35" s="1211"/>
      <c r="I35" s="1211"/>
    </row>
    <row r="36" spans="1:9" ht="12.9" customHeight="1">
      <c r="A36" s="26"/>
      <c r="B36" s="1212" t="s">
        <v>34</v>
      </c>
      <c r="C36" s="1213"/>
      <c r="D36" s="1213"/>
      <c r="E36" s="1214"/>
      <c r="F36" s="594" t="s">
        <v>282</v>
      </c>
      <c r="G36" s="621" t="s">
        <v>316</v>
      </c>
      <c r="H36" s="1211"/>
      <c r="I36" s="1211"/>
    </row>
    <row r="37" spans="1:9" ht="12.9" customHeight="1">
      <c r="A37" s="26"/>
      <c r="B37" s="1215"/>
      <c r="C37" s="1215"/>
      <c r="D37" s="1215"/>
      <c r="E37" s="1215"/>
      <c r="F37" s="897"/>
      <c r="G37" s="898"/>
      <c r="H37" s="1211"/>
      <c r="I37" s="1211"/>
    </row>
    <row r="38" spans="1:9" ht="12.9" customHeight="1" thickBot="1">
      <c r="A38" s="26"/>
    </row>
    <row r="39" spans="1:9" ht="17.25" customHeight="1">
      <c r="A39" s="9"/>
      <c r="B39" s="595" t="s">
        <v>283</v>
      </c>
      <c r="C39" s="596"/>
      <c r="D39" s="1223" t="s">
        <v>284</v>
      </c>
      <c r="E39" s="1224"/>
      <c r="F39" s="374"/>
      <c r="G39" s="374"/>
      <c r="H39" s="374"/>
      <c r="I39" s="374"/>
    </row>
    <row r="40" spans="1:9" ht="15">
      <c r="A40" s="26"/>
      <c r="B40" s="1225" t="s">
        <v>285</v>
      </c>
      <c r="C40" s="1226"/>
      <c r="D40" s="1227"/>
      <c r="E40" s="1228"/>
    </row>
    <row r="41" spans="1:9" ht="15.6" thickBot="1">
      <c r="A41" s="26"/>
      <c r="B41" s="1219"/>
      <c r="C41" s="1220"/>
      <c r="D41" s="1221"/>
      <c r="E41" s="1222"/>
    </row>
    <row r="42" spans="1:9" ht="12.9" customHeight="1">
      <c r="A42" s="263"/>
      <c r="B42" s="597"/>
    </row>
    <row r="43" spans="1:9" ht="12.9" customHeight="1"/>
    <row r="44" spans="1:9" ht="12.9" customHeight="1"/>
    <row r="45" spans="1:9" ht="12.9" customHeight="1"/>
    <row r="46" spans="1:9" ht="12.9" customHeight="1"/>
    <row r="47" spans="1:9" ht="12.9" customHeight="1"/>
  </sheetData>
  <sheetProtection algorithmName="SHA-512" hashValue="bVLye6Fb3dBw76Vh8jrL34zlBjKUlaHOeY/pHfZv8QP84UaR1wn/kEWpuNjketB6MTkTcPvQXnMKF4asAUVaZw==" saltValue="h+KZkDfLDQsXxihLz+LLfw==" spinCount="100000" sheet="1" objects="1" scenarios="1"/>
  <mergeCells count="46">
    <mergeCell ref="B41:C41"/>
    <mergeCell ref="D41:E41"/>
    <mergeCell ref="D39:E39"/>
    <mergeCell ref="B40:C40"/>
    <mergeCell ref="D40:E40"/>
    <mergeCell ref="F34:G34"/>
    <mergeCell ref="H34:I34"/>
    <mergeCell ref="B35:E35"/>
    <mergeCell ref="H35:I37"/>
    <mergeCell ref="B36:E36"/>
    <mergeCell ref="B37:E37"/>
    <mergeCell ref="B34:E34"/>
    <mergeCell ref="B23:E23"/>
    <mergeCell ref="G23:H23"/>
    <mergeCell ref="B24:E24"/>
    <mergeCell ref="G24:H24"/>
    <mergeCell ref="B25:E25"/>
    <mergeCell ref="G25:H25"/>
    <mergeCell ref="B27:I27"/>
    <mergeCell ref="C29:I29"/>
    <mergeCell ref="C31:D31"/>
    <mergeCell ref="E31:F31"/>
    <mergeCell ref="H31:I31"/>
    <mergeCell ref="G22:H22"/>
    <mergeCell ref="B16:C16"/>
    <mergeCell ref="D16:E16"/>
    <mergeCell ref="F16:G16"/>
    <mergeCell ref="H16:I16"/>
    <mergeCell ref="B18:D18"/>
    <mergeCell ref="E18:I18"/>
    <mergeCell ref="B20:I20"/>
    <mergeCell ref="G21:H21"/>
    <mergeCell ref="B22:E22"/>
    <mergeCell ref="B1:C1"/>
    <mergeCell ref="E3:F3"/>
    <mergeCell ref="B4:H4"/>
    <mergeCell ref="B5:I5"/>
    <mergeCell ref="B6:I6"/>
    <mergeCell ref="H1:I1"/>
    <mergeCell ref="D1:E1"/>
    <mergeCell ref="B8:I8"/>
    <mergeCell ref="B10:I10"/>
    <mergeCell ref="B12:C12"/>
    <mergeCell ref="D12:H12"/>
    <mergeCell ref="C14:E14"/>
    <mergeCell ref="F14:I14"/>
  </mergeCells>
  <printOptions horizontalCentered="1"/>
  <pageMargins left="0.98425196850393704" right="0.23622047244094491" top="0.94488188976377963" bottom="0.82677165354330717" header="0.51181102362204722" footer="0.31496062992125984"/>
  <pageSetup paperSize="9" scale="66" orientation="portrait" horizontalDpi="360" verticalDpi="360"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słownik!$F$27:$F$28</xm:f>
          </x14:formula1>
          <xm:sqref>B1:C1</xm:sqref>
        </x14:dataValidation>
        <x14:dataValidation type="list" allowBlank="1" showInputMessage="1" showErrorMessage="1">
          <x14:formula1>
            <xm:f>słownik!#REF!</xm:f>
          </x14:formula1>
          <xm:sqref>F12 H12</xm:sqref>
        </x14:dataValidation>
        <x14:dataValidation type="list" allowBlank="1" showInputMessage="1" showErrorMessage="1">
          <x14:formula1>
            <xm:f>słownik!$I$44:$I$46</xm:f>
          </x14:formula1>
          <xm:sqref>G35:I37</xm:sqref>
        </x14:dataValidation>
        <x14:dataValidation type="list" allowBlank="1" showInputMessage="1" showErrorMessage="1">
          <x14:formula1>
            <xm:f>słownik!F45:F49</xm:f>
          </x14:formula1>
          <xm:sqref>B29</xm:sqref>
        </x14:dataValidation>
        <x14:dataValidation type="list" allowBlank="1" showInputMessage="1" showErrorMessage="1">
          <x14:formula1>
            <xm:f>słownik!F17:F19</xm:f>
          </x14:formula1>
          <xm:sqref>H2</xm:sqref>
        </x14:dataValidation>
        <x14:dataValidation type="list" allowBlank="1" showInputMessage="1" showErrorMessage="1">
          <x14:formula1>
            <xm:f>słownik!L38:L51</xm:f>
          </x14:formula1>
          <xm:sqref>G12</xm:sqref>
        </x14:dataValidation>
        <x14:dataValidation type="list" allowBlank="1" showInputMessage="1" showErrorMessage="1">
          <x14:formula1>
            <xm:f>słownik!I17:I31</xm:f>
          </x14:formula1>
          <xm:sqref>D12:E12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00"/>
    <pageSetUpPr fitToPage="1"/>
  </sheetPr>
  <dimension ref="A1:L40"/>
  <sheetViews>
    <sheetView showGridLines="0" tabSelected="1" view="pageBreakPreview" topLeftCell="A13" zoomScaleNormal="80" zoomScaleSheetLayoutView="100" zoomScalePageLayoutView="120" workbookViewId="0">
      <selection activeCell="B11" sqref="B11"/>
    </sheetView>
  </sheetViews>
  <sheetFormatPr defaultRowHeight="13.2"/>
  <cols>
    <col min="1" max="1" width="7.109375" customWidth="1"/>
    <col min="2" max="2" width="52.109375" customWidth="1"/>
    <col min="3" max="3" width="9.33203125" customWidth="1"/>
    <col min="4" max="4" width="10.44140625" customWidth="1"/>
    <col min="5" max="7" width="9.33203125" customWidth="1"/>
    <col min="8" max="8" width="11.33203125" customWidth="1"/>
    <col min="9" max="9" width="14.6640625" customWidth="1"/>
    <col min="10" max="10" width="9.44140625" customWidth="1"/>
    <col min="11" max="11" width="11" customWidth="1"/>
  </cols>
  <sheetData>
    <row r="1" spans="1:11" ht="29.25" customHeight="1">
      <c r="A1" s="26"/>
      <c r="B1" s="264" t="s">
        <v>262</v>
      </c>
      <c r="C1" s="1230" t="str">
        <f>wizyt!C3</f>
        <v>?</v>
      </c>
      <c r="D1" s="1230"/>
      <c r="E1" s="1229"/>
      <c r="F1" s="1229"/>
      <c r="G1" s="873"/>
      <c r="H1" s="874">
        <f>wizyt!$B$1</f>
        <v>0</v>
      </c>
      <c r="I1" s="875" t="str">
        <f>wizyt!$D$1</f>
        <v>.</v>
      </c>
      <c r="J1" s="876"/>
      <c r="K1" s="25"/>
    </row>
    <row r="2" spans="1:11" ht="9" customHeight="1">
      <c r="A2" s="26"/>
      <c r="B2" s="265"/>
      <c r="C2" s="266"/>
      <c r="D2" s="266"/>
      <c r="E2" s="266"/>
      <c r="F2" s="266"/>
      <c r="G2" s="266"/>
      <c r="H2" s="266"/>
      <c r="I2" s="267"/>
      <c r="J2" s="26"/>
      <c r="K2" s="25"/>
    </row>
    <row r="3" spans="1:11" ht="34.5" customHeight="1" thickBot="1">
      <c r="A3" s="26"/>
      <c r="B3" s="1234" t="s">
        <v>9</v>
      </c>
      <c r="C3" s="1234"/>
      <c r="D3" s="1234"/>
      <c r="E3" s="1234"/>
      <c r="F3" s="1234"/>
      <c r="G3" s="1235" t="str">
        <f>wizyt!H3</f>
        <v>2022/2023</v>
      </c>
      <c r="H3" s="1235"/>
      <c r="I3" s="872"/>
      <c r="J3" s="26"/>
      <c r="K3" s="424"/>
    </row>
    <row r="4" spans="1:11" ht="20.100000000000001" customHeight="1">
      <c r="A4" s="26"/>
      <c r="B4" s="1253" t="s">
        <v>10</v>
      </c>
      <c r="C4" s="1233" t="s">
        <v>13</v>
      </c>
      <c r="D4" s="1233"/>
      <c r="E4" s="1233" t="s">
        <v>17</v>
      </c>
      <c r="F4" s="1233"/>
      <c r="G4" s="33" t="s">
        <v>144</v>
      </c>
      <c r="H4" s="1231" t="s">
        <v>148</v>
      </c>
      <c r="I4" s="1251" t="s">
        <v>146</v>
      </c>
      <c r="J4" s="1252"/>
      <c r="K4" s="424"/>
    </row>
    <row r="5" spans="1:11" ht="24" customHeight="1">
      <c r="A5" s="26"/>
      <c r="B5" s="1254"/>
      <c r="C5" s="29" t="s">
        <v>17</v>
      </c>
      <c r="D5" s="29" t="s">
        <v>149</v>
      </c>
      <c r="E5" s="29" t="s">
        <v>150</v>
      </c>
      <c r="F5" s="30" t="s">
        <v>19</v>
      </c>
      <c r="G5" s="31" t="s">
        <v>150</v>
      </c>
      <c r="H5" s="1232"/>
      <c r="I5" s="111" t="s">
        <v>17</v>
      </c>
      <c r="J5" s="112" t="s">
        <v>144</v>
      </c>
      <c r="K5" s="424"/>
    </row>
    <row r="6" spans="1:11" ht="30" customHeight="1">
      <c r="A6" s="26"/>
      <c r="B6" s="34" t="s">
        <v>11</v>
      </c>
      <c r="C6" s="127">
        <f>IF(pedag!X6=1,1,0)</f>
        <v>0</v>
      </c>
      <c r="D6" s="127">
        <f>IF(pedag!Y6="ne",1,0)</f>
        <v>0</v>
      </c>
      <c r="E6" s="129">
        <f>SUMIF(pedag!X6,"=1",pedag!V6)</f>
        <v>0</v>
      </c>
      <c r="F6" s="129">
        <f>SUMIF(pedag!X6,"=1",pedag!W6)</f>
        <v>0</v>
      </c>
      <c r="G6" s="129">
        <f>SUMIF(pedag!X6,"&lt;1",pedag!U6)</f>
        <v>0</v>
      </c>
      <c r="H6" s="130">
        <f t="shared" ref="H6:H15" si="0">SUM(E6:G6)</f>
        <v>0</v>
      </c>
      <c r="I6" s="129">
        <f>SUMIF(pedag!Y6,"=pe",pedag!X6)</f>
        <v>0</v>
      </c>
      <c r="J6" s="131">
        <f>SUMIF(pedag!Y6,"=ne",pedag!X6)</f>
        <v>0</v>
      </c>
      <c r="K6" s="425"/>
    </row>
    <row r="7" spans="1:11" ht="30" customHeight="1">
      <c r="A7" s="26"/>
      <c r="B7" s="34" t="s">
        <v>12</v>
      </c>
      <c r="C7" s="127">
        <f>COUNTIF(pedag!X15:X30,"=1")</f>
        <v>0</v>
      </c>
      <c r="D7" s="127">
        <f>COUNTIF(pedag!X15:X30,"&lt;1")-COUNTIF(pedag!X15:X30,"=0")</f>
        <v>0</v>
      </c>
      <c r="E7" s="129">
        <f>SUMIF(pedag!X15:X30,"=1",pedag!V15:V30)</f>
        <v>0</v>
      </c>
      <c r="F7" s="129">
        <f>SUMIF(pedag!X15:X30,"=1",pedag!W15:W30)</f>
        <v>0</v>
      </c>
      <c r="G7" s="129">
        <f>SUMIF(pedag!X15:X30,"&lt;1",pedag!U15:U30)</f>
        <v>0</v>
      </c>
      <c r="H7" s="130">
        <f t="shared" si="0"/>
        <v>0</v>
      </c>
      <c r="I7" s="129">
        <f>SUMIF(pedag!Y15:Y30,"=pe",pedag!X15:X30)</f>
        <v>0</v>
      </c>
      <c r="J7" s="131">
        <f>SUMIF(pedag!Y15:Y30,"=ne",pedag!X15:X30)</f>
        <v>0</v>
      </c>
      <c r="K7" s="425"/>
    </row>
    <row r="8" spans="1:11" ht="30" customHeight="1">
      <c r="A8" s="26"/>
      <c r="B8" s="34" t="s">
        <v>16</v>
      </c>
      <c r="C8" s="127">
        <f>COUNTIF(pedag!X32:X49,"=1")</f>
        <v>0</v>
      </c>
      <c r="D8" s="127">
        <f>COUNTIF(pedag!X32:X49,"&lt;1")-COUNTIF(pedag!X32:X49,"=0")</f>
        <v>0</v>
      </c>
      <c r="E8" s="129">
        <f>SUMIF(pedag!X32:X49,"=1",pedag!V32:V49)</f>
        <v>0</v>
      </c>
      <c r="F8" s="129">
        <f>SUMIF(pedag!X32:X49,"=1",pedag!W32:W49)</f>
        <v>0</v>
      </c>
      <c r="G8" s="129">
        <f>SUMIF(pedag!X32:X49,"&lt;1",pedag!U32:U49)</f>
        <v>0</v>
      </c>
      <c r="H8" s="130">
        <f t="shared" si="0"/>
        <v>0</v>
      </c>
      <c r="I8" s="129">
        <f>SUMIF(pedag!Y32:Y49,"=pe",pedag!X32:X49)</f>
        <v>0</v>
      </c>
      <c r="J8" s="131">
        <f>SUMIF(pedag!Y32:Y49,"=ne",pedag!X32:X49)</f>
        <v>0</v>
      </c>
      <c r="K8" s="425"/>
    </row>
    <row r="9" spans="1:11" ht="30" customHeight="1">
      <c r="A9" s="26"/>
      <c r="B9" s="34" t="s">
        <v>21</v>
      </c>
      <c r="C9" s="127">
        <f>COUNTIF(pedag!X51:X510,"=1")</f>
        <v>0</v>
      </c>
      <c r="D9" s="127">
        <f>COUNTIF(pedag!X51:X510,"&lt;1")-COUNTIF(pedag!X51:X510,"=0")</f>
        <v>0</v>
      </c>
      <c r="E9" s="129">
        <f>SUMIF(pedag!X51:X510,"=1",pedag!V51:V510)</f>
        <v>0</v>
      </c>
      <c r="F9" s="129">
        <f>SUMIF(pedag!X51:X510,"=1",pedag!W51:W510)</f>
        <v>0</v>
      </c>
      <c r="G9" s="129">
        <f>SUMIF(pedag!X51:X510,"&lt;1",pedag!U51:U510)</f>
        <v>0</v>
      </c>
      <c r="H9" s="130">
        <f t="shared" si="0"/>
        <v>0</v>
      </c>
      <c r="I9" s="129">
        <f>SUMIF(pedag!Y51:Y510,"=pe",pedag!X51:X510)</f>
        <v>0</v>
      </c>
      <c r="J9" s="131">
        <f>SUMIF(pedag!Y51:Y510,"=ne",pedag!X51:X510)</f>
        <v>0</v>
      </c>
      <c r="K9" s="425"/>
    </row>
    <row r="10" spans="1:11" ht="30" customHeight="1">
      <c r="A10" s="26"/>
      <c r="B10" s="34" t="s">
        <v>56</v>
      </c>
      <c r="C10" s="127">
        <f>COUNTIF(pedag!X512:X515,"=1")</f>
        <v>0</v>
      </c>
      <c r="D10" s="127">
        <f>COUNTIF(pedag!X512:X515,"&lt;1")-COUNTIF(pedag!X512:X515,"=0")</f>
        <v>0</v>
      </c>
      <c r="E10" s="129">
        <f>SUMIF(pedag!Y512:Y515,"pe",pedag!V512:V515)</f>
        <v>0</v>
      </c>
      <c r="F10" s="129">
        <f>SUMIF(pedag!Y512:Y515,"pe",pedag!W512:W515)</f>
        <v>0</v>
      </c>
      <c r="G10" s="129">
        <f>SUMIF(pedag!Y512:Y515,"ne",pedag!U512:U515)</f>
        <v>0</v>
      </c>
      <c r="H10" s="130">
        <f t="shared" si="0"/>
        <v>0</v>
      </c>
      <c r="I10" s="129">
        <f>SUMIF(pedag!Y512:Y515,"=pe",pedag!X512:X515)</f>
        <v>0</v>
      </c>
      <c r="J10" s="131">
        <f>SUMIF(pedag!Y512:Y515,"=ne",pedag!X512:X515)</f>
        <v>0</v>
      </c>
      <c r="K10" s="425"/>
    </row>
    <row r="11" spans="1:11" ht="30" customHeight="1">
      <c r="A11" s="26"/>
      <c r="B11" s="34" t="s">
        <v>22</v>
      </c>
      <c r="C11" s="127">
        <f>COUNTIF(pedag!X517:X532,"=1")</f>
        <v>0</v>
      </c>
      <c r="D11" s="127">
        <f>COUNTIF(pedag!X517:X532,"&lt;1")-COUNTIF(pedag!X517:X532,"=0")</f>
        <v>0</v>
      </c>
      <c r="E11" s="129">
        <f>SUMIF(pedag!Y517:Y532,"pe",pedag!V517:V532)</f>
        <v>0</v>
      </c>
      <c r="F11" s="129">
        <f>SUMIF(pedag!Y517:Y532,"pe",pedag!W517:W532)</f>
        <v>0</v>
      </c>
      <c r="G11" s="129">
        <f>SUMIF(pedag!Y517:Y532,"ne",pedag!U517:U532)</f>
        <v>0</v>
      </c>
      <c r="H11" s="130">
        <f t="shared" si="0"/>
        <v>0</v>
      </c>
      <c r="I11" s="129">
        <f>SUMIF(pedag!Y517:Y532,"=pe",pedag!X517:X532)</f>
        <v>0</v>
      </c>
      <c r="J11" s="131">
        <f>SUMIF(pedag!Y517:Y532,"=ne",pedag!X517:X532)</f>
        <v>0</v>
      </c>
      <c r="K11" s="425"/>
    </row>
    <row r="12" spans="1:11" ht="30" customHeight="1">
      <c r="A12" s="26"/>
      <c r="B12" s="34" t="s">
        <v>23</v>
      </c>
      <c r="C12" s="127">
        <f>COUNTIF(pedag!X534:X535,"=1")</f>
        <v>0</v>
      </c>
      <c r="D12" s="127">
        <f>COUNTIF(pedag!X534:X535,"&lt;1")-COUNTIF(pedag!X534:X535,"=0")</f>
        <v>0</v>
      </c>
      <c r="E12" s="129">
        <f>SUMIF(pedag!Y534:Y535,"pe",pedag!V534:V535)</f>
        <v>0</v>
      </c>
      <c r="F12" s="129">
        <f>SUMIF(pedag!Y534:Y535,"pe",pedag!W534:W535)</f>
        <v>0</v>
      </c>
      <c r="G12" s="129">
        <f>SUMIF(pedag!Y534:Y535,"ne",pedag!U534:U535)</f>
        <v>0</v>
      </c>
      <c r="H12" s="130">
        <f t="shared" si="0"/>
        <v>0</v>
      </c>
      <c r="I12" s="129">
        <f>SUMIF(pedag!Y534:Y535,"=pe",pedag!X534:X535)</f>
        <v>0</v>
      </c>
      <c r="J12" s="131">
        <f>SUMIF(pedag!Y534:Y535,"=ne",pedag!X534:X535)</f>
        <v>0</v>
      </c>
      <c r="K12" s="425"/>
    </row>
    <row r="13" spans="1:11" ht="30" customHeight="1">
      <c r="A13" s="26"/>
      <c r="B13" s="35" t="s">
        <v>145</v>
      </c>
      <c r="C13" s="127">
        <f>COUNTIF(pedag!X537:X538,"=1")</f>
        <v>0</v>
      </c>
      <c r="D13" s="127">
        <f>COUNTIF(pedag!X537:X538,"&lt;1")-COUNTIF(pedag!X537:X538,"=0")</f>
        <v>0</v>
      </c>
      <c r="E13" s="129">
        <f>SUMIF(pedag!Y537:Y538,"pe",pedag!V537:V538)</f>
        <v>0</v>
      </c>
      <c r="F13" s="129">
        <f>SUMIF(pedag!Y537:Y538,"pe",pedag!W537:W538)</f>
        <v>0</v>
      </c>
      <c r="G13" s="129">
        <f>SUMIF(pedag!Y537:Y538,"ne",pedag!U537:U538)</f>
        <v>0</v>
      </c>
      <c r="H13" s="130">
        <f t="shared" si="0"/>
        <v>0</v>
      </c>
      <c r="I13" s="129">
        <f>SUMIF(pedag!Y537:Y538,"=pe",pedag!X537:X538)</f>
        <v>0</v>
      </c>
      <c r="J13" s="131">
        <f>SUMIF(pedag!Y537:Y538,"=ne",pedag!X537:X538)</f>
        <v>0</v>
      </c>
      <c r="K13" s="425"/>
    </row>
    <row r="14" spans="1:11" ht="30" customHeight="1">
      <c r="A14" s="26"/>
      <c r="B14" s="1116" t="s">
        <v>596</v>
      </c>
      <c r="C14" s="127">
        <f>COUNTIF(pedag!X540:X542,"=1")</f>
        <v>0</v>
      </c>
      <c r="D14" s="127">
        <f>COUNTIF(pedag!X540:X542,"&lt;1")-COUNTIF(pedag!X540:X542,"=0")</f>
        <v>0</v>
      </c>
      <c r="E14" s="129">
        <f>SUMIF(pedag!Y540:Y542,"pe",pedag!V540:V542)</f>
        <v>0</v>
      </c>
      <c r="F14" s="129">
        <f>SUMIF(pedag!Y540:Y542,"pe",pedag!W540:W542)</f>
        <v>0</v>
      </c>
      <c r="G14" s="129">
        <f>SUMIF(pedag!Y540:Y542,"ne",pedag!U540:U542)</f>
        <v>0</v>
      </c>
      <c r="H14" s="130">
        <f t="shared" si="0"/>
        <v>0</v>
      </c>
      <c r="I14" s="129">
        <f>SUMIF(pedag!Y540:Y542,"=pe",pedag!X540:X542)</f>
        <v>0</v>
      </c>
      <c r="J14" s="131">
        <f>SUMIF(pedag!Y540:Y542,"=ne",pedag!X540:X542)</f>
        <v>0</v>
      </c>
      <c r="K14" s="425"/>
    </row>
    <row r="15" spans="1:11" ht="30" customHeight="1" thickBot="1">
      <c r="A15" s="26"/>
      <c r="B15" s="1117" t="s">
        <v>597</v>
      </c>
      <c r="C15" s="128">
        <f>COUNTIF(pedag!X544:X546,"=1")</f>
        <v>0</v>
      </c>
      <c r="D15" s="128">
        <f>COUNTIF(pedag!X544:X546,"&lt;1")-COUNTIF(pedag!X544:X546,"=0")</f>
        <v>0</v>
      </c>
      <c r="E15" s="132">
        <f>SUMIF(pedag!Y544:Y546,"pe",pedag!V544:V546)</f>
        <v>0</v>
      </c>
      <c r="F15" s="132">
        <f>SUMIF(pedag!Y544:Y546,"pe",pedag!W544:W546)</f>
        <v>0</v>
      </c>
      <c r="G15" s="132">
        <f>SUMIF(pedag!Y544:Y546,"ne",pedag!U544:U546)</f>
        <v>0</v>
      </c>
      <c r="H15" s="133">
        <f t="shared" si="0"/>
        <v>0</v>
      </c>
      <c r="I15" s="132">
        <f>SUMIF(pedag!Y544:Y546,"=pe",pedag!X544:X546)</f>
        <v>0</v>
      </c>
      <c r="J15" s="134">
        <f>SUMIF(pedag!Y544:Y546,"=ne",pedag!X544:X546)</f>
        <v>0</v>
      </c>
      <c r="K15" s="425"/>
    </row>
    <row r="16" spans="1:11" ht="24" customHeight="1" thickBot="1">
      <c r="A16" s="26"/>
      <c r="B16" s="103" t="s">
        <v>66</v>
      </c>
      <c r="C16" s="113">
        <f t="shared" ref="C16:J16" si="1">SUM(C6:C15)</f>
        <v>0</v>
      </c>
      <c r="D16" s="113">
        <f t="shared" si="1"/>
        <v>0</v>
      </c>
      <c r="E16" s="114">
        <f t="shared" si="1"/>
        <v>0</v>
      </c>
      <c r="F16" s="114">
        <f t="shared" si="1"/>
        <v>0</v>
      </c>
      <c r="G16" s="114">
        <f t="shared" si="1"/>
        <v>0</v>
      </c>
      <c r="H16" s="115">
        <f t="shared" si="1"/>
        <v>0</v>
      </c>
      <c r="I16" s="116">
        <f t="shared" si="1"/>
        <v>0</v>
      </c>
      <c r="J16" s="117">
        <f t="shared" si="1"/>
        <v>0</v>
      </c>
      <c r="K16" s="425"/>
    </row>
    <row r="17" spans="1:12" ht="20.25" customHeight="1" thickBot="1">
      <c r="A17" s="26"/>
      <c r="B17" s="10"/>
      <c r="C17" s="1247">
        <f>SUM(C16:D16)</f>
        <v>0</v>
      </c>
      <c r="D17" s="1248"/>
      <c r="E17" s="230"/>
      <c r="F17" s="231"/>
      <c r="G17" s="230"/>
      <c r="H17" s="104"/>
      <c r="I17" s="1249">
        <f>SUM(I16:J16)</f>
        <v>0</v>
      </c>
      <c r="J17" s="1250"/>
      <c r="K17" s="425"/>
    </row>
    <row r="18" spans="1:12" ht="8.25" customHeight="1" thickBot="1">
      <c r="A18" s="26"/>
      <c r="B18" s="10"/>
      <c r="C18" s="10"/>
      <c r="D18" s="10"/>
      <c r="E18" s="10"/>
      <c r="F18" s="11"/>
      <c r="G18" s="12"/>
      <c r="H18" s="12"/>
      <c r="I18" s="9"/>
      <c r="J18" s="26"/>
      <c r="K18" s="425"/>
    </row>
    <row r="19" spans="1:12" ht="29.25" customHeight="1" thickBot="1">
      <c r="A19" s="26"/>
      <c r="B19" s="37" t="s">
        <v>67</v>
      </c>
      <c r="C19" s="13" t="s">
        <v>26</v>
      </c>
      <c r="D19" s="13" t="s">
        <v>27</v>
      </c>
      <c r="E19" s="13" t="s">
        <v>18</v>
      </c>
      <c r="F19" s="14" t="s">
        <v>19</v>
      </c>
      <c r="G19" s="110" t="s">
        <v>147</v>
      </c>
      <c r="H19" s="15"/>
      <c r="I19" s="1059" t="s">
        <v>569</v>
      </c>
      <c r="J19" s="1060">
        <f>liczbaucz!M5</f>
        <v>0</v>
      </c>
      <c r="K19" s="425"/>
    </row>
    <row r="20" spans="1:12" ht="27.9" customHeight="1" thickBot="1">
      <c r="A20" s="26"/>
      <c r="B20" s="34" t="s">
        <v>14</v>
      </c>
      <c r="C20" s="126">
        <f>COUNTIF('adm.i obs.'!L6:L12,"=1")</f>
        <v>0</v>
      </c>
      <c r="D20" s="124">
        <f>COUNTIF('adm.i obs.'!L6:L12,"&lt;1")-COUNTIF('adm.i obs.'!L6:L12,"=0")</f>
        <v>0</v>
      </c>
      <c r="E20" s="121">
        <f>'adm.i obs.'!J5-'adm.i obs.'!K5</f>
        <v>0</v>
      </c>
      <c r="F20" s="121">
        <f>'adm.i obs.'!K5</f>
        <v>0</v>
      </c>
      <c r="G20" s="120">
        <f>SUM('adm.i obs.'!L6:L12)</f>
        <v>0</v>
      </c>
      <c r="H20" s="15"/>
      <c r="I20" s="1236" t="s">
        <v>28</v>
      </c>
      <c r="J20" s="1236"/>
      <c r="K20" s="425"/>
    </row>
    <row r="21" spans="1:12" ht="27.9" customHeight="1">
      <c r="A21" s="26"/>
      <c r="B21" s="34" t="s">
        <v>53</v>
      </c>
      <c r="C21" s="126">
        <f>COUNTIF('adm.i obs.'!L14:L21,"=1")</f>
        <v>0</v>
      </c>
      <c r="D21" s="124">
        <f>COUNTIF('adm.i obs.'!L14:L21,"&lt;1")-COUNTIF('adm.i obs.'!L14:L21,"=0")</f>
        <v>0</v>
      </c>
      <c r="E21" s="121">
        <f>'adm.i obs.'!J13-'adm.i obs.'!K13</f>
        <v>0</v>
      </c>
      <c r="F21" s="121">
        <f>'adm.i obs.'!K13</f>
        <v>0</v>
      </c>
      <c r="G21" s="120">
        <f>SUM('adm.i obs.'!L14:L21)</f>
        <v>0</v>
      </c>
      <c r="H21" s="27"/>
      <c r="I21" s="1028" t="s">
        <v>531</v>
      </c>
      <c r="J21" s="980">
        <f>liczbaucz!K8</f>
        <v>0</v>
      </c>
      <c r="K21" s="425"/>
    </row>
    <row r="22" spans="1:12" ht="27.9" customHeight="1">
      <c r="A22" s="26"/>
      <c r="B22" s="34" t="s">
        <v>20</v>
      </c>
      <c r="C22" s="126">
        <f>COUNTIF('adm.i obs.'!L23:L25,"=1")</f>
        <v>0</v>
      </c>
      <c r="D22" s="124">
        <f>COUNTIF('adm.i obs.'!L23:L25,"&lt;1")-COUNTIF('adm.i obs.'!L23:L25,"=0")</f>
        <v>0</v>
      </c>
      <c r="E22" s="121">
        <f>'adm.i obs.'!J22-'adm.i obs.'!K22</f>
        <v>0</v>
      </c>
      <c r="F22" s="121">
        <f>'adm.i obs.'!K22</f>
        <v>0</v>
      </c>
      <c r="G22" s="120">
        <f>SUM('adm.i obs.'!L23:L25)</f>
        <v>0</v>
      </c>
      <c r="H22" s="105"/>
      <c r="I22" s="1029" t="s">
        <v>466</v>
      </c>
      <c r="J22" s="981">
        <f>liczbaucz!K18</f>
        <v>0</v>
      </c>
      <c r="K22" s="425"/>
    </row>
    <row r="23" spans="1:12" ht="26.25" customHeight="1" thickBot="1">
      <c r="A23" s="26"/>
      <c r="B23" s="36" t="s">
        <v>66</v>
      </c>
      <c r="C23" s="125">
        <f>SUM(C20:C22)</f>
        <v>0</v>
      </c>
      <c r="D23" s="125">
        <f>SUM(D20:D22)</f>
        <v>0</v>
      </c>
      <c r="E23" s="123">
        <f>SUM(E20:E22)</f>
        <v>0</v>
      </c>
      <c r="F23" s="122">
        <f>SUM(F20:F22)</f>
        <v>0</v>
      </c>
      <c r="G23" s="119">
        <f>SUM(G20:G22)</f>
        <v>0</v>
      </c>
      <c r="H23" s="105"/>
      <c r="I23" s="1030" t="s">
        <v>533</v>
      </c>
      <c r="J23" s="982">
        <f>liczbaucz!G28</f>
        <v>0</v>
      </c>
      <c r="K23" s="425"/>
    </row>
    <row r="24" spans="1:12" ht="33.75" customHeight="1" thickBot="1">
      <c r="A24" s="26"/>
      <c r="B24" s="47" t="s">
        <v>541</v>
      </c>
      <c r="C24" s="1243">
        <f>SUM(C17,C23,D23)</f>
        <v>0</v>
      </c>
      <c r="D24" s="1244"/>
      <c r="E24" s="32"/>
      <c r="F24" s="47" t="s">
        <v>64</v>
      </c>
      <c r="G24" s="118">
        <f>SUM(G23,I17)</f>
        <v>0</v>
      </c>
      <c r="H24" s="105"/>
      <c r="I24" s="1031" t="s">
        <v>540</v>
      </c>
      <c r="J24" s="979">
        <f>SUM(J21:J23)</f>
        <v>0</v>
      </c>
      <c r="K24" s="425"/>
    </row>
    <row r="25" spans="1:12" ht="24.75" customHeight="1">
      <c r="A25" s="26"/>
      <c r="B25" s="38"/>
      <c r="C25" s="232"/>
      <c r="D25" s="233"/>
      <c r="E25" s="234"/>
      <c r="F25" s="232"/>
      <c r="G25" s="233"/>
      <c r="H25" s="106"/>
      <c r="I25" s="977"/>
      <c r="J25" s="978"/>
      <c r="K25" s="425"/>
    </row>
    <row r="26" spans="1:12" ht="8.25" customHeight="1" thickBot="1">
      <c r="A26" s="26"/>
      <c r="B26" s="38"/>
      <c r="C26" s="39"/>
      <c r="D26" s="40"/>
      <c r="E26" s="41"/>
      <c r="F26" s="42"/>
      <c r="G26" s="27"/>
      <c r="H26" s="65"/>
      <c r="I26" s="66"/>
      <c r="J26" s="26"/>
      <c r="K26" s="425"/>
    </row>
    <row r="27" spans="1:12" ht="44.25" customHeight="1">
      <c r="A27" s="26"/>
      <c r="B27" s="43" t="s">
        <v>68</v>
      </c>
      <c r="C27" s="107" t="s">
        <v>69</v>
      </c>
      <c r="D27" s="107" t="s">
        <v>70</v>
      </c>
      <c r="E27" s="108" t="s">
        <v>89</v>
      </c>
      <c r="F27" s="107" t="s">
        <v>71</v>
      </c>
      <c r="G27" s="108" t="s">
        <v>90</v>
      </c>
      <c r="H27" s="109" t="s">
        <v>88</v>
      </c>
      <c r="I27" s="670"/>
      <c r="J27" s="671"/>
      <c r="K27" s="425"/>
    </row>
    <row r="28" spans="1:12" ht="27.9" customHeight="1">
      <c r="A28" s="26"/>
      <c r="B28" s="44" t="s">
        <v>72</v>
      </c>
      <c r="C28" s="187">
        <f>COUNTIF(pedag!I6:I546,"=S")</f>
        <v>0</v>
      </c>
      <c r="D28" s="187">
        <f>COUNTIF(pedag!I6:I546,"=K*")</f>
        <v>0</v>
      </c>
      <c r="E28" s="187">
        <f>COUNTIF(pedag!I6:I546,"=K1")</f>
        <v>0</v>
      </c>
      <c r="F28" s="188">
        <f>COUNTIF(pedag!I6:I546,"=M*")</f>
        <v>0</v>
      </c>
      <c r="G28" s="187">
        <f>COUNTIF(pedag!I6:I546,"=M1")</f>
        <v>0</v>
      </c>
      <c r="H28" s="189">
        <f>COUNTIF(pedag!I6:I546,"=D")</f>
        <v>0</v>
      </c>
      <c r="I28" s="259" t="str">
        <f>IF(SUM(C28,D28,F28,H28)=C17,"","Błąd")</f>
        <v/>
      </c>
      <c r="J28" s="324"/>
      <c r="K28" s="425"/>
    </row>
    <row r="29" spans="1:12" ht="27.9" customHeight="1" thickBot="1">
      <c r="A29" s="26"/>
      <c r="B29" s="45" t="s">
        <v>261</v>
      </c>
      <c r="C29" s="46">
        <f>SUMIF(pedag!I6:I546,"S",pedag!X6:X546)</f>
        <v>0</v>
      </c>
      <c r="D29" s="46">
        <f>SUMIF(pedag!I6:I546,"K*",pedag!X6:X546)</f>
        <v>0</v>
      </c>
      <c r="E29" s="46">
        <f>SUMIF(pedag!I6:I546,"K1",pedag!X6:X546)</f>
        <v>0</v>
      </c>
      <c r="F29" s="67">
        <f>SUMIF(pedag!I6:I546,"M*",pedag!X6:X546)</f>
        <v>0</v>
      </c>
      <c r="G29" s="46">
        <f>SUMIF(pedag!I6:I546,"M1",pedag!X6:X546)</f>
        <v>0</v>
      </c>
      <c r="H29" s="48">
        <f>SUMIF(pedag!I6:I546,"D",pedag!X6:X546)</f>
        <v>0</v>
      </c>
      <c r="I29" s="259" t="str">
        <f>IF(SUM(C29,D29,F29,H29)=I17,"","Błąd")</f>
        <v/>
      </c>
      <c r="J29" s="26"/>
      <c r="K29" s="425"/>
    </row>
    <row r="30" spans="1:12" ht="12" customHeight="1" thickBot="1">
      <c r="A30" s="9"/>
      <c r="B30" s="26"/>
      <c r="C30" s="26"/>
      <c r="D30" s="26"/>
      <c r="E30" s="26"/>
      <c r="F30" s="26"/>
      <c r="G30" s="26"/>
      <c r="H30" s="26"/>
      <c r="I30" s="26"/>
      <c r="J30" s="26"/>
      <c r="K30" s="425"/>
      <c r="L30" s="8"/>
    </row>
    <row r="31" spans="1:12">
      <c r="A31" s="26"/>
      <c r="B31" s="1239"/>
      <c r="C31" s="1240"/>
      <c r="D31" s="985"/>
      <c r="E31" s="985"/>
      <c r="F31" s="985"/>
      <c r="G31" s="985"/>
      <c r="H31" s="985"/>
      <c r="I31" s="986"/>
      <c r="J31" s="987"/>
      <c r="K31" s="424"/>
      <c r="L31" s="8"/>
    </row>
    <row r="32" spans="1:12" ht="15.6">
      <c r="A32" s="26"/>
      <c r="B32" s="1241"/>
      <c r="C32" s="1242"/>
      <c r="D32" s="260" t="s">
        <v>92</v>
      </c>
      <c r="E32" s="49"/>
      <c r="F32" s="49"/>
      <c r="G32" s="49"/>
      <c r="H32" s="49"/>
      <c r="I32" s="49"/>
      <c r="J32" s="261"/>
      <c r="K32" s="424"/>
      <c r="L32" s="8"/>
    </row>
    <row r="33" spans="1:12" ht="10.5" customHeight="1">
      <c r="A33" s="26"/>
      <c r="B33" s="1245" t="s">
        <v>91</v>
      </c>
      <c r="C33" s="1246"/>
      <c r="D33" s="988"/>
      <c r="E33" s="49"/>
      <c r="F33" s="49"/>
      <c r="G33" s="49"/>
      <c r="H33" s="49"/>
      <c r="I33" s="49"/>
      <c r="J33" s="261"/>
      <c r="K33" s="424"/>
      <c r="L33" s="8"/>
    </row>
    <row r="34" spans="1:12" ht="48" customHeight="1">
      <c r="A34" s="26"/>
      <c r="B34" s="1237" t="s">
        <v>93</v>
      </c>
      <c r="C34" s="1238"/>
      <c r="D34" s="262"/>
      <c r="E34" s="49"/>
      <c r="F34" s="49"/>
      <c r="G34" s="49"/>
      <c r="H34" s="49"/>
      <c r="I34" s="49"/>
      <c r="J34" s="261"/>
      <c r="K34" s="424"/>
    </row>
    <row r="35" spans="1:12" ht="40.5" customHeight="1" thickBot="1">
      <c r="A35" s="263"/>
      <c r="B35" s="989" t="s">
        <v>284</v>
      </c>
      <c r="C35" s="68"/>
      <c r="D35" s="990" t="s">
        <v>95</v>
      </c>
      <c r="E35" s="991"/>
      <c r="F35" s="991"/>
      <c r="G35" s="990"/>
      <c r="H35" s="992"/>
      <c r="I35" s="993" t="s">
        <v>550</v>
      </c>
      <c r="J35" s="261"/>
      <c r="K35" s="424"/>
    </row>
    <row r="36" spans="1:12" ht="15.6">
      <c r="A36" s="994" t="s">
        <v>381</v>
      </c>
      <c r="B36" s="995">
        <f ca="1">NOW()</f>
        <v>43197.619923148151</v>
      </c>
      <c r="D36" s="996" t="s">
        <v>543</v>
      </c>
      <c r="E36" s="997"/>
      <c r="F36" s="997"/>
      <c r="G36" s="997"/>
      <c r="H36" s="997"/>
      <c r="I36" s="997"/>
      <c r="J36" s="998"/>
      <c r="K36" s="422"/>
    </row>
    <row r="37" spans="1:12">
      <c r="D37" s="999" t="s">
        <v>544</v>
      </c>
      <c r="E37" s="8"/>
      <c r="F37" s="8"/>
      <c r="G37" s="8"/>
      <c r="H37" s="8"/>
      <c r="I37" s="8"/>
      <c r="J37" s="1000"/>
    </row>
    <row r="38" spans="1:12">
      <c r="D38" s="1001"/>
      <c r="E38" s="8"/>
      <c r="F38" s="8"/>
      <c r="G38" s="8"/>
      <c r="H38" s="8"/>
      <c r="I38" s="8"/>
      <c r="J38" s="1000"/>
    </row>
    <row r="39" spans="1:12" ht="74.25" customHeight="1" thickBot="1">
      <c r="D39" s="1002" t="s">
        <v>95</v>
      </c>
      <c r="E39" s="1003"/>
      <c r="F39" s="1003"/>
      <c r="G39" s="1004"/>
      <c r="H39" s="1005"/>
      <c r="I39" s="1006" t="s">
        <v>65</v>
      </c>
      <c r="J39" s="1007"/>
    </row>
    <row r="40" spans="1:12">
      <c r="D40" s="579" t="s">
        <v>551</v>
      </c>
    </row>
  </sheetData>
  <sheetProtection algorithmName="SHA-512" hashValue="sCC+yoP8xxn7d0Kyb1uZ97xOnBsYUTSW01J/J6R5t/hdrVxqJTo264Zu4BWKNwvMsK4wEKGC8ylGgQ84t0g9IA==" saltValue="OZufv1Z5PXQmwJYs2Kzv+w==" spinCount="100000" sheet="1" objects="1" scenarios="1"/>
  <mergeCells count="16">
    <mergeCell ref="C17:D17"/>
    <mergeCell ref="I17:J17"/>
    <mergeCell ref="I4:J4"/>
    <mergeCell ref="B4:B5"/>
    <mergeCell ref="C4:D4"/>
    <mergeCell ref="I20:J20"/>
    <mergeCell ref="B34:C34"/>
    <mergeCell ref="B31:C32"/>
    <mergeCell ref="C24:D24"/>
    <mergeCell ref="B33:C33"/>
    <mergeCell ref="E1:F1"/>
    <mergeCell ref="C1:D1"/>
    <mergeCell ref="H4:H5"/>
    <mergeCell ref="E4:F4"/>
    <mergeCell ref="B3:F3"/>
    <mergeCell ref="G3:H3"/>
  </mergeCells>
  <phoneticPr fontId="10" type="noConversion"/>
  <printOptions horizontalCentered="1"/>
  <pageMargins left="0.78740157480314965" right="0.43307086614173229" top="0.98425196850393704" bottom="0.82677165354330717" header="0.51181102362204722" footer="0.31496062992125984"/>
  <pageSetup paperSize="9" scale="64" orientation="portrait" horizontalDpi="360" verticalDpi="360" r:id="rId1"/>
  <headerFooter alignWithMargins="0">
    <oddFooter>&amp;L&amp;6CEA - arkusz organizacyjny na rok szkolny 2020/21     nr teczki: &amp;F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6">
    <tabColor rgb="FFFFFF00"/>
  </sheetPr>
  <dimension ref="B1:K50"/>
  <sheetViews>
    <sheetView view="pageBreakPreview" topLeftCell="A25" zoomScaleNormal="100" zoomScaleSheetLayoutView="100" zoomScalePageLayoutView="140" workbookViewId="0">
      <selection activeCell="H40" sqref="H40:I40"/>
    </sheetView>
  </sheetViews>
  <sheetFormatPr defaultColWidth="9.109375" defaultRowHeight="13.2"/>
  <cols>
    <col min="1" max="1" width="6.5546875" style="688" customWidth="1"/>
    <col min="2" max="3" width="3" style="688" customWidth="1"/>
    <col min="4" max="4" width="12.33203125" style="688" customWidth="1"/>
    <col min="5" max="5" width="6.109375" style="688" customWidth="1"/>
    <col min="6" max="6" width="6.5546875" style="688" customWidth="1"/>
    <col min="7" max="7" width="9.5546875" style="688" customWidth="1"/>
    <col min="8" max="8" width="18.44140625" style="688" customWidth="1"/>
    <col min="9" max="11" width="14.6640625" style="688" customWidth="1"/>
    <col min="12" max="16384" width="9.109375" style="688"/>
  </cols>
  <sheetData>
    <row r="1" spans="2:11" ht="12.75" customHeight="1">
      <c r="B1" s="685"/>
      <c r="C1" s="686"/>
      <c r="D1" s="685"/>
      <c r="E1" s="685"/>
      <c r="F1" s="685"/>
      <c r="G1" s="685"/>
      <c r="H1" s="685"/>
      <c r="I1" s="685"/>
      <c r="J1" s="687" t="s">
        <v>96</v>
      </c>
      <c r="K1" s="879" t="str">
        <f>wizyt!C3</f>
        <v>?</v>
      </c>
    </row>
    <row r="2" spans="2:11" ht="12.75" customHeight="1">
      <c r="B2" s="689" t="s">
        <v>38</v>
      </c>
      <c r="C2" s="685"/>
      <c r="D2" s="685"/>
      <c r="E2" s="685"/>
      <c r="F2" s="685"/>
      <c r="G2" s="685"/>
      <c r="H2" s="685"/>
      <c r="I2" s="685"/>
      <c r="J2" s="880">
        <f>wizyt!$B$1</f>
        <v>0</v>
      </c>
      <c r="K2" s="881" t="str">
        <f>wizyt!$D$1</f>
        <v>.</v>
      </c>
    </row>
    <row r="3" spans="2:11">
      <c r="B3" s="1298" t="str">
        <f>wizyt!B6</f>
        <v>??</v>
      </c>
      <c r="C3" s="1299"/>
      <c r="D3" s="1299"/>
      <c r="E3" s="1299"/>
      <c r="F3" s="1299"/>
      <c r="G3" s="1299"/>
      <c r="H3" s="1299"/>
      <c r="I3" s="1299"/>
      <c r="J3" s="1299"/>
      <c r="K3" s="1299"/>
    </row>
    <row r="4" spans="2:11" ht="15.6">
      <c r="B4" s="1300" t="s">
        <v>79</v>
      </c>
      <c r="C4" s="1300"/>
      <c r="D4" s="1300"/>
      <c r="E4" s="1300"/>
      <c r="F4" s="1300"/>
      <c r="G4" s="1300"/>
      <c r="H4" s="1300"/>
      <c r="I4" s="1300"/>
      <c r="J4" s="1300"/>
      <c r="K4" s="1300"/>
    </row>
    <row r="5" spans="2:11" ht="15.6">
      <c r="B5" s="1301" t="s">
        <v>98</v>
      </c>
      <c r="C5" s="1301"/>
      <c r="D5" s="1301"/>
      <c r="E5" s="1301"/>
      <c r="F5" s="1301"/>
      <c r="G5" s="1301"/>
      <c r="H5" s="1301"/>
      <c r="I5" s="1301"/>
      <c r="J5" s="690" t="str">
        <f>wizyt!H3</f>
        <v>2022/2023</v>
      </c>
      <c r="K5" s="691"/>
    </row>
    <row r="6" spans="2:11" ht="10.5" customHeight="1">
      <c r="B6" s="1302" t="s">
        <v>39</v>
      </c>
      <c r="C6" s="1302"/>
      <c r="D6" s="1302"/>
      <c r="E6" s="1302"/>
      <c r="F6" s="1302"/>
      <c r="G6" s="1302"/>
      <c r="H6" s="1302"/>
      <c r="I6" s="1302"/>
      <c r="J6" s="1302"/>
      <c r="K6" s="1302"/>
    </row>
    <row r="7" spans="2:11" ht="9" customHeight="1">
      <c r="B7" s="685"/>
      <c r="C7" s="685"/>
      <c r="D7" s="685"/>
      <c r="E7" s="685"/>
      <c r="F7" s="685"/>
      <c r="G7" s="685"/>
      <c r="H7" s="685"/>
      <c r="I7" s="692"/>
      <c r="J7" s="685"/>
      <c r="K7" s="685"/>
    </row>
    <row r="8" spans="2:11" ht="32.25" customHeight="1" thickBot="1">
      <c r="B8" s="1297" t="s">
        <v>602</v>
      </c>
      <c r="C8" s="1297"/>
      <c r="D8" s="1297"/>
      <c r="E8" s="1297"/>
      <c r="F8" s="1297"/>
      <c r="G8" s="1297"/>
      <c r="H8" s="1297"/>
      <c r="I8" s="1297"/>
      <c r="J8" s="1297"/>
      <c r="K8" s="1297"/>
    </row>
    <row r="9" spans="2:11" ht="10.5" customHeight="1">
      <c r="B9" s="693"/>
      <c r="C9" s="693"/>
      <c r="D9" s="693"/>
      <c r="E9" s="693"/>
      <c r="F9" s="693"/>
      <c r="G9" s="693"/>
      <c r="H9" s="693"/>
      <c r="I9" s="1287" t="s">
        <v>76</v>
      </c>
      <c r="J9" s="1288"/>
      <c r="K9" s="1289" t="s">
        <v>77</v>
      </c>
    </row>
    <row r="10" spans="2:11" ht="11.25" customHeight="1" thickBot="1">
      <c r="B10" s="693"/>
      <c r="C10" s="693"/>
      <c r="D10" s="693"/>
      <c r="E10" s="693"/>
      <c r="F10" s="693"/>
      <c r="G10" s="693"/>
      <c r="H10" s="693"/>
      <c r="I10" s="694" t="s">
        <v>81</v>
      </c>
      <c r="J10" s="695" t="s">
        <v>80</v>
      </c>
      <c r="K10" s="1290"/>
    </row>
    <row r="11" spans="2:11" ht="30" customHeight="1">
      <c r="B11" s="696" t="s">
        <v>32</v>
      </c>
      <c r="C11" s="697" t="s">
        <v>601</v>
      </c>
      <c r="D11" s="1126"/>
      <c r="E11" s="698"/>
      <c r="F11" s="698"/>
      <c r="G11" s="698"/>
      <c r="H11" s="699" t="str">
        <f>IF(K11=K12+K25,"","Błąd")</f>
        <v/>
      </c>
      <c r="I11" s="700"/>
      <c r="J11" s="701"/>
      <c r="K11" s="702">
        <f>SUM(I11:J11)</f>
        <v>0</v>
      </c>
    </row>
    <row r="12" spans="2:11" ht="14.1" customHeight="1">
      <c r="B12" s="752" t="s">
        <v>34</v>
      </c>
      <c r="C12" s="1291" t="s">
        <v>603</v>
      </c>
      <c r="D12" s="1291"/>
      <c r="E12" s="1291"/>
      <c r="F12" s="1291"/>
      <c r="G12" s="1291"/>
      <c r="H12" s="1292"/>
      <c r="I12" s="1293">
        <f>SUM(I14:I24)</f>
        <v>0</v>
      </c>
      <c r="J12" s="1293">
        <f>SUM(J14:J24)</f>
        <v>0</v>
      </c>
      <c r="K12" s="1281">
        <f>SUM(I12:J13)</f>
        <v>0</v>
      </c>
    </row>
    <row r="13" spans="2:11" ht="14.1" customHeight="1">
      <c r="B13" s="753"/>
      <c r="C13" s="1295" t="s">
        <v>359</v>
      </c>
      <c r="D13" s="1295"/>
      <c r="E13" s="1295"/>
      <c r="F13" s="1295"/>
      <c r="G13" s="1295"/>
      <c r="H13" s="1296"/>
      <c r="I13" s="1294"/>
      <c r="J13" s="1294"/>
      <c r="K13" s="1282"/>
    </row>
    <row r="14" spans="2:11" ht="14.1" customHeight="1">
      <c r="B14" s="703"/>
      <c r="C14" s="704" t="s">
        <v>40</v>
      </c>
      <c r="D14" s="705" t="s">
        <v>97</v>
      </c>
      <c r="E14" s="705"/>
      <c r="F14" s="704"/>
      <c r="G14" s="705"/>
      <c r="H14" s="706"/>
      <c r="I14" s="1279"/>
      <c r="J14" s="1279"/>
      <c r="K14" s="1281">
        <f>SUM(I14:J15)</f>
        <v>0</v>
      </c>
    </row>
    <row r="15" spans="2:11" ht="14.1" customHeight="1">
      <c r="B15" s="707"/>
      <c r="C15" s="754"/>
      <c r="D15" s="755" t="s">
        <v>78</v>
      </c>
      <c r="E15" s="756"/>
      <c r="F15" s="756"/>
      <c r="G15" s="756"/>
      <c r="H15" s="708"/>
      <c r="I15" s="1280"/>
      <c r="J15" s="1280"/>
      <c r="K15" s="1282"/>
    </row>
    <row r="16" spans="2:11" ht="14.1" customHeight="1" thickBot="1">
      <c r="B16" s="703"/>
      <c r="C16" s="704" t="s">
        <v>42</v>
      </c>
      <c r="D16" s="705" t="s">
        <v>82</v>
      </c>
      <c r="E16" s="705"/>
      <c r="F16" s="705"/>
      <c r="G16" s="705"/>
      <c r="H16" s="706"/>
      <c r="I16" s="1283"/>
      <c r="J16" s="1285"/>
      <c r="K16" s="1281">
        <f>SUM(I16:J17)</f>
        <v>0</v>
      </c>
    </row>
    <row r="17" spans="2:11" ht="14.1" customHeight="1">
      <c r="B17" s="757"/>
      <c r="C17" s="758"/>
      <c r="D17" s="1271" t="s">
        <v>311</v>
      </c>
      <c r="E17" s="1271"/>
      <c r="F17" s="1271"/>
      <c r="G17" s="1272"/>
      <c r="H17" s="759">
        <f>zestaw!$F16/IF(zestaw!I17=0,1,zestaw!I17)</f>
        <v>0</v>
      </c>
      <c r="I17" s="1284"/>
      <c r="J17" s="1286"/>
      <c r="K17" s="1282"/>
    </row>
    <row r="18" spans="2:11" ht="20.100000000000001" customHeight="1">
      <c r="B18" s="711"/>
      <c r="C18" s="712" t="s">
        <v>43</v>
      </c>
      <c r="D18" s="756" t="s">
        <v>48</v>
      </c>
      <c r="E18" s="756"/>
      <c r="F18" s="756"/>
      <c r="G18" s="756"/>
      <c r="H18" s="708"/>
      <c r="I18" s="749"/>
      <c r="J18" s="749"/>
      <c r="K18" s="751">
        <f>SUM(I18:J18)</f>
        <v>0</v>
      </c>
    </row>
    <row r="19" spans="2:11" ht="20.100000000000001" customHeight="1">
      <c r="B19" s="711"/>
      <c r="C19" s="712" t="s">
        <v>44</v>
      </c>
      <c r="D19" s="709" t="s">
        <v>49</v>
      </c>
      <c r="E19" s="709"/>
      <c r="F19" s="709"/>
      <c r="G19" s="709"/>
      <c r="H19" s="710"/>
      <c r="I19" s="749"/>
      <c r="J19" s="749"/>
      <c r="K19" s="751">
        <f t="shared" ref="K19:K21" si="0">SUM(I19:J19)</f>
        <v>0</v>
      </c>
    </row>
    <row r="20" spans="2:11" ht="20.100000000000001" customHeight="1">
      <c r="B20" s="711"/>
      <c r="C20" s="712" t="s">
        <v>45</v>
      </c>
      <c r="D20" s="713" t="s">
        <v>304</v>
      </c>
      <c r="E20" s="709"/>
      <c r="F20" s="709"/>
      <c r="G20" s="709"/>
      <c r="H20" s="710"/>
      <c r="I20" s="749"/>
      <c r="J20" s="749"/>
      <c r="K20" s="751">
        <f t="shared" si="0"/>
        <v>0</v>
      </c>
    </row>
    <row r="21" spans="2:11" ht="20.100000000000001" customHeight="1">
      <c r="B21" s="711"/>
      <c r="C21" s="712" t="s">
        <v>46</v>
      </c>
      <c r="D21" s="1273" t="s">
        <v>368</v>
      </c>
      <c r="E21" s="1273"/>
      <c r="F21" s="1273"/>
      <c r="G21" s="1273"/>
      <c r="H21" s="1274"/>
      <c r="I21" s="721"/>
      <c r="J21" s="721"/>
      <c r="K21" s="751">
        <f t="shared" si="0"/>
        <v>0</v>
      </c>
    </row>
    <row r="22" spans="2:11" ht="14.1" customHeight="1" thickBot="1">
      <c r="B22" s="703"/>
      <c r="C22" s="704" t="s">
        <v>47</v>
      </c>
      <c r="D22" s="1275" t="s">
        <v>595</v>
      </c>
      <c r="E22" s="1275"/>
      <c r="F22" s="1275"/>
      <c r="G22" s="1275"/>
      <c r="H22" s="1276"/>
      <c r="I22" s="1309"/>
      <c r="J22" s="1279"/>
      <c r="K22" s="1318">
        <f>SUM(I22:J23)</f>
        <v>0</v>
      </c>
    </row>
    <row r="23" spans="2:11" ht="14.1" customHeight="1" thickBot="1">
      <c r="B23" s="757"/>
      <c r="C23" s="758"/>
      <c r="D23" s="1315" t="s">
        <v>369</v>
      </c>
      <c r="E23" s="1315"/>
      <c r="F23" s="1315"/>
      <c r="G23" s="1316"/>
      <c r="H23" s="887">
        <f>SUM(zestaw!I14:J14)</f>
        <v>0</v>
      </c>
      <c r="I23" s="1310"/>
      <c r="J23" s="1317"/>
      <c r="K23" s="1319"/>
    </row>
    <row r="24" spans="2:11" ht="20.25" customHeight="1" thickBot="1">
      <c r="B24" s="888"/>
      <c r="C24" s="889" t="s">
        <v>371</v>
      </c>
      <c r="D24" s="1312" t="s">
        <v>449</v>
      </c>
      <c r="E24" s="1312"/>
      <c r="F24" s="1312"/>
      <c r="G24" s="1312"/>
      <c r="H24" s="887">
        <f>SUM(zestaw!I15:J15)</f>
        <v>0</v>
      </c>
      <c r="I24" s="890"/>
      <c r="J24" s="891"/>
      <c r="K24" s="892">
        <f>SUM(I24:J24)</f>
        <v>0</v>
      </c>
    </row>
    <row r="25" spans="2:11" s="720" customFormat="1" ht="14.1" customHeight="1">
      <c r="B25" s="1303" t="s">
        <v>35</v>
      </c>
      <c r="C25" s="1305" t="s">
        <v>604</v>
      </c>
      <c r="D25" s="1305"/>
      <c r="E25" s="1305"/>
      <c r="F25" s="1305"/>
      <c r="G25" s="1305"/>
      <c r="H25" s="1306"/>
      <c r="I25" s="1277">
        <f>SUM(I28:I38)</f>
        <v>0</v>
      </c>
      <c r="J25" s="1277">
        <f>SUM(J28:J38)</f>
        <v>0</v>
      </c>
      <c r="K25" s="1320">
        <f>SUM(I25:J26)</f>
        <v>0</v>
      </c>
    </row>
    <row r="26" spans="2:11" s="720" customFormat="1" ht="14.1" customHeight="1">
      <c r="B26" s="1304"/>
      <c r="C26" s="1307" t="s">
        <v>360</v>
      </c>
      <c r="D26" s="1307"/>
      <c r="E26" s="1307"/>
      <c r="F26" s="1307"/>
      <c r="G26" s="1307"/>
      <c r="H26" s="1308"/>
      <c r="I26" s="1278"/>
      <c r="J26" s="1278"/>
      <c r="K26" s="1321"/>
    </row>
    <row r="27" spans="2:11" s="720" customFormat="1" ht="20.100000000000001" customHeight="1">
      <c r="B27" s="714"/>
      <c r="C27" s="712" t="s">
        <v>40</v>
      </c>
      <c r="D27" s="709" t="s">
        <v>41</v>
      </c>
      <c r="E27" s="715" t="s">
        <v>84</v>
      </c>
      <c r="F27" s="715"/>
      <c r="G27" s="716"/>
      <c r="H27" s="717"/>
      <c r="I27" s="718">
        <f>zestaw!I17-SUM(zestaw!I15:J15)</f>
        <v>0</v>
      </c>
      <c r="J27" s="718">
        <f>zestaw!G23</f>
        <v>0</v>
      </c>
      <c r="K27" s="719">
        <f>SUM(I27:J27)</f>
        <v>0</v>
      </c>
    </row>
    <row r="28" spans="2:11" s="720" customFormat="1" ht="14.1" customHeight="1">
      <c r="B28" s="703"/>
      <c r="C28" s="704" t="s">
        <v>42</v>
      </c>
      <c r="D28" s="705" t="s">
        <v>97</v>
      </c>
      <c r="E28" s="705"/>
      <c r="F28" s="704"/>
      <c r="G28" s="705"/>
      <c r="H28" s="706"/>
      <c r="I28" s="1279"/>
      <c r="J28" s="1279"/>
      <c r="K28" s="1313">
        <f>SUM(I28:J29)</f>
        <v>0</v>
      </c>
    </row>
    <row r="29" spans="2:11" s="720" customFormat="1" ht="14.1" customHeight="1">
      <c r="B29" s="707"/>
      <c r="C29" s="754"/>
      <c r="D29" s="755" t="s">
        <v>78</v>
      </c>
      <c r="E29" s="756"/>
      <c r="F29" s="756"/>
      <c r="G29" s="756"/>
      <c r="H29" s="708"/>
      <c r="I29" s="1280"/>
      <c r="J29" s="1280"/>
      <c r="K29" s="1322"/>
    </row>
    <row r="30" spans="2:11" s="720" customFormat="1" ht="14.1" customHeight="1" thickBot="1">
      <c r="B30" s="703"/>
      <c r="C30" s="704" t="s">
        <v>43</v>
      </c>
      <c r="D30" s="705" t="s">
        <v>82</v>
      </c>
      <c r="E30" s="705"/>
      <c r="F30" s="705"/>
      <c r="G30" s="705"/>
      <c r="H30" s="706"/>
      <c r="I30" s="1309"/>
      <c r="J30" s="1279"/>
      <c r="K30" s="1313">
        <f>SUM(I30:J31)</f>
        <v>0</v>
      </c>
    </row>
    <row r="31" spans="2:11" s="720" customFormat="1" ht="14.1" customHeight="1">
      <c r="B31" s="707"/>
      <c r="C31" s="756"/>
      <c r="D31" s="1271" t="s">
        <v>311</v>
      </c>
      <c r="E31" s="1271"/>
      <c r="F31" s="1271"/>
      <c r="G31" s="1272"/>
      <c r="H31" s="759">
        <f>zestaw!$F16/IF(zestaw!I17=0,1,zestaw!I17)</f>
        <v>0</v>
      </c>
      <c r="I31" s="1311"/>
      <c r="J31" s="1280"/>
      <c r="K31" s="1322"/>
    </row>
    <row r="32" spans="2:11" s="720" customFormat="1" ht="20.100000000000001" customHeight="1">
      <c r="B32" s="711"/>
      <c r="C32" s="712" t="s">
        <v>44</v>
      </c>
      <c r="D32" s="756" t="s">
        <v>48</v>
      </c>
      <c r="E32" s="756"/>
      <c r="F32" s="756"/>
      <c r="G32" s="756"/>
      <c r="H32" s="708"/>
      <c r="I32" s="721"/>
      <c r="J32" s="721"/>
      <c r="K32" s="722">
        <f>SUM(I32:J32)</f>
        <v>0</v>
      </c>
    </row>
    <row r="33" spans="2:11" s="720" customFormat="1" ht="20.100000000000001" customHeight="1">
      <c r="B33" s="711"/>
      <c r="C33" s="712" t="s">
        <v>45</v>
      </c>
      <c r="D33" s="709" t="s">
        <v>49</v>
      </c>
      <c r="E33" s="709"/>
      <c r="F33" s="709"/>
      <c r="G33" s="709"/>
      <c r="H33" s="710"/>
      <c r="I33" s="721"/>
      <c r="J33" s="721"/>
      <c r="K33" s="722">
        <f>SUM(I33:J33)</f>
        <v>0</v>
      </c>
    </row>
    <row r="34" spans="2:11" s="720" customFormat="1" ht="20.100000000000001" customHeight="1">
      <c r="B34" s="711"/>
      <c r="C34" s="712" t="s">
        <v>46</v>
      </c>
      <c r="D34" s="709" t="s">
        <v>304</v>
      </c>
      <c r="E34" s="709"/>
      <c r="F34" s="709"/>
      <c r="G34" s="709"/>
      <c r="H34" s="710"/>
      <c r="I34" s="721"/>
      <c r="J34" s="721"/>
      <c r="K34" s="722">
        <f>SUM(I34:J34)</f>
        <v>0</v>
      </c>
    </row>
    <row r="35" spans="2:11" s="720" customFormat="1" ht="20.100000000000001" customHeight="1">
      <c r="B35" s="707"/>
      <c r="C35" s="754" t="s">
        <v>47</v>
      </c>
      <c r="D35" s="709" t="s">
        <v>370</v>
      </c>
      <c r="E35" s="756"/>
      <c r="F35" s="756"/>
      <c r="G35" s="756"/>
      <c r="H35" s="708"/>
      <c r="I35" s="750"/>
      <c r="J35" s="750"/>
      <c r="K35" s="722">
        <f>SUM(I35:J35)</f>
        <v>0</v>
      </c>
    </row>
    <row r="36" spans="2:11" s="720" customFormat="1" ht="14.1" customHeight="1" thickBot="1">
      <c r="B36" s="703"/>
      <c r="C36" s="704" t="s">
        <v>371</v>
      </c>
      <c r="D36" s="1275" t="s">
        <v>595</v>
      </c>
      <c r="E36" s="1275"/>
      <c r="F36" s="1275"/>
      <c r="G36" s="1275"/>
      <c r="H36" s="1276"/>
      <c r="I36" s="1309"/>
      <c r="J36" s="1279"/>
      <c r="K36" s="1313">
        <f>SUM(I36:J37)</f>
        <v>0</v>
      </c>
    </row>
    <row r="37" spans="2:11" s="720" customFormat="1" ht="14.1" customHeight="1" thickBot="1">
      <c r="B37" s="757"/>
      <c r="C37" s="886"/>
      <c r="D37" s="1315" t="s">
        <v>369</v>
      </c>
      <c r="E37" s="1315"/>
      <c r="F37" s="1315"/>
      <c r="G37" s="1316"/>
      <c r="H37" s="887">
        <f>SUM(zestaw!I14:J14)</f>
        <v>0</v>
      </c>
      <c r="I37" s="1310"/>
      <c r="J37" s="1317"/>
      <c r="K37" s="1314"/>
    </row>
    <row r="38" spans="2:11" s="720" customFormat="1" ht="18" customHeight="1" thickBot="1">
      <c r="B38" s="893"/>
      <c r="C38" s="889" t="s">
        <v>450</v>
      </c>
      <c r="D38" s="1312" t="s">
        <v>449</v>
      </c>
      <c r="E38" s="1312"/>
      <c r="F38" s="1312"/>
      <c r="G38" s="1312"/>
      <c r="H38" s="760">
        <f>SUM(zestaw!I15:J15)</f>
        <v>0</v>
      </c>
      <c r="I38" s="890"/>
      <c r="J38" s="891"/>
      <c r="K38" s="892">
        <f>SUM(I38:J38)</f>
        <v>0</v>
      </c>
    </row>
    <row r="39" spans="2:11" s="720" customFormat="1" ht="10.5" customHeight="1">
      <c r="B39" s="723"/>
      <c r="C39" s="723"/>
      <c r="D39" s="723"/>
      <c r="E39" s="723"/>
      <c r="F39" s="723"/>
      <c r="G39" s="723"/>
      <c r="H39" s="724"/>
      <c r="I39" s="724"/>
      <c r="J39" s="724"/>
      <c r="K39" s="725"/>
    </row>
    <row r="40" spans="2:11" s="720" customFormat="1" ht="20.100000000000001" customHeight="1">
      <c r="B40" s="1260" t="s">
        <v>305</v>
      </c>
      <c r="C40" s="1260"/>
      <c r="D40" s="1260"/>
      <c r="E40" s="1260"/>
      <c r="F40" s="1260"/>
      <c r="G40" s="1260"/>
      <c r="H40" s="1261" t="s">
        <v>306</v>
      </c>
      <c r="I40" s="1261"/>
      <c r="J40" s="1262" t="s">
        <v>307</v>
      </c>
      <c r="K40" s="1263"/>
    </row>
    <row r="41" spans="2:11" s="720" customFormat="1" ht="20.100000000000001" customHeight="1">
      <c r="B41" s="1264" t="s">
        <v>605</v>
      </c>
      <c r="C41" s="1264"/>
      <c r="D41" s="1264"/>
      <c r="E41" s="1264"/>
      <c r="F41" s="1264"/>
      <c r="G41" s="1264"/>
      <c r="H41" s="1265"/>
      <c r="I41" s="1265"/>
      <c r="J41" s="1266"/>
      <c r="K41" s="1267"/>
    </row>
    <row r="42" spans="2:11" s="720" customFormat="1" ht="20.100000000000001" customHeight="1">
      <c r="B42" s="1255" t="s">
        <v>606</v>
      </c>
      <c r="C42" s="1255"/>
      <c r="D42" s="1255"/>
      <c r="E42" s="1255"/>
      <c r="F42" s="1255"/>
      <c r="G42" s="1255"/>
      <c r="H42" s="1256">
        <f>zestaw!H16</f>
        <v>0</v>
      </c>
      <c r="I42" s="1256"/>
      <c r="J42" s="1257">
        <f>zestaw!F16</f>
        <v>0</v>
      </c>
      <c r="K42" s="1258"/>
    </row>
    <row r="43" spans="2:11" ht="13.8" thickBot="1">
      <c r="B43" s="727" t="s">
        <v>84</v>
      </c>
      <c r="C43" s="728" t="s">
        <v>85</v>
      </c>
      <c r="D43" s="729"/>
      <c r="E43" s="729"/>
      <c r="F43" s="729"/>
      <c r="G43" s="726"/>
      <c r="H43" s="726"/>
      <c r="I43" s="726"/>
      <c r="J43" s="726"/>
      <c r="K43" s="726"/>
    </row>
    <row r="44" spans="2:11" ht="40.5" customHeight="1" thickBot="1">
      <c r="B44" s="738"/>
      <c r="C44" s="1268" t="s">
        <v>361</v>
      </c>
      <c r="D44" s="1269"/>
      <c r="E44" s="1269"/>
      <c r="F44" s="1269"/>
      <c r="G44" s="1269"/>
      <c r="H44" s="1269"/>
      <c r="I44" s="1269"/>
      <c r="J44" s="1269"/>
      <c r="K44" s="1270"/>
    </row>
    <row r="45" spans="2:11" ht="51.75" customHeight="1">
      <c r="B45" s="1259"/>
      <c r="C45" s="1259"/>
      <c r="D45" s="1259"/>
      <c r="E45" s="730" t="s">
        <v>87</v>
      </c>
      <c r="F45" s="731"/>
      <c r="G45" s="732"/>
      <c r="H45" s="733"/>
      <c r="I45" s="733"/>
      <c r="J45" s="733"/>
      <c r="K45" s="733"/>
    </row>
    <row r="46" spans="2:11" ht="12.75" customHeight="1">
      <c r="B46" s="726"/>
      <c r="C46" s="734"/>
      <c r="D46" s="734"/>
      <c r="E46" s="734"/>
      <c r="F46" s="735"/>
      <c r="G46" s="734"/>
      <c r="H46" s="736"/>
      <c r="I46" s="736" t="s">
        <v>86</v>
      </c>
      <c r="J46" s="736"/>
      <c r="K46" s="736" t="s">
        <v>50</v>
      </c>
    </row>
    <row r="47" spans="2:11" ht="13.5" customHeight="1">
      <c r="B47" s="726"/>
      <c r="C47" s="726"/>
      <c r="D47" s="726"/>
      <c r="E47" s="726"/>
      <c r="F47" s="726"/>
      <c r="G47" s="726"/>
      <c r="H47" s="726"/>
      <c r="I47" s="726"/>
      <c r="J47" s="726"/>
      <c r="K47" s="726"/>
    </row>
    <row r="48" spans="2:11" ht="13.5" customHeight="1">
      <c r="B48" s="685"/>
      <c r="C48" s="685"/>
      <c r="D48" s="685"/>
      <c r="E48" s="685"/>
      <c r="F48" s="685"/>
      <c r="G48" s="685"/>
      <c r="H48" s="685"/>
      <c r="I48" s="685"/>
      <c r="J48" s="685"/>
      <c r="K48" s="685"/>
    </row>
    <row r="49" spans="2:11">
      <c r="B49" s="685"/>
      <c r="C49" s="685"/>
      <c r="D49" s="685"/>
      <c r="E49" s="685"/>
      <c r="F49" s="685"/>
      <c r="G49" s="685"/>
      <c r="H49" s="685"/>
      <c r="I49" s="685"/>
      <c r="J49" s="685"/>
      <c r="K49" s="685"/>
    </row>
    <row r="50" spans="2:11" ht="12.75" customHeight="1">
      <c r="B50" s="685"/>
      <c r="C50" s="685"/>
      <c r="D50" s="685"/>
      <c r="E50" s="685"/>
      <c r="F50" s="685"/>
      <c r="G50" s="685"/>
      <c r="H50" s="685"/>
      <c r="I50" s="685"/>
      <c r="J50" s="685"/>
      <c r="K50" s="685"/>
    </row>
  </sheetData>
  <sheetProtection algorithmName="SHA-512" hashValue="smlswwFI3EfeGmte5kTLdnnraH/RJTjjvDJ5rkrlNk9ye2OPEQKhCsjxBfvPUg+1pqiAniNayKOb6OCUqjxkmQ==" saltValue="BXm8qXEiX8qu1vaXcyhdrQ==" spinCount="100000" sheet="1" objects="1" scenarios="1"/>
  <mergeCells count="56">
    <mergeCell ref="D38:G38"/>
    <mergeCell ref="K36:K37"/>
    <mergeCell ref="D37:G37"/>
    <mergeCell ref="I22:I23"/>
    <mergeCell ref="J22:J23"/>
    <mergeCell ref="K22:K23"/>
    <mergeCell ref="D23:G23"/>
    <mergeCell ref="J28:J29"/>
    <mergeCell ref="J30:J31"/>
    <mergeCell ref="J36:J37"/>
    <mergeCell ref="K25:K26"/>
    <mergeCell ref="K28:K29"/>
    <mergeCell ref="K30:K31"/>
    <mergeCell ref="D24:G24"/>
    <mergeCell ref="B25:B26"/>
    <mergeCell ref="C25:H25"/>
    <mergeCell ref="C26:H26"/>
    <mergeCell ref="D36:H36"/>
    <mergeCell ref="I36:I37"/>
    <mergeCell ref="I28:I29"/>
    <mergeCell ref="I30:I31"/>
    <mergeCell ref="D31:G31"/>
    <mergeCell ref="B8:K8"/>
    <mergeCell ref="B3:K3"/>
    <mergeCell ref="B4:K4"/>
    <mergeCell ref="B5:I5"/>
    <mergeCell ref="B6:K6"/>
    <mergeCell ref="I9:J9"/>
    <mergeCell ref="K9:K10"/>
    <mergeCell ref="C12:H12"/>
    <mergeCell ref="I12:I13"/>
    <mergeCell ref="J12:J13"/>
    <mergeCell ref="K12:K13"/>
    <mergeCell ref="C13:H13"/>
    <mergeCell ref="I14:I15"/>
    <mergeCell ref="J14:J15"/>
    <mergeCell ref="K14:K15"/>
    <mergeCell ref="I16:I17"/>
    <mergeCell ref="J16:J17"/>
    <mergeCell ref="K16:K17"/>
    <mergeCell ref="D17:G17"/>
    <mergeCell ref="D21:H21"/>
    <mergeCell ref="D22:H22"/>
    <mergeCell ref="I25:I26"/>
    <mergeCell ref="J25:J26"/>
    <mergeCell ref="B42:G42"/>
    <mergeCell ref="H42:I42"/>
    <mergeCell ref="J42:K42"/>
    <mergeCell ref="B45:D45"/>
    <mergeCell ref="B40:G40"/>
    <mergeCell ref="H40:I40"/>
    <mergeCell ref="J40:K40"/>
    <mergeCell ref="B41:G41"/>
    <mergeCell ref="H41:I41"/>
    <mergeCell ref="J41:K41"/>
    <mergeCell ref="C44:K44"/>
  </mergeCells>
  <printOptions horizontalCentered="1"/>
  <pageMargins left="0.90052083333333333" right="0.39370078740157483" top="0.98425196850393704" bottom="0.98425196850393704" header="0.51181102362204722" footer="0.51181102362204722"/>
  <pageSetup paperSize="9" scale="82" orientation="portrait" horizontalDpi="4294967293" verticalDpi="4294967293" r:id="rId1"/>
  <headerFooter alignWithMargins="0">
    <oddFooter xml:space="preserve">&amp;L&amp;7CEA-arkusz organizacyjny na rok szkolny 2020//21,  nr teczki &amp;F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0"/>
    <pageSetUpPr fitToPage="1"/>
  </sheetPr>
  <dimension ref="A1:L59"/>
  <sheetViews>
    <sheetView showGridLines="0" view="pageBreakPreview" zoomScaleNormal="100" zoomScaleSheetLayoutView="100" workbookViewId="0">
      <selection activeCell="J36" sqref="J36"/>
    </sheetView>
  </sheetViews>
  <sheetFormatPr defaultColWidth="10" defaultRowHeight="13.8"/>
  <cols>
    <col min="1" max="1" width="1.5546875" style="800" customWidth="1"/>
    <col min="2" max="2" width="4.109375" style="800" customWidth="1"/>
    <col min="3" max="3" width="10" style="800" customWidth="1"/>
    <col min="4" max="4" width="18.88671875" style="800" customWidth="1"/>
    <col min="5" max="5" width="24.44140625" style="800" customWidth="1"/>
    <col min="6" max="6" width="8.88671875" style="800" customWidth="1"/>
    <col min="7" max="7" width="23.33203125" style="800" customWidth="1"/>
    <col min="8" max="16384" width="10" style="800"/>
  </cols>
  <sheetData>
    <row r="1" spans="1:11" s="799" customFormat="1" ht="13.5" customHeight="1">
      <c r="A1" s="829"/>
      <c r="B1" s="1370" t="str">
        <f>wizyt!B6</f>
        <v>??</v>
      </c>
      <c r="C1" s="1370"/>
      <c r="D1" s="1370"/>
      <c r="E1" s="1370"/>
      <c r="F1" s="1370"/>
      <c r="G1" s="1370"/>
    </row>
    <row r="2" spans="1:11" ht="24.75" customHeight="1">
      <c r="A2" s="826"/>
      <c r="B2" s="1367" t="s">
        <v>426</v>
      </c>
      <c r="C2" s="1367"/>
      <c r="D2" s="1367"/>
      <c r="E2" s="1367"/>
      <c r="F2" s="1367"/>
      <c r="G2" s="830" t="str">
        <f>wizyt!H3</f>
        <v>2022/2023</v>
      </c>
    </row>
    <row r="3" spans="1:11" ht="13.5" customHeight="1">
      <c r="B3" s="877"/>
      <c r="C3" s="880">
        <f>wizyt!$B$1</f>
        <v>0</v>
      </c>
      <c r="D3" s="881" t="str">
        <f>wizyt!$D$1</f>
        <v>.</v>
      </c>
      <c r="E3" s="878"/>
      <c r="F3" s="1371" t="s">
        <v>415</v>
      </c>
      <c r="G3" s="1371"/>
    </row>
    <row r="4" spans="1:11" ht="14.1" customHeight="1">
      <c r="B4" s="824">
        <v>1</v>
      </c>
      <c r="C4" s="820" t="s">
        <v>390</v>
      </c>
      <c r="D4" s="821"/>
      <c r="E4" s="822"/>
      <c r="F4" s="1368" t="s">
        <v>554</v>
      </c>
      <c r="G4" s="1369"/>
    </row>
    <row r="5" spans="1:11" ht="14.1" customHeight="1">
      <c r="B5" s="824">
        <v>2</v>
      </c>
      <c r="C5" s="820" t="s">
        <v>391</v>
      </c>
      <c r="D5" s="821"/>
      <c r="E5" s="822"/>
      <c r="F5" s="1368" t="s">
        <v>555</v>
      </c>
      <c r="G5" s="1369"/>
    </row>
    <row r="6" spans="1:11" ht="14.1" customHeight="1">
      <c r="B6" s="1330">
        <v>3</v>
      </c>
      <c r="C6" s="1326" t="s">
        <v>392</v>
      </c>
      <c r="D6" s="1327"/>
      <c r="E6" s="823" t="s">
        <v>393</v>
      </c>
      <c r="F6" s="1368" t="s">
        <v>556</v>
      </c>
      <c r="G6" s="1369"/>
    </row>
    <row r="7" spans="1:11" ht="14.1" customHeight="1">
      <c r="B7" s="1331"/>
      <c r="C7" s="1328"/>
      <c r="D7" s="1329"/>
      <c r="E7" s="823" t="s">
        <v>394</v>
      </c>
      <c r="F7" s="1368" t="s">
        <v>557</v>
      </c>
      <c r="G7" s="1369"/>
    </row>
    <row r="8" spans="1:11" ht="14.1" customHeight="1">
      <c r="B8" s="1330">
        <v>4</v>
      </c>
      <c r="C8" s="1326" t="s">
        <v>395</v>
      </c>
      <c r="D8" s="1327"/>
      <c r="E8" s="823" t="s">
        <v>396</v>
      </c>
      <c r="F8" s="1368" t="s">
        <v>317</v>
      </c>
      <c r="G8" s="1369"/>
    </row>
    <row r="9" spans="1:11" ht="14.1" customHeight="1">
      <c r="B9" s="1331"/>
      <c r="C9" s="1328"/>
      <c r="D9" s="1329"/>
      <c r="E9" s="823" t="s">
        <v>397</v>
      </c>
      <c r="F9" s="1368" t="s">
        <v>558</v>
      </c>
      <c r="G9" s="1369"/>
    </row>
    <row r="10" spans="1:11" ht="14.1" customHeight="1">
      <c r="B10" s="824">
        <v>5</v>
      </c>
      <c r="C10" s="820" t="s">
        <v>398</v>
      </c>
      <c r="D10" s="821"/>
      <c r="E10" s="822"/>
      <c r="F10" s="1368" t="s">
        <v>317</v>
      </c>
      <c r="G10" s="1369"/>
    </row>
    <row r="11" spans="1:11" ht="14.1" customHeight="1">
      <c r="B11" s="824">
        <v>6</v>
      </c>
      <c r="C11" s="1375" t="s">
        <v>399</v>
      </c>
      <c r="D11" s="1376"/>
      <c r="E11" s="1377"/>
      <c r="F11" s="1368" t="s">
        <v>317</v>
      </c>
      <c r="G11" s="1369"/>
    </row>
    <row r="12" spans="1:11" ht="14.1" customHeight="1">
      <c r="B12" s="824">
        <v>7</v>
      </c>
      <c r="C12" s="1374"/>
      <c r="D12" s="1343"/>
      <c r="E12" s="1344"/>
      <c r="F12" s="1378" t="s">
        <v>317</v>
      </c>
      <c r="G12" s="1379"/>
    </row>
    <row r="13" spans="1:11" ht="14.1" customHeight="1">
      <c r="B13" s="824">
        <v>8</v>
      </c>
      <c r="C13" s="1374"/>
      <c r="D13" s="1343"/>
      <c r="E13" s="1344"/>
      <c r="F13" s="1354"/>
      <c r="G13" s="1354"/>
      <c r="J13" s="801"/>
      <c r="K13" s="801"/>
    </row>
    <row r="14" spans="1:11" ht="14.1" customHeight="1">
      <c r="B14" s="824">
        <v>9</v>
      </c>
      <c r="C14" s="1374"/>
      <c r="D14" s="1343"/>
      <c r="E14" s="1344"/>
      <c r="F14" s="1372"/>
      <c r="G14" s="1372"/>
    </row>
    <row r="15" spans="1:11" ht="14.1" customHeight="1">
      <c r="B15" s="811"/>
      <c r="C15" s="1342"/>
      <c r="D15" s="1343"/>
      <c r="E15" s="1344"/>
      <c r="F15" s="1354"/>
      <c r="G15" s="1354"/>
    </row>
    <row r="16" spans="1:11" ht="9" customHeight="1"/>
    <row r="17" spans="2:12" s="802" customFormat="1" ht="24.75" customHeight="1">
      <c r="B17" s="1373" t="s">
        <v>400</v>
      </c>
      <c r="C17" s="1373"/>
      <c r="D17" s="1373"/>
      <c r="E17" s="1373"/>
      <c r="F17" s="1373"/>
      <c r="G17" s="1373"/>
      <c r="L17" s="803"/>
    </row>
    <row r="18" spans="2:12" s="802" customFormat="1" ht="24.75" customHeight="1">
      <c r="B18" s="1361" t="s">
        <v>401</v>
      </c>
      <c r="C18" s="1362"/>
      <c r="D18" s="1362"/>
      <c r="E18" s="1363"/>
      <c r="F18" s="817" t="s">
        <v>402</v>
      </c>
      <c r="G18" s="818" t="s">
        <v>416</v>
      </c>
      <c r="L18" s="803"/>
    </row>
    <row r="19" spans="2:12">
      <c r="B19" s="1335" t="s">
        <v>403</v>
      </c>
      <c r="C19" s="1336"/>
      <c r="D19" s="1337"/>
      <c r="E19" s="1032" t="s">
        <v>559</v>
      </c>
      <c r="F19" s="1013">
        <f>SUM(F20:F22)</f>
        <v>2</v>
      </c>
      <c r="G19" s="857"/>
    </row>
    <row r="20" spans="2:12" ht="12.9" customHeight="1">
      <c r="B20" s="1332" t="s">
        <v>447</v>
      </c>
      <c r="C20" s="1357" t="s">
        <v>432</v>
      </c>
      <c r="D20" s="1358"/>
      <c r="E20" s="1033" t="s">
        <v>316</v>
      </c>
      <c r="F20" s="845">
        <v>1</v>
      </c>
      <c r="G20" s="857"/>
    </row>
    <row r="21" spans="2:12" ht="12.9" customHeight="1">
      <c r="B21" s="1333"/>
      <c r="C21" s="1365" t="s">
        <v>423</v>
      </c>
      <c r="D21" s="1366"/>
      <c r="E21" s="1034"/>
      <c r="F21" s="867">
        <v>1</v>
      </c>
      <c r="G21" s="857"/>
    </row>
    <row r="22" spans="2:12" ht="12.9" customHeight="1">
      <c r="B22" s="1334"/>
      <c r="C22" s="1365"/>
      <c r="D22" s="1366"/>
      <c r="E22" s="1034"/>
      <c r="F22" s="846"/>
      <c r="G22" s="857"/>
    </row>
    <row r="23" spans="2:12" ht="18.75" customHeight="1">
      <c r="B23" s="1335" t="s">
        <v>404</v>
      </c>
      <c r="C23" s="1336"/>
      <c r="D23" s="1337"/>
      <c r="E23" s="1032" t="s">
        <v>316</v>
      </c>
      <c r="F23" s="1013">
        <f>SUM(F24:F30)</f>
        <v>1</v>
      </c>
      <c r="G23" s="857"/>
    </row>
    <row r="24" spans="2:12" ht="12.9" customHeight="1">
      <c r="B24" s="1355" t="s">
        <v>448</v>
      </c>
      <c r="C24" s="1356" t="s">
        <v>418</v>
      </c>
      <c r="D24" s="1356"/>
      <c r="E24" s="1032" t="s">
        <v>316</v>
      </c>
      <c r="F24" s="847">
        <v>1</v>
      </c>
      <c r="G24" s="857"/>
    </row>
    <row r="25" spans="2:12" ht="12.9" customHeight="1">
      <c r="B25" s="1355"/>
      <c r="C25" s="1357" t="s">
        <v>433</v>
      </c>
      <c r="D25" s="1358"/>
      <c r="E25" s="1032" t="s">
        <v>316</v>
      </c>
      <c r="F25" s="848"/>
      <c r="G25" s="857"/>
    </row>
    <row r="26" spans="2:12" ht="12.9" customHeight="1">
      <c r="B26" s="1355"/>
      <c r="C26" s="1359" t="s">
        <v>443</v>
      </c>
      <c r="D26" s="1359"/>
      <c r="E26" s="1032" t="s">
        <v>316</v>
      </c>
      <c r="F26" s="848"/>
      <c r="G26" s="857"/>
    </row>
    <row r="27" spans="2:12" ht="12.9" customHeight="1">
      <c r="B27" s="1355"/>
      <c r="C27" s="1359" t="s">
        <v>419</v>
      </c>
      <c r="D27" s="1359"/>
      <c r="E27" s="1032" t="s">
        <v>316</v>
      </c>
      <c r="F27" s="848"/>
      <c r="G27" s="857"/>
    </row>
    <row r="28" spans="2:12" ht="12.9" customHeight="1">
      <c r="B28" s="1355"/>
      <c r="C28" s="1359" t="s">
        <v>420</v>
      </c>
      <c r="D28" s="1359"/>
      <c r="E28" s="844" t="s">
        <v>446</v>
      </c>
      <c r="F28" s="848"/>
      <c r="G28" s="857"/>
      <c r="H28" s="804"/>
    </row>
    <row r="29" spans="2:12" ht="12.9" customHeight="1">
      <c r="B29" s="1355"/>
      <c r="C29" s="1360"/>
      <c r="D29" s="1360"/>
      <c r="E29" s="844"/>
      <c r="F29" s="847"/>
      <c r="G29" s="857"/>
    </row>
    <row r="30" spans="2:12" ht="12.9" customHeight="1">
      <c r="B30" s="1355"/>
      <c r="C30" s="1360"/>
      <c r="D30" s="1360"/>
      <c r="E30" s="844"/>
      <c r="F30" s="847"/>
      <c r="G30" s="857"/>
    </row>
    <row r="31" spans="2:12" ht="21.9" customHeight="1">
      <c r="B31" s="799"/>
      <c r="C31" s="831"/>
      <c r="D31" s="832"/>
      <c r="E31" s="833" t="s">
        <v>405</v>
      </c>
      <c r="F31" s="884">
        <f>F19+F23</f>
        <v>3</v>
      </c>
      <c r="G31" s="805" t="s">
        <v>438</v>
      </c>
    </row>
    <row r="32" spans="2:12" ht="15" customHeight="1">
      <c r="C32" s="1345" t="s">
        <v>431</v>
      </c>
      <c r="D32" s="1346"/>
      <c r="E32" s="1346"/>
      <c r="F32" s="885">
        <f>F24+F19</f>
        <v>3</v>
      </c>
      <c r="G32" s="806" t="s">
        <v>438</v>
      </c>
    </row>
    <row r="33" spans="1:7" ht="15" customHeight="1">
      <c r="B33" s="807" t="s">
        <v>372</v>
      </c>
      <c r="C33" s="834" t="s">
        <v>406</v>
      </c>
      <c r="D33" s="826"/>
      <c r="E33" s="826"/>
      <c r="F33" s="808"/>
      <c r="G33" s="809"/>
    </row>
    <row r="34" spans="1:7" ht="28.5" customHeight="1">
      <c r="A34" s="810"/>
      <c r="B34" s="1364" t="s">
        <v>407</v>
      </c>
      <c r="C34" s="1364"/>
      <c r="D34" s="1364"/>
      <c r="E34" s="1364"/>
      <c r="F34" s="1364"/>
      <c r="G34" s="1364"/>
    </row>
    <row r="35" spans="1:7" ht="15" customHeight="1">
      <c r="A35" s="810"/>
      <c r="B35" s="1350" t="s">
        <v>417</v>
      </c>
      <c r="C35" s="1350"/>
      <c r="D35" s="1350"/>
      <c r="E35" s="819" t="s">
        <v>427</v>
      </c>
      <c r="F35" s="894"/>
      <c r="G35" s="894"/>
    </row>
    <row r="36" spans="1:7" ht="12.9" customHeight="1">
      <c r="B36" s="1347" t="s">
        <v>408</v>
      </c>
      <c r="C36" s="1348"/>
      <c r="D36" s="1349"/>
      <c r="E36" s="825">
        <f>$F$31*3</f>
        <v>9</v>
      </c>
      <c r="F36" s="1351"/>
      <c r="G36" s="1352"/>
    </row>
    <row r="37" spans="1:7" ht="12.9" customHeight="1">
      <c r="B37" s="1347" t="s">
        <v>409</v>
      </c>
      <c r="C37" s="1348"/>
      <c r="D37" s="1349"/>
      <c r="E37" s="825">
        <f>$F$31*7</f>
        <v>21</v>
      </c>
      <c r="F37" s="1353"/>
      <c r="G37" s="1352"/>
    </row>
    <row r="38" spans="1:7" ht="12.9" customHeight="1">
      <c r="B38" s="1347" t="s">
        <v>410</v>
      </c>
      <c r="C38" s="1348"/>
      <c r="D38" s="1349"/>
      <c r="E38" s="825">
        <f>$F$31*14</f>
        <v>42</v>
      </c>
      <c r="F38" s="1351"/>
      <c r="G38" s="1352"/>
    </row>
    <row r="39" spans="1:7" ht="12.9" customHeight="1">
      <c r="B39" s="1347" t="s">
        <v>411</v>
      </c>
      <c r="C39" s="1348"/>
      <c r="D39" s="1349"/>
      <c r="E39" s="825">
        <f>$F$31*18</f>
        <v>54</v>
      </c>
      <c r="F39" s="1351"/>
      <c r="G39" s="1352"/>
    </row>
    <row r="40" spans="1:7" ht="12.9" customHeight="1">
      <c r="B40" s="1347" t="s">
        <v>412</v>
      </c>
      <c r="C40" s="1348"/>
      <c r="D40" s="1349"/>
      <c r="E40" s="825">
        <f>$F$31*20</f>
        <v>60</v>
      </c>
      <c r="F40" s="1351"/>
      <c r="G40" s="1352"/>
    </row>
    <row r="41" spans="1:7" ht="12.9" customHeight="1">
      <c r="B41" s="1347" t="s">
        <v>413</v>
      </c>
      <c r="C41" s="1348"/>
      <c r="D41" s="1349"/>
      <c r="E41" s="825">
        <f>$F$31*22</f>
        <v>66</v>
      </c>
      <c r="F41" s="1351"/>
      <c r="G41" s="1352"/>
    </row>
    <row r="42" spans="1:7" ht="12.9" customHeight="1">
      <c r="B42" s="1347" t="s">
        <v>414</v>
      </c>
      <c r="C42" s="1348"/>
      <c r="D42" s="1349"/>
      <c r="E42" s="825">
        <f>$F$31*30</f>
        <v>90</v>
      </c>
      <c r="F42" s="1351"/>
      <c r="G42" s="1352"/>
    </row>
    <row r="43" spans="1:7" ht="18" customHeight="1">
      <c r="B43" s="826"/>
      <c r="C43" s="826"/>
      <c r="D43" s="826"/>
      <c r="E43" s="826"/>
      <c r="F43" s="826"/>
      <c r="G43" s="826"/>
    </row>
    <row r="44" spans="1:7" ht="15" customHeight="1">
      <c r="B44" s="1341" t="s">
        <v>441</v>
      </c>
      <c r="C44" s="1341"/>
      <c r="D44" s="1341"/>
      <c r="E44" s="1341"/>
      <c r="F44" s="1341"/>
      <c r="G44" s="1341"/>
    </row>
    <row r="45" spans="1:7" ht="15" customHeight="1">
      <c r="B45" s="1338" t="s">
        <v>430</v>
      </c>
      <c r="C45" s="1339"/>
      <c r="D45" s="1339"/>
      <c r="E45" s="1340"/>
      <c r="F45" s="827" t="s">
        <v>428</v>
      </c>
      <c r="G45" s="828" t="s">
        <v>429</v>
      </c>
    </row>
    <row r="46" spans="1:7" ht="12.9" customHeight="1">
      <c r="B46" s="883">
        <v>1</v>
      </c>
      <c r="C46" s="1323"/>
      <c r="D46" s="1324"/>
      <c r="E46" s="1325"/>
      <c r="F46" s="849"/>
      <c r="G46" s="850"/>
    </row>
    <row r="47" spans="1:7" ht="12.9" customHeight="1">
      <c r="B47" s="883">
        <v>2</v>
      </c>
      <c r="C47" s="1323"/>
      <c r="D47" s="1324"/>
      <c r="E47" s="1325"/>
      <c r="F47" s="849"/>
      <c r="G47" s="850"/>
    </row>
    <row r="48" spans="1:7" ht="12.9" customHeight="1">
      <c r="B48" s="883">
        <v>3</v>
      </c>
      <c r="C48" s="1323"/>
      <c r="D48" s="1324"/>
      <c r="E48" s="1325"/>
      <c r="F48" s="849"/>
      <c r="G48" s="850"/>
    </row>
    <row r="49" spans="2:7" ht="12.9" customHeight="1">
      <c r="B49" s="883">
        <v>4</v>
      </c>
      <c r="C49" s="1323"/>
      <c r="D49" s="1324"/>
      <c r="E49" s="1325"/>
      <c r="F49" s="849"/>
      <c r="G49" s="851"/>
    </row>
    <row r="50" spans="2:7" ht="12.9" customHeight="1">
      <c r="B50" s="883"/>
      <c r="C50" s="1323"/>
      <c r="D50" s="1324"/>
      <c r="E50" s="1325"/>
      <c r="F50" s="849"/>
      <c r="G50" s="852"/>
    </row>
    <row r="51" spans="2:7" ht="12.9" customHeight="1">
      <c r="B51" s="883"/>
      <c r="C51" s="1323"/>
      <c r="D51" s="1324"/>
      <c r="E51" s="1325"/>
      <c r="F51" s="853"/>
      <c r="G51" s="854"/>
    </row>
    <row r="52" spans="2:7" ht="12.9" customHeight="1">
      <c r="B52" s="883"/>
      <c r="C52" s="1323"/>
      <c r="D52" s="1324"/>
      <c r="E52" s="1325"/>
      <c r="F52" s="849"/>
      <c r="G52" s="852"/>
    </row>
    <row r="53" spans="2:7" ht="12.9" customHeight="1">
      <c r="B53" s="883"/>
      <c r="C53" s="1323"/>
      <c r="D53" s="1324"/>
      <c r="E53" s="1325"/>
      <c r="F53" s="853"/>
      <c r="G53" s="854"/>
    </row>
    <row r="54" spans="2:7" ht="15">
      <c r="B54" s="868" t="s">
        <v>372</v>
      </c>
      <c r="C54" s="869" t="s">
        <v>442</v>
      </c>
      <c r="D54" s="826"/>
      <c r="E54" s="826"/>
      <c r="F54" s="835">
        <f>SUM(F46:F53)</f>
        <v>0</v>
      </c>
      <c r="G54" s="826" t="s">
        <v>439</v>
      </c>
    </row>
    <row r="55" spans="2:7">
      <c r="B55" s="829"/>
      <c r="C55" s="870"/>
      <c r="D55" s="826"/>
      <c r="E55" s="826"/>
      <c r="F55" s="826"/>
      <c r="G55" s="826"/>
    </row>
    <row r="56" spans="2:7" ht="3.75" customHeight="1">
      <c r="B56" s="826"/>
      <c r="C56" s="826"/>
      <c r="D56" s="826"/>
      <c r="E56" s="826"/>
      <c r="F56" s="826"/>
      <c r="G56" s="826"/>
    </row>
    <row r="57" spans="2:7" hidden="1">
      <c r="B57" s="826"/>
      <c r="C57" s="826"/>
      <c r="D57" s="826"/>
      <c r="E57" s="826"/>
      <c r="F57" s="826"/>
      <c r="G57" s="826"/>
    </row>
    <row r="58" spans="2:7" hidden="1">
      <c r="B58" s="826"/>
      <c r="C58" s="826"/>
      <c r="D58" s="826"/>
      <c r="E58" s="826"/>
      <c r="F58" s="826"/>
      <c r="G58" s="826"/>
    </row>
    <row r="59" spans="2:7">
      <c r="B59" s="826"/>
      <c r="C59" s="826"/>
      <c r="D59" s="826"/>
      <c r="E59" s="826"/>
      <c r="F59" s="826"/>
      <c r="G59" s="826"/>
    </row>
  </sheetData>
  <sheetProtection algorithmName="SHA-512" hashValue="t6kAtFnE5JMeTuDHOaUNxLD4wawRAW+YQUr0UXK/UWQ5ilvqthe+qlzUg+FxYoD3tAxKmFS26FTlqHLeDsF2Fw==" saltValue="J4sPgdVdq4g8oiNhDG8T+g==" spinCount="100000" sheet="1" objects="1" scenarios="1"/>
  <mergeCells count="67">
    <mergeCell ref="B1:G1"/>
    <mergeCell ref="F3:G3"/>
    <mergeCell ref="F15:G15"/>
    <mergeCell ref="C20:D20"/>
    <mergeCell ref="C21:D21"/>
    <mergeCell ref="F14:G14"/>
    <mergeCell ref="B17:G17"/>
    <mergeCell ref="C14:E14"/>
    <mergeCell ref="C13:E13"/>
    <mergeCell ref="C12:E12"/>
    <mergeCell ref="C11:E11"/>
    <mergeCell ref="F8:G8"/>
    <mergeCell ref="F9:G9"/>
    <mergeCell ref="F10:G10"/>
    <mergeCell ref="F11:G11"/>
    <mergeCell ref="F12:G12"/>
    <mergeCell ref="B2:F2"/>
    <mergeCell ref="F4:G4"/>
    <mergeCell ref="F5:G5"/>
    <mergeCell ref="F6:G6"/>
    <mergeCell ref="F7:G7"/>
    <mergeCell ref="C6:D7"/>
    <mergeCell ref="B40:D40"/>
    <mergeCell ref="B39:D39"/>
    <mergeCell ref="B38:D38"/>
    <mergeCell ref="F13:G13"/>
    <mergeCell ref="B24:B30"/>
    <mergeCell ref="C24:D24"/>
    <mergeCell ref="C25:D25"/>
    <mergeCell ref="C28:D28"/>
    <mergeCell ref="C29:D29"/>
    <mergeCell ref="C30:D30"/>
    <mergeCell ref="B18:E18"/>
    <mergeCell ref="B34:G34"/>
    <mergeCell ref="C22:D22"/>
    <mergeCell ref="C26:D26"/>
    <mergeCell ref="C27:D27"/>
    <mergeCell ref="B23:D23"/>
    <mergeCell ref="B45:E45"/>
    <mergeCell ref="B44:G44"/>
    <mergeCell ref="C15:E15"/>
    <mergeCell ref="C32:E32"/>
    <mergeCell ref="B37:D37"/>
    <mergeCell ref="B36:D36"/>
    <mergeCell ref="B35:D35"/>
    <mergeCell ref="F42:G42"/>
    <mergeCell ref="F41:G41"/>
    <mergeCell ref="F40:G40"/>
    <mergeCell ref="F39:G39"/>
    <mergeCell ref="F38:G38"/>
    <mergeCell ref="F37:G37"/>
    <mergeCell ref="F36:G36"/>
    <mergeCell ref="B42:D42"/>
    <mergeCell ref="B41:D41"/>
    <mergeCell ref="C8:D9"/>
    <mergeCell ref="B6:B7"/>
    <mergeCell ref="B8:B9"/>
    <mergeCell ref="B20:B22"/>
    <mergeCell ref="B19:D19"/>
    <mergeCell ref="C48:E48"/>
    <mergeCell ref="C47:E47"/>
    <mergeCell ref="C46:E46"/>
    <mergeCell ref="C53:E53"/>
    <mergeCell ref="C52:E52"/>
    <mergeCell ref="C51:E51"/>
    <mergeCell ref="C50:E50"/>
    <mergeCell ref="C49:E49"/>
  </mergeCells>
  <printOptions horizontalCentered="1" verticalCentered="1"/>
  <pageMargins left="0.98425196850393704" right="0.19685039370078741" top="0.59055118110236227" bottom="0.78740157480314965" header="0.51181102362204722" footer="0.47244094488188981"/>
  <pageSetup paperSize="9" orientation="portrait" verticalDpi="300" r:id="rId1"/>
  <headerFooter alignWithMargins="0">
    <oddHeader>&amp;L&amp;W</oddHeader>
    <oddFooter>&amp;L&amp;7CEA - arkusz organizacyjny na rok szkolny 2020/21, nr teczki: &amp;F</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słownik!$F$32:$F$42</xm:f>
          </x14:formula1>
          <xm:sqref>C21:D22 C26:D30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rgb="FFFFCC99"/>
  </sheetPr>
  <dimension ref="B1:H11"/>
  <sheetViews>
    <sheetView showGridLines="0" view="pageBreakPreview" zoomScaleNormal="100" zoomScaleSheetLayoutView="100" workbookViewId="0">
      <selection activeCell="E11" sqref="E11"/>
    </sheetView>
  </sheetViews>
  <sheetFormatPr defaultRowHeight="13.2"/>
  <cols>
    <col min="1" max="1" width="3.5546875" customWidth="1"/>
    <col min="2" max="2" width="4.6640625" customWidth="1"/>
    <col min="3" max="3" width="16.33203125" customWidth="1"/>
    <col min="4" max="4" width="14.6640625" customWidth="1"/>
    <col min="5" max="5" width="57.44140625" customWidth="1"/>
    <col min="8" max="8" width="18.44140625" customWidth="1"/>
  </cols>
  <sheetData>
    <row r="1" spans="2:8">
      <c r="G1" s="1035">
        <f>wizyt!B1</f>
        <v>0</v>
      </c>
      <c r="H1" s="1036" t="str">
        <f>wizyt!D1</f>
        <v>.</v>
      </c>
    </row>
    <row r="2" spans="2:8" ht="15.6">
      <c r="B2" s="1380" t="str">
        <f>wizyt!C3</f>
        <v>?</v>
      </c>
      <c r="C2" s="1381"/>
      <c r="E2" s="1037" t="s">
        <v>560</v>
      </c>
    </row>
    <row r="3" spans="2:8" ht="15.6">
      <c r="B3" s="1038"/>
      <c r="C3" s="1382" t="s">
        <v>561</v>
      </c>
      <c r="D3" s="1382"/>
      <c r="E3" s="1382"/>
      <c r="F3" s="1382"/>
      <c r="G3" s="1382"/>
      <c r="H3" s="1038" t="str">
        <f>wizyt!H3</f>
        <v>2022/2023</v>
      </c>
    </row>
    <row r="5" spans="2:8" ht="31.5" customHeight="1">
      <c r="B5" s="1039" t="s">
        <v>2</v>
      </c>
      <c r="C5" s="1039" t="s">
        <v>429</v>
      </c>
      <c r="D5" s="1039" t="s">
        <v>562</v>
      </c>
      <c r="E5" s="1039" t="s">
        <v>563</v>
      </c>
      <c r="F5" s="1039" t="s">
        <v>564</v>
      </c>
      <c r="G5" s="1039" t="s">
        <v>565</v>
      </c>
      <c r="H5" s="1039" t="s">
        <v>566</v>
      </c>
    </row>
    <row r="6" spans="2:8" s="1042" customFormat="1" ht="66" customHeight="1">
      <c r="B6" s="1040"/>
      <c r="C6" s="1105"/>
      <c r="D6" s="1041"/>
      <c r="E6" s="1106"/>
      <c r="F6" s="1040"/>
      <c r="G6" s="1040"/>
      <c r="H6" s="1106"/>
    </row>
    <row r="7" spans="2:8" s="1042" customFormat="1" ht="66" customHeight="1">
      <c r="B7" s="1040"/>
      <c r="C7" s="1105"/>
      <c r="D7" s="1041"/>
      <c r="E7" s="1106"/>
      <c r="F7" s="1040"/>
      <c r="G7" s="1040"/>
      <c r="H7" s="1106"/>
    </row>
    <row r="8" spans="2:8" s="1042" customFormat="1" ht="66" customHeight="1">
      <c r="B8" s="1040"/>
      <c r="C8" s="1105"/>
      <c r="D8" s="1041"/>
      <c r="E8" s="1106"/>
      <c r="F8" s="1040"/>
      <c r="G8" s="1040"/>
      <c r="H8" s="1106"/>
    </row>
    <row r="9" spans="2:8" s="1042" customFormat="1" ht="66" customHeight="1">
      <c r="B9" s="1040"/>
      <c r="C9" s="1105"/>
      <c r="D9" s="1041"/>
      <c r="E9" s="1106"/>
      <c r="F9" s="1040"/>
      <c r="G9" s="1040"/>
      <c r="H9" s="1106"/>
    </row>
    <row r="10" spans="2:8" s="1042" customFormat="1" ht="66" customHeight="1">
      <c r="B10" s="1040"/>
      <c r="C10" s="1105"/>
      <c r="D10" s="1041"/>
      <c r="E10" s="1106"/>
      <c r="F10" s="1040"/>
      <c r="G10" s="1040"/>
      <c r="H10" s="1106"/>
    </row>
    <row r="11" spans="2:8" s="1042" customFormat="1" ht="66" customHeight="1">
      <c r="B11" s="1040"/>
      <c r="C11" s="1105"/>
      <c r="D11" s="1041"/>
      <c r="E11" s="1106"/>
      <c r="F11" s="1040"/>
      <c r="G11" s="1040"/>
      <c r="H11" s="1106"/>
    </row>
  </sheetData>
  <sheetProtection algorithmName="SHA-512" hashValue="nhfcBiXRkcbkD7o6m1IOoWEGUN8gXg6PNPyM132+yi1tqFF4/RDjuHnY2VDZxsP52BHeY0uk7RXc3R+BTrrvOw==" saltValue="nlik7WU4cqet4+YgSa0QGg==" spinCount="100000" sheet="1" objects="1" scenarios="1" formatRows="0" insertRows="0" deleteRows="0"/>
  <mergeCells count="2">
    <mergeCell ref="B2:C2"/>
    <mergeCell ref="C3:G3"/>
  </mergeCells>
  <pageMargins left="0.7" right="0.7" top="0.75" bottom="0.75" header="0.3" footer="0.3"/>
  <pageSetup paperSize="9" orientation="landscape" horizontalDpi="300" verticalDpi="300" r:id="rId1"/>
  <headerFooter>
    <oddFooter xml:space="preserve">&amp;LCEA - arkusz organizacyjny na rok szkolny 2020/21   nr teczki: &amp;F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słownik!$F$32:$F$42</xm:f>
          </x14:formula1>
          <xm:sqref>D6:D11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3">
    <tabColor indexed="13"/>
    <pageSetUpPr fitToPage="1"/>
  </sheetPr>
  <dimension ref="A1:AE1063"/>
  <sheetViews>
    <sheetView zoomScale="70" zoomScaleNormal="70" zoomScaleSheetLayoutView="80" zoomScalePageLayoutView="120" workbookViewId="0">
      <selection activeCell="AH517" sqref="AH517"/>
    </sheetView>
  </sheetViews>
  <sheetFormatPr defaultColWidth="9.33203125" defaultRowHeight="13.8"/>
  <cols>
    <col min="1" max="1" width="7.109375" style="17" customWidth="1"/>
    <col min="2" max="2" width="5.88671875" style="17" customWidth="1"/>
    <col min="3" max="3" width="23.88671875" style="19" customWidth="1"/>
    <col min="4" max="4" width="6" style="17" customWidth="1"/>
    <col min="5" max="5" width="3.6640625" style="17" customWidth="1"/>
    <col min="6" max="6" width="3.6640625" style="20" customWidth="1"/>
    <col min="7" max="7" width="23.5546875" style="17" customWidth="1"/>
    <col min="8" max="8" width="6.109375" style="17" customWidth="1"/>
    <col min="9" max="9" width="3.6640625" style="20" customWidth="1"/>
    <col min="10" max="10" width="3.6640625" style="17" customWidth="1"/>
    <col min="11" max="11" width="8.109375" style="20" customWidth="1"/>
    <col min="12" max="12" width="6.109375" style="20" customWidth="1"/>
    <col min="13" max="13" width="23.5546875" style="17" customWidth="1"/>
    <col min="14" max="14" width="12.44140625" style="17" customWidth="1"/>
    <col min="15" max="15" width="5.88671875" style="17" customWidth="1"/>
    <col min="16" max="19" width="6.33203125" style="17" customWidth="1"/>
    <col min="20" max="20" width="6.33203125" style="20" customWidth="1"/>
    <col min="21" max="22" width="9.33203125" style="315" customWidth="1"/>
    <col min="23" max="23" width="9.33203125" style="17" customWidth="1"/>
    <col min="24" max="24" width="7.44140625" style="320" customWidth="1"/>
    <col min="25" max="25" width="4.5546875" style="102" customWidth="1"/>
    <col min="26" max="26" width="20.33203125" style="16" customWidth="1"/>
    <col min="27" max="27" width="6.109375" style="51" hidden="1" customWidth="1"/>
    <col min="28" max="28" width="5.109375" style="51" hidden="1" customWidth="1"/>
    <col min="29" max="29" width="7.5546875" style="51" hidden="1" customWidth="1"/>
    <col min="30" max="30" width="5.44140625" style="17" hidden="1" customWidth="1"/>
    <col min="31" max="31" width="7.33203125" style="17" hidden="1" customWidth="1"/>
    <col min="32" max="32" width="9.33203125" style="17" customWidth="1"/>
    <col min="33" max="16384" width="9.33203125" style="17"/>
  </cols>
  <sheetData>
    <row r="1" spans="1:31" ht="15.6">
      <c r="B1" s="1118"/>
      <c r="C1" s="1119"/>
      <c r="D1" s="1118"/>
      <c r="E1" s="1118"/>
      <c r="F1" s="1120"/>
      <c r="G1" s="1118"/>
      <c r="H1" s="1118"/>
      <c r="I1" s="1120"/>
      <c r="J1" s="1118"/>
      <c r="K1" s="1120"/>
      <c r="L1" s="1120"/>
      <c r="M1" s="1118"/>
      <c r="N1" s="1118"/>
      <c r="O1" s="1118"/>
      <c r="P1" s="1118"/>
      <c r="Q1" s="1118"/>
      <c r="R1" s="1118"/>
      <c r="S1" s="1118"/>
      <c r="T1" s="1120"/>
      <c r="U1" s="1121"/>
      <c r="V1" s="1121"/>
      <c r="W1" s="984">
        <f>wizyt!B1</f>
        <v>0</v>
      </c>
      <c r="X1" s="1383" t="str">
        <f>wizyt!D1</f>
        <v>.</v>
      </c>
      <c r="Y1" s="1383"/>
      <c r="Z1" s="1383"/>
    </row>
    <row r="2" spans="1:31" ht="36" customHeight="1" thickBot="1">
      <c r="A2" s="56"/>
      <c r="B2" s="56"/>
      <c r="C2" s="1439" t="str">
        <f>wizyt!$C$3</f>
        <v>?</v>
      </c>
      <c r="D2" s="1440"/>
      <c r="E2" s="215"/>
      <c r="F2" s="55"/>
      <c r="G2" s="419"/>
      <c r="H2" s="91"/>
      <c r="I2" s="91"/>
      <c r="J2" s="91"/>
      <c r="K2" s="91"/>
      <c r="L2" s="367"/>
      <c r="M2" s="91"/>
      <c r="N2" s="91"/>
      <c r="O2" s="91"/>
      <c r="P2" s="91"/>
      <c r="Q2" s="91"/>
      <c r="R2" s="91"/>
      <c r="S2" s="326"/>
      <c r="T2" s="326"/>
      <c r="U2" s="326"/>
      <c r="V2" s="418" t="s">
        <v>141</v>
      </c>
      <c r="W2" s="326" t="str">
        <f>wizyt!H3</f>
        <v>2022/2023</v>
      </c>
      <c r="X2" s="417"/>
      <c r="Y2" s="97"/>
      <c r="Z2" s="54"/>
    </row>
    <row r="3" spans="1:31" ht="106.5" customHeight="1">
      <c r="A3" s="507" t="s">
        <v>2</v>
      </c>
      <c r="B3" s="465" t="s">
        <v>221</v>
      </c>
      <c r="C3" s="69" t="s">
        <v>57</v>
      </c>
      <c r="D3" s="627" t="s">
        <v>15</v>
      </c>
      <c r="E3" s="627" t="s">
        <v>158</v>
      </c>
      <c r="F3" s="628" t="s">
        <v>3</v>
      </c>
      <c r="G3" s="1043" t="s">
        <v>567</v>
      </c>
      <c r="H3" s="1044" t="s">
        <v>568</v>
      </c>
      <c r="I3" s="628" t="s">
        <v>0</v>
      </c>
      <c r="J3" s="628" t="s">
        <v>24</v>
      </c>
      <c r="K3" s="626" t="s">
        <v>452</v>
      </c>
      <c r="L3" s="57" t="s">
        <v>478</v>
      </c>
      <c r="M3" s="439" t="s">
        <v>455</v>
      </c>
      <c r="N3" s="57" t="s">
        <v>252</v>
      </c>
      <c r="O3" s="57" t="s">
        <v>215</v>
      </c>
      <c r="P3" s="438" t="s">
        <v>4</v>
      </c>
      <c r="Q3" s="438" t="s">
        <v>5</v>
      </c>
      <c r="R3" s="438" t="s">
        <v>6</v>
      </c>
      <c r="S3" s="438" t="s">
        <v>7</v>
      </c>
      <c r="T3" s="57" t="s">
        <v>302</v>
      </c>
      <c r="U3" s="57" t="s">
        <v>31</v>
      </c>
      <c r="V3" s="57" t="s">
        <v>1</v>
      </c>
      <c r="W3" s="57" t="s">
        <v>216</v>
      </c>
      <c r="X3" s="427" t="s">
        <v>218</v>
      </c>
      <c r="Y3" s="427" t="s">
        <v>107</v>
      </c>
      <c r="Z3" s="447" t="s">
        <v>60</v>
      </c>
    </row>
    <row r="4" spans="1:31" s="165" customFormat="1" thickBot="1">
      <c r="A4" s="650">
        <v>1</v>
      </c>
      <c r="B4" s="651">
        <v>2</v>
      </c>
      <c r="C4" s="651">
        <v>3</v>
      </c>
      <c r="D4" s="651">
        <v>4</v>
      </c>
      <c r="E4" s="651">
        <v>5</v>
      </c>
      <c r="F4" s="651">
        <v>6</v>
      </c>
      <c r="G4" s="651">
        <v>7</v>
      </c>
      <c r="H4" s="651">
        <v>8</v>
      </c>
      <c r="I4" s="651">
        <v>9</v>
      </c>
      <c r="J4" s="651">
        <v>10</v>
      </c>
      <c r="K4" s="651">
        <v>11</v>
      </c>
      <c r="L4" s="651">
        <v>12</v>
      </c>
      <c r="M4" s="651">
        <v>13</v>
      </c>
      <c r="N4" s="651">
        <v>14</v>
      </c>
      <c r="O4" s="651">
        <v>15</v>
      </c>
      <c r="P4" s="651">
        <v>16</v>
      </c>
      <c r="Q4" s="651">
        <v>17</v>
      </c>
      <c r="R4" s="651">
        <v>18</v>
      </c>
      <c r="S4" s="651">
        <v>19</v>
      </c>
      <c r="T4" s="651">
        <v>20</v>
      </c>
      <c r="U4" s="651">
        <v>21</v>
      </c>
      <c r="V4" s="651">
        <v>22</v>
      </c>
      <c r="W4" s="651">
        <v>23</v>
      </c>
      <c r="X4" s="651">
        <v>24</v>
      </c>
      <c r="Y4" s="651">
        <v>25</v>
      </c>
      <c r="Z4" s="651">
        <v>26</v>
      </c>
      <c r="AA4" s="403" t="s">
        <v>213</v>
      </c>
      <c r="AB4" s="164"/>
      <c r="AC4" s="164"/>
      <c r="AD4" s="404" t="s">
        <v>214</v>
      </c>
      <c r="AE4" s="165" t="s">
        <v>298</v>
      </c>
    </row>
    <row r="5" spans="1:31" ht="17.100000000000001" customHeight="1" thickTop="1" thickBot="1">
      <c r="A5" s="166"/>
      <c r="B5" s="449"/>
      <c r="C5" s="171" t="s">
        <v>11</v>
      </c>
      <c r="D5" s="167"/>
      <c r="E5" s="167"/>
      <c r="F5" s="167"/>
      <c r="G5" s="167"/>
      <c r="H5" s="167"/>
      <c r="I5" s="167"/>
      <c r="J5" s="167"/>
      <c r="K5" s="167"/>
      <c r="L5" s="368"/>
      <c r="M5" s="167"/>
      <c r="N5" s="366"/>
      <c r="O5" s="167"/>
      <c r="P5" s="167"/>
      <c r="Q5" s="167"/>
      <c r="R5" s="167"/>
      <c r="S5" s="167"/>
      <c r="T5" s="167"/>
      <c r="U5" s="304">
        <f>SUM(U6:U13)</f>
        <v>0</v>
      </c>
      <c r="V5" s="304"/>
      <c r="W5" s="168">
        <f>SUM(W6:W13)</f>
        <v>0</v>
      </c>
      <c r="X5" s="304">
        <f>SUM(X6:X13)</f>
        <v>0</v>
      </c>
      <c r="Y5" s="99"/>
      <c r="Z5" s="72" t="s">
        <v>51</v>
      </c>
    </row>
    <row r="6" spans="1:31" ht="12.9" customHeight="1" thickTop="1">
      <c r="A6" s="1419"/>
      <c r="B6" s="1406"/>
      <c r="C6" s="1422"/>
      <c r="D6" s="1416"/>
      <c r="E6" s="1428"/>
      <c r="F6" s="1384"/>
      <c r="G6" s="1441"/>
      <c r="H6" s="1026" t="s">
        <v>552</v>
      </c>
      <c r="I6" s="1384"/>
      <c r="J6" s="1431"/>
      <c r="K6" s="251"/>
      <c r="L6" s="89"/>
      <c r="M6" s="71"/>
      <c r="N6" s="71"/>
      <c r="O6" s="89"/>
      <c r="P6" s="363"/>
      <c r="Q6" s="7"/>
      <c r="R6" s="7"/>
      <c r="S6" s="7"/>
      <c r="T6" s="89"/>
      <c r="U6" s="1395">
        <f>SUM(P6:T13)</f>
        <v>0</v>
      </c>
      <c r="V6" s="1412"/>
      <c r="W6" s="1413">
        <f>IF((U6-V6)&gt;=0,U6-V6,0)</f>
        <v>0</v>
      </c>
      <c r="X6" s="1403">
        <f>IF(U6&lt;V6,U6,V6)/IF(V6=0,1,V6)</f>
        <v>0</v>
      </c>
      <c r="Y6" s="1392" t="str">
        <f>IF(X6=1,"pe",IF(X6&gt;0,"ne",""))</f>
        <v/>
      </c>
      <c r="Z6" s="1409"/>
      <c r="AA6" s="51">
        <v>1</v>
      </c>
      <c r="AB6" s="51" t="s">
        <v>175</v>
      </c>
      <c r="AC6" s="51" t="str">
        <f>$C$2</f>
        <v>?</v>
      </c>
      <c r="AD6" s="51">
        <v>1</v>
      </c>
      <c r="AE6" s="407">
        <f>C6</f>
        <v>0</v>
      </c>
    </row>
    <row r="7" spans="1:31" ht="12.9" customHeight="1">
      <c r="A7" s="1420"/>
      <c r="B7" s="1407"/>
      <c r="C7" s="1423"/>
      <c r="D7" s="1417"/>
      <c r="E7" s="1429"/>
      <c r="F7" s="1384"/>
      <c r="G7" s="1442"/>
      <c r="H7" s="1426"/>
      <c r="I7" s="1384"/>
      <c r="J7" s="1432"/>
      <c r="K7" s="249"/>
      <c r="L7" s="90"/>
      <c r="M7" s="81"/>
      <c r="N7" s="81"/>
      <c r="O7" s="87"/>
      <c r="P7" s="364"/>
      <c r="Q7" s="5"/>
      <c r="R7" s="5"/>
      <c r="S7" s="5"/>
      <c r="T7" s="90"/>
      <c r="U7" s="1396"/>
      <c r="V7" s="1400"/>
      <c r="W7" s="1414"/>
      <c r="X7" s="1404"/>
      <c r="Y7" s="1393"/>
      <c r="Z7" s="1410"/>
      <c r="AA7" s="51">
        <f>IF(M7=M6,0,1)</f>
        <v>0</v>
      </c>
      <c r="AB7" s="51" t="s">
        <v>175</v>
      </c>
      <c r="AC7" s="51" t="str">
        <f t="shared" ref="AC7:AC41" si="0">$C$2</f>
        <v>?</v>
      </c>
      <c r="AD7" s="51">
        <f>IF(N7=N6,0,1)</f>
        <v>0</v>
      </c>
      <c r="AE7" s="407">
        <f>AE6</f>
        <v>0</v>
      </c>
    </row>
    <row r="8" spans="1:31" ht="12.9" customHeight="1">
      <c r="A8" s="1420"/>
      <c r="B8" s="1407"/>
      <c r="C8" s="1423"/>
      <c r="D8" s="1417"/>
      <c r="E8" s="1429"/>
      <c r="F8" s="1384"/>
      <c r="G8" s="1442"/>
      <c r="H8" s="1426"/>
      <c r="I8" s="1384"/>
      <c r="J8" s="1432"/>
      <c r="K8" s="249"/>
      <c r="L8" s="90"/>
      <c r="M8" s="81"/>
      <c r="N8" s="81"/>
      <c r="O8" s="87"/>
      <c r="P8" s="364"/>
      <c r="Q8" s="5"/>
      <c r="R8" s="5"/>
      <c r="S8" s="5"/>
      <c r="T8" s="90"/>
      <c r="U8" s="1396"/>
      <c r="V8" s="1400"/>
      <c r="W8" s="1414"/>
      <c r="X8" s="1404"/>
      <c r="Y8" s="1393"/>
      <c r="Z8" s="1410"/>
      <c r="AA8" s="51">
        <f>IF(M8=M7,0,IF(M8=M6,0,1))</f>
        <v>0</v>
      </c>
      <c r="AB8" s="51" t="s">
        <v>175</v>
      </c>
      <c r="AC8" s="51" t="str">
        <f t="shared" si="0"/>
        <v>?</v>
      </c>
      <c r="AD8" s="51">
        <f>IF(N8=N7,0,IF(N8=N6,0,1))</f>
        <v>0</v>
      </c>
      <c r="AE8" s="407">
        <f t="shared" ref="AE8:AE13" si="1">AE7</f>
        <v>0</v>
      </c>
    </row>
    <row r="9" spans="1:31" ht="12.9" customHeight="1">
      <c r="A9" s="1420"/>
      <c r="B9" s="1407"/>
      <c r="C9" s="1423"/>
      <c r="D9" s="1417"/>
      <c r="E9" s="1429"/>
      <c r="F9" s="1384"/>
      <c r="G9" s="1442"/>
      <c r="H9" s="1426"/>
      <c r="I9" s="1384"/>
      <c r="J9" s="1432"/>
      <c r="K9" s="249"/>
      <c r="L9" s="90"/>
      <c r="M9" s="81"/>
      <c r="N9" s="81"/>
      <c r="O9" s="87"/>
      <c r="P9" s="364"/>
      <c r="Q9" s="5"/>
      <c r="R9" s="5"/>
      <c r="S9" s="5"/>
      <c r="T9" s="90"/>
      <c r="U9" s="1396"/>
      <c r="V9" s="1400"/>
      <c r="W9" s="1414"/>
      <c r="X9" s="1404"/>
      <c r="Y9" s="1393"/>
      <c r="Z9" s="1410"/>
      <c r="AA9" s="51">
        <f>IF(M9=M8,0,IF(M9=M7,0,IF(M9=M6,0,1)))</f>
        <v>0</v>
      </c>
      <c r="AB9" s="51" t="s">
        <v>175</v>
      </c>
      <c r="AC9" s="51" t="str">
        <f t="shared" si="0"/>
        <v>?</v>
      </c>
      <c r="AD9" s="51">
        <f>IF(N9=N8,0,IF(N9=N7,0,IF(N9=N6,0,1)))</f>
        <v>0</v>
      </c>
      <c r="AE9" s="407">
        <f t="shared" si="1"/>
        <v>0</v>
      </c>
    </row>
    <row r="10" spans="1:31" ht="12.9" customHeight="1">
      <c r="A10" s="1420"/>
      <c r="B10" s="1407"/>
      <c r="C10" s="1423"/>
      <c r="D10" s="1417"/>
      <c r="E10" s="1429"/>
      <c r="F10" s="1384"/>
      <c r="G10" s="1442"/>
      <c r="H10" s="1426"/>
      <c r="I10" s="1384"/>
      <c r="J10" s="1432"/>
      <c r="K10" s="253"/>
      <c r="L10" s="90"/>
      <c r="M10" s="81"/>
      <c r="N10" s="81"/>
      <c r="O10" s="87"/>
      <c r="P10" s="364"/>
      <c r="Q10" s="5"/>
      <c r="R10" s="5"/>
      <c r="S10" s="5"/>
      <c r="T10" s="90"/>
      <c r="U10" s="1396"/>
      <c r="V10" s="1400"/>
      <c r="W10" s="1414"/>
      <c r="X10" s="1404"/>
      <c r="Y10" s="1393"/>
      <c r="Z10" s="1410"/>
      <c r="AA10" s="51">
        <f>IF(M10=M9,0,IF(M10=M8,0,IF(M10=M7,0,IF(M10=M6,0,1))))</f>
        <v>0</v>
      </c>
      <c r="AB10" s="51" t="s">
        <v>175</v>
      </c>
      <c r="AC10" s="51" t="str">
        <f t="shared" si="0"/>
        <v>?</v>
      </c>
      <c r="AD10" s="51">
        <f>IF(N10=N9,0,IF(N10=N8,0,IF(N10=N7,0,IF(N10=N6,0,1))))</f>
        <v>0</v>
      </c>
      <c r="AE10" s="407">
        <f t="shared" si="1"/>
        <v>0</v>
      </c>
    </row>
    <row r="11" spans="1:31" ht="12.9" customHeight="1">
      <c r="A11" s="1420"/>
      <c r="B11" s="1407"/>
      <c r="C11" s="1423"/>
      <c r="D11" s="1417"/>
      <c r="E11" s="1429"/>
      <c r="F11" s="1384"/>
      <c r="G11" s="1442"/>
      <c r="H11" s="1426"/>
      <c r="I11" s="1384"/>
      <c r="J11" s="1432"/>
      <c r="K11" s="253"/>
      <c r="L11" s="90"/>
      <c r="M11" s="81"/>
      <c r="N11" s="81"/>
      <c r="O11" s="87"/>
      <c r="P11" s="364"/>
      <c r="Q11" s="5"/>
      <c r="R11" s="5"/>
      <c r="S11" s="5"/>
      <c r="T11" s="90"/>
      <c r="U11" s="1396"/>
      <c r="V11" s="1400"/>
      <c r="W11" s="1414"/>
      <c r="X11" s="1404"/>
      <c r="Y11" s="1393"/>
      <c r="Z11" s="1410"/>
      <c r="AA11" s="51">
        <f>IF(M11=M10,0,IF(M11=M9,0,IF(M11=M8,0,IF(M11=M7,0,IF(M11=M6,0,1)))))</f>
        <v>0</v>
      </c>
      <c r="AB11" s="51" t="s">
        <v>175</v>
      </c>
      <c r="AC11" s="51" t="str">
        <f t="shared" si="0"/>
        <v>?</v>
      </c>
      <c r="AD11" s="51">
        <f>IF(N11=N10,0,IF(N11=N9,0,IF(N11=N8,0,IF(N11=N7,0,IF(N11=N6,0,1)))))</f>
        <v>0</v>
      </c>
      <c r="AE11" s="407">
        <f t="shared" si="1"/>
        <v>0</v>
      </c>
    </row>
    <row r="12" spans="1:31" ht="12.9" customHeight="1">
      <c r="A12" s="1420"/>
      <c r="B12" s="1407"/>
      <c r="C12" s="1423"/>
      <c r="D12" s="1417"/>
      <c r="E12" s="1429"/>
      <c r="F12" s="1384"/>
      <c r="G12" s="1442"/>
      <c r="H12" s="1426"/>
      <c r="I12" s="1384"/>
      <c r="J12" s="1432"/>
      <c r="K12" s="253"/>
      <c r="L12" s="90"/>
      <c r="M12" s="81"/>
      <c r="N12" s="81"/>
      <c r="O12" s="87"/>
      <c r="P12" s="364"/>
      <c r="Q12" s="5"/>
      <c r="R12" s="5"/>
      <c r="S12" s="5"/>
      <c r="T12" s="90"/>
      <c r="U12" s="1396"/>
      <c r="V12" s="1400"/>
      <c r="W12" s="1414"/>
      <c r="X12" s="1404"/>
      <c r="Y12" s="1393"/>
      <c r="Z12" s="1410"/>
      <c r="AA12" s="51">
        <f>IF(M12=M11,0,IF(M12=M10,0,IF(M12=M9,0,IF(M12=M8,0,IF(M12=M7,0,IF(M12=M6,0,1))))))</f>
        <v>0</v>
      </c>
      <c r="AB12" s="51" t="s">
        <v>175</v>
      </c>
      <c r="AC12" s="51" t="str">
        <f t="shared" si="0"/>
        <v>?</v>
      </c>
      <c r="AD12" s="51">
        <f>IF(N12=N11,0,IF(N12=N10,0,IF(N12=N9,0,IF(N12=N8,0,IF(N12=N7,0,IF(N12=N6,0,1))))))</f>
        <v>0</v>
      </c>
      <c r="AE12" s="407">
        <f t="shared" si="1"/>
        <v>0</v>
      </c>
    </row>
    <row r="13" spans="1:31" ht="12.9" customHeight="1" thickBot="1">
      <c r="A13" s="1421"/>
      <c r="B13" s="1408"/>
      <c r="C13" s="1424"/>
      <c r="D13" s="1418"/>
      <c r="E13" s="1430"/>
      <c r="F13" s="1385"/>
      <c r="G13" s="1443"/>
      <c r="H13" s="1427"/>
      <c r="I13" s="1385"/>
      <c r="J13" s="1433"/>
      <c r="K13" s="250"/>
      <c r="L13" s="88"/>
      <c r="M13" s="81"/>
      <c r="N13" s="85"/>
      <c r="O13" s="156"/>
      <c r="P13" s="365"/>
      <c r="Q13" s="6"/>
      <c r="R13" s="6"/>
      <c r="S13" s="6"/>
      <c r="T13" s="88"/>
      <c r="U13" s="1397"/>
      <c r="V13" s="1401"/>
      <c r="W13" s="1415"/>
      <c r="X13" s="1405"/>
      <c r="Y13" s="1394"/>
      <c r="Z13" s="1411"/>
      <c r="AA13" s="51">
        <f>IF(M13=M12,0,IF(M13=M11,0,IF(M13=M10,0,IF(M13=M9,0,IF(M13=M8,0,IF(M13=M7,0,IF(M13=M6,0,1)))))))</f>
        <v>0</v>
      </c>
      <c r="AB13" s="51" t="s">
        <v>175</v>
      </c>
      <c r="AC13" s="51" t="str">
        <f t="shared" si="0"/>
        <v>?</v>
      </c>
      <c r="AD13" s="51">
        <f>IF(N13=N12,0,IF(N13=N11,0,IF(N13=N10,0,IF(N13=N9,0,IF(N13=N8,0,IF(N13=N7,0,IF(N13=N6,0,1)))))))</f>
        <v>0</v>
      </c>
      <c r="AE13" s="407">
        <f t="shared" si="1"/>
        <v>0</v>
      </c>
    </row>
    <row r="14" spans="1:31" ht="17.100000000000001" customHeight="1" thickTop="1" thickBot="1">
      <c r="A14" s="59"/>
      <c r="B14" s="61"/>
      <c r="C14" s="169" t="s">
        <v>30</v>
      </c>
      <c r="D14" s="235"/>
      <c r="E14" s="235"/>
      <c r="F14" s="235"/>
      <c r="G14" s="58"/>
      <c r="H14" s="235"/>
      <c r="I14" s="235"/>
      <c r="J14" s="235"/>
      <c r="K14" s="248"/>
      <c r="L14" s="475"/>
      <c r="M14" s="58"/>
      <c r="N14" s="475"/>
      <c r="O14" s="58"/>
      <c r="P14" s="61"/>
      <c r="Q14" s="61"/>
      <c r="R14" s="61"/>
      <c r="S14" s="61"/>
      <c r="T14" s="61"/>
      <c r="U14" s="305">
        <f>SUM(U15:U30)</f>
        <v>0</v>
      </c>
      <c r="V14" s="305"/>
      <c r="W14" s="18">
        <f>SUM(W15:W30)</f>
        <v>0</v>
      </c>
      <c r="X14" s="305">
        <f>SUM(X15:X30)</f>
        <v>0</v>
      </c>
      <c r="Y14" s="98"/>
      <c r="Z14" s="24" t="s">
        <v>51</v>
      </c>
      <c r="AC14" s="51" t="str">
        <f t="shared" si="0"/>
        <v>?</v>
      </c>
    </row>
    <row r="15" spans="1:31" ht="12.9" customHeight="1" thickTop="1" thickBot="1">
      <c r="A15" s="1420"/>
      <c r="B15" s="1406"/>
      <c r="C15" s="1423"/>
      <c r="D15" s="1417"/>
      <c r="E15" s="1428"/>
      <c r="F15" s="1384"/>
      <c r="G15" s="1386"/>
      <c r="H15" s="1026" t="s">
        <v>552</v>
      </c>
      <c r="I15" s="1384"/>
      <c r="J15" s="1384"/>
      <c r="K15" s="251"/>
      <c r="L15" s="89"/>
      <c r="M15" s="71"/>
      <c r="N15" s="71"/>
      <c r="O15" s="87"/>
      <c r="P15" s="4"/>
      <c r="Q15" s="4"/>
      <c r="R15" s="5"/>
      <c r="S15" s="4"/>
      <c r="T15" s="87"/>
      <c r="U15" s="1396">
        <f>SUM(P15:T22)</f>
        <v>0</v>
      </c>
      <c r="V15" s="1400"/>
      <c r="W15" s="1390">
        <f>IF((U15-V15)&gt;=0,U15-V15,0)</f>
        <v>0</v>
      </c>
      <c r="X15" s="1444">
        <f>IF(U15&lt;V15,U15,V15)/IF(V15=0,1,V15)</f>
        <v>0</v>
      </c>
      <c r="Y15" s="1392" t="str">
        <f>IF(X15=1,"pe",IF(X15&gt;0,"ne",""))</f>
        <v/>
      </c>
      <c r="Z15" s="1402"/>
      <c r="AA15" s="51">
        <v>1</v>
      </c>
      <c r="AB15" s="51" t="s">
        <v>176</v>
      </c>
      <c r="AC15" s="51" t="str">
        <f t="shared" si="0"/>
        <v>?</v>
      </c>
      <c r="AD15" s="51">
        <v>1</v>
      </c>
      <c r="AE15" s="407">
        <f>C15</f>
        <v>0</v>
      </c>
    </row>
    <row r="16" spans="1:31" ht="12.9" customHeight="1" thickTop="1" thickBot="1">
      <c r="A16" s="1420"/>
      <c r="B16" s="1407"/>
      <c r="C16" s="1423"/>
      <c r="D16" s="1417"/>
      <c r="E16" s="1429"/>
      <c r="F16" s="1384"/>
      <c r="G16" s="1386"/>
      <c r="H16" s="1426"/>
      <c r="I16" s="1384"/>
      <c r="J16" s="1384"/>
      <c r="K16" s="249"/>
      <c r="L16" s="90"/>
      <c r="M16" s="81"/>
      <c r="N16" s="81"/>
      <c r="O16" s="87"/>
      <c r="P16" s="5"/>
      <c r="Q16" s="5"/>
      <c r="R16" s="5"/>
      <c r="S16" s="5"/>
      <c r="T16" s="90"/>
      <c r="U16" s="1396"/>
      <c r="V16" s="1400"/>
      <c r="W16" s="1391"/>
      <c r="X16" s="1444"/>
      <c r="Y16" s="1393"/>
      <c r="Z16" s="1402"/>
      <c r="AA16" s="51">
        <f>IF(M16=M15,0,1)</f>
        <v>0</v>
      </c>
      <c r="AB16" s="51" t="s">
        <v>176</v>
      </c>
      <c r="AC16" s="51" t="str">
        <f t="shared" si="0"/>
        <v>?</v>
      </c>
      <c r="AD16" s="51">
        <f>IF(N16=N15,0,1)</f>
        <v>0</v>
      </c>
      <c r="AE16" s="407">
        <f t="shared" ref="AE16:AE30" si="2">AE15</f>
        <v>0</v>
      </c>
    </row>
    <row r="17" spans="1:31" ht="12.9" customHeight="1" thickTop="1" thickBot="1">
      <c r="A17" s="1420"/>
      <c r="B17" s="1407"/>
      <c r="C17" s="1423"/>
      <c r="D17" s="1417"/>
      <c r="E17" s="1429"/>
      <c r="F17" s="1384"/>
      <c r="G17" s="1386"/>
      <c r="H17" s="1426"/>
      <c r="I17" s="1384"/>
      <c r="J17" s="1384"/>
      <c r="K17" s="249"/>
      <c r="L17" s="90"/>
      <c r="M17" s="81"/>
      <c r="N17" s="81"/>
      <c r="O17" s="87"/>
      <c r="P17" s="5"/>
      <c r="Q17" s="5"/>
      <c r="R17" s="5"/>
      <c r="S17" s="5"/>
      <c r="T17" s="90"/>
      <c r="U17" s="1396"/>
      <c r="V17" s="1400"/>
      <c r="W17" s="1391"/>
      <c r="X17" s="1444"/>
      <c r="Y17" s="1393"/>
      <c r="Z17" s="1402"/>
      <c r="AA17" s="51">
        <f>IF(M17=M16,0,IF(M17=M15,0,1))</f>
        <v>0</v>
      </c>
      <c r="AB17" s="51" t="s">
        <v>176</v>
      </c>
      <c r="AC17" s="51" t="str">
        <f t="shared" si="0"/>
        <v>?</v>
      </c>
      <c r="AD17" s="51">
        <f>IF(N17=N16,0,IF(N17=N15,0,1))</f>
        <v>0</v>
      </c>
      <c r="AE17" s="407">
        <f t="shared" si="2"/>
        <v>0</v>
      </c>
    </row>
    <row r="18" spans="1:31" ht="12.9" customHeight="1" thickTop="1" thickBot="1">
      <c r="A18" s="1420"/>
      <c r="B18" s="1407"/>
      <c r="C18" s="1423"/>
      <c r="D18" s="1417"/>
      <c r="E18" s="1429"/>
      <c r="F18" s="1384"/>
      <c r="G18" s="1386"/>
      <c r="H18" s="1426"/>
      <c r="I18" s="1384"/>
      <c r="J18" s="1384"/>
      <c r="K18" s="249"/>
      <c r="L18" s="90"/>
      <c r="M18" s="81"/>
      <c r="N18" s="81"/>
      <c r="O18" s="87"/>
      <c r="P18" s="5"/>
      <c r="Q18" s="5"/>
      <c r="R18" s="5"/>
      <c r="S18" s="5"/>
      <c r="T18" s="90"/>
      <c r="U18" s="1396"/>
      <c r="V18" s="1400"/>
      <c r="W18" s="1391"/>
      <c r="X18" s="1444"/>
      <c r="Y18" s="1393"/>
      <c r="Z18" s="1402"/>
      <c r="AA18" s="51">
        <f>IF(M18=M17,0,IF(M18=M16,0,IF(M18=M15,0,1)))</f>
        <v>0</v>
      </c>
      <c r="AB18" s="51" t="s">
        <v>176</v>
      </c>
      <c r="AC18" s="51" t="str">
        <f t="shared" si="0"/>
        <v>?</v>
      </c>
      <c r="AD18" s="51">
        <f>IF(N18=N17,0,IF(N18=N16,0,IF(N18=N15,0,1)))</f>
        <v>0</v>
      </c>
      <c r="AE18" s="407">
        <f t="shared" si="2"/>
        <v>0</v>
      </c>
    </row>
    <row r="19" spans="1:31" ht="12.9" customHeight="1" thickTop="1" thickBot="1">
      <c r="A19" s="1420"/>
      <c r="B19" s="1407"/>
      <c r="C19" s="1423"/>
      <c r="D19" s="1417"/>
      <c r="E19" s="1429"/>
      <c r="F19" s="1384"/>
      <c r="G19" s="1386"/>
      <c r="H19" s="1426"/>
      <c r="I19" s="1384"/>
      <c r="J19" s="1384"/>
      <c r="K19" s="253"/>
      <c r="L19" s="90"/>
      <c r="M19" s="81"/>
      <c r="N19" s="81"/>
      <c r="O19" s="87"/>
      <c r="P19" s="5"/>
      <c r="Q19" s="5"/>
      <c r="R19" s="5"/>
      <c r="S19" s="5"/>
      <c r="T19" s="90"/>
      <c r="U19" s="1396"/>
      <c r="V19" s="1400"/>
      <c r="W19" s="1391"/>
      <c r="X19" s="1444"/>
      <c r="Y19" s="1393"/>
      <c r="Z19" s="1402"/>
      <c r="AA19" s="51">
        <f>IF(M19=M18,0,IF(M19=M17,0,IF(M19=M16,0,IF(M19=M15,0,1))))</f>
        <v>0</v>
      </c>
      <c r="AB19" s="51" t="s">
        <v>176</v>
      </c>
      <c r="AC19" s="51" t="str">
        <f t="shared" si="0"/>
        <v>?</v>
      </c>
      <c r="AD19" s="51">
        <f>IF(N19=N18,0,IF(N19=N17,0,IF(N19=N16,0,IF(N19=N15,0,1))))</f>
        <v>0</v>
      </c>
      <c r="AE19" s="407">
        <f t="shared" si="2"/>
        <v>0</v>
      </c>
    </row>
    <row r="20" spans="1:31" ht="12.9" customHeight="1" thickTop="1" thickBot="1">
      <c r="A20" s="1420"/>
      <c r="B20" s="1407"/>
      <c r="C20" s="1423"/>
      <c r="D20" s="1417"/>
      <c r="E20" s="1429"/>
      <c r="F20" s="1384"/>
      <c r="G20" s="1386"/>
      <c r="H20" s="1426"/>
      <c r="I20" s="1384"/>
      <c r="J20" s="1384"/>
      <c r="K20" s="253"/>
      <c r="L20" s="90"/>
      <c r="M20" s="81"/>
      <c r="N20" s="81"/>
      <c r="O20" s="87"/>
      <c r="P20" s="5"/>
      <c r="Q20" s="5"/>
      <c r="R20" s="5"/>
      <c r="S20" s="5"/>
      <c r="T20" s="90"/>
      <c r="U20" s="1396"/>
      <c r="V20" s="1400"/>
      <c r="W20" s="1388" t="str">
        <f>IF(W15&gt;9,"Błąd","")</f>
        <v/>
      </c>
      <c r="X20" s="1444"/>
      <c r="Y20" s="1393"/>
      <c r="Z20" s="1402"/>
      <c r="AA20" s="51">
        <f>IF(M20=M19,0,IF(M20=M18,0,IF(M20=M17,0,IF(M20=M16,0,IF(M20=M15,0,1)))))</f>
        <v>0</v>
      </c>
      <c r="AB20" s="51" t="s">
        <v>176</v>
      </c>
      <c r="AC20" s="51" t="str">
        <f t="shared" si="0"/>
        <v>?</v>
      </c>
      <c r="AD20" s="51">
        <f>IF(N20=N19,0,IF(N20=N18,0,IF(N20=N17,0,IF(N20=N16,0,IF(N20=N15,0,1)))))</f>
        <v>0</v>
      </c>
      <c r="AE20" s="407">
        <f t="shared" si="2"/>
        <v>0</v>
      </c>
    </row>
    <row r="21" spans="1:31" ht="12.9" customHeight="1" thickTop="1" thickBot="1">
      <c r="A21" s="1420"/>
      <c r="B21" s="1407"/>
      <c r="C21" s="1423"/>
      <c r="D21" s="1417"/>
      <c r="E21" s="1429"/>
      <c r="F21" s="1384"/>
      <c r="G21" s="1386"/>
      <c r="H21" s="1426"/>
      <c r="I21" s="1384"/>
      <c r="J21" s="1384"/>
      <c r="K21" s="253"/>
      <c r="L21" s="90"/>
      <c r="M21" s="81"/>
      <c r="N21" s="81"/>
      <c r="O21" s="87"/>
      <c r="P21" s="5"/>
      <c r="Q21" s="5"/>
      <c r="R21" s="5"/>
      <c r="S21" s="5"/>
      <c r="T21" s="90"/>
      <c r="U21" s="1396"/>
      <c r="V21" s="1400"/>
      <c r="W21" s="1388"/>
      <c r="X21" s="1444"/>
      <c r="Y21" s="1393"/>
      <c r="Z21" s="1402"/>
      <c r="AA21" s="51">
        <f>IF(M21=M20,0,IF(M21=M19,0,IF(M21=M18,0,IF(M21=M17,0,IF(M21=M16,0,IF(M21=M15,0,1))))))</f>
        <v>0</v>
      </c>
      <c r="AB21" s="51" t="s">
        <v>176</v>
      </c>
      <c r="AC21" s="51" t="str">
        <f t="shared" si="0"/>
        <v>?</v>
      </c>
      <c r="AD21" s="51">
        <f>IF(N21=N20,0,IF(N21=N19,0,IF(N21=N18,0,IF(N21=N17,0,IF(N21=N16,0,IF(N21=N15,0,1))))))</f>
        <v>0</v>
      </c>
      <c r="AE21" s="407">
        <f t="shared" si="2"/>
        <v>0</v>
      </c>
    </row>
    <row r="22" spans="1:31" ht="12.9" customHeight="1" thickTop="1" thickBot="1">
      <c r="A22" s="1421"/>
      <c r="B22" s="1408"/>
      <c r="C22" s="1424"/>
      <c r="D22" s="1418"/>
      <c r="E22" s="1430"/>
      <c r="F22" s="1385"/>
      <c r="G22" s="1387"/>
      <c r="H22" s="1427"/>
      <c r="I22" s="1385"/>
      <c r="J22" s="1385"/>
      <c r="K22" s="250"/>
      <c r="L22" s="88"/>
      <c r="M22" s="81"/>
      <c r="N22" s="85"/>
      <c r="O22" s="88"/>
      <c r="P22" s="6"/>
      <c r="Q22" s="6"/>
      <c r="R22" s="6"/>
      <c r="S22" s="6"/>
      <c r="T22" s="88"/>
      <c r="U22" s="1397"/>
      <c r="V22" s="1401"/>
      <c r="W22" s="1389"/>
      <c r="X22" s="1444"/>
      <c r="Y22" s="1394"/>
      <c r="Z22" s="1402"/>
      <c r="AA22" s="51">
        <f>IF(M22=M21,0,IF(M22=M20,0,IF(M22=M19,0,IF(M22=M18,0,IF(M22=M17,0,IF(M22=M16,0,IF(M22=M15,0,1)))))))</f>
        <v>0</v>
      </c>
      <c r="AB22" s="51" t="s">
        <v>176</v>
      </c>
      <c r="AC22" s="51" t="str">
        <f t="shared" si="0"/>
        <v>?</v>
      </c>
      <c r="AD22" s="51">
        <f>IF(N22=N21,0,IF(N22=N20,0,IF(N22=N19,0,IF(N22=N18,0,IF(N22=N17,0,IF(N22=N16,0,IF(N22=N15,0,1)))))))</f>
        <v>0</v>
      </c>
      <c r="AE22" s="407">
        <f t="shared" si="2"/>
        <v>0</v>
      </c>
    </row>
    <row r="23" spans="1:31" ht="17.100000000000001" customHeight="1" thickTop="1" thickBot="1">
      <c r="A23" s="1419"/>
      <c r="B23" s="1406"/>
      <c r="C23" s="1422"/>
      <c r="D23" s="1416"/>
      <c r="E23" s="1428"/>
      <c r="F23" s="1398"/>
      <c r="G23" s="1425"/>
      <c r="H23" s="1026" t="s">
        <v>552</v>
      </c>
      <c r="I23" s="1398"/>
      <c r="J23" s="1398"/>
      <c r="K23" s="251"/>
      <c r="L23" s="89"/>
      <c r="M23" s="71"/>
      <c r="N23" s="71"/>
      <c r="O23" s="89"/>
      <c r="P23" s="7"/>
      <c r="Q23" s="7"/>
      <c r="R23" s="7"/>
      <c r="S23" s="7"/>
      <c r="T23" s="89"/>
      <c r="U23" s="1395">
        <f>SUM(P23:T30)</f>
        <v>0</v>
      </c>
      <c r="V23" s="1412"/>
      <c r="W23" s="1390">
        <f t="shared" ref="W23" si="3">IF((U23-V23)&gt;=0,U23-V23,0)</f>
        <v>0</v>
      </c>
      <c r="X23" s="1444">
        <f>IF(U23&lt;V23,U23,V23)/IF(V23=0,1,V23)</f>
        <v>0</v>
      </c>
      <c r="Y23" s="1392" t="str">
        <f>IF(X23=1,"pe",IF(X23&gt;0,"ne",""))</f>
        <v/>
      </c>
      <c r="Z23" s="1402"/>
      <c r="AA23" s="51">
        <v>1</v>
      </c>
      <c r="AB23" s="51" t="s">
        <v>176</v>
      </c>
      <c r="AC23" s="51" t="str">
        <f t="shared" si="0"/>
        <v>?</v>
      </c>
      <c r="AD23" s="51">
        <v>1</v>
      </c>
      <c r="AE23" s="407">
        <f>C23</f>
        <v>0</v>
      </c>
    </row>
    <row r="24" spans="1:31" ht="12.9" customHeight="1" thickTop="1" thickBot="1">
      <c r="A24" s="1420"/>
      <c r="B24" s="1407"/>
      <c r="C24" s="1423"/>
      <c r="D24" s="1417"/>
      <c r="E24" s="1429"/>
      <c r="F24" s="1384"/>
      <c r="G24" s="1386"/>
      <c r="H24" s="1426"/>
      <c r="I24" s="1384"/>
      <c r="J24" s="1384"/>
      <c r="K24" s="249"/>
      <c r="L24" s="90"/>
      <c r="M24" s="81"/>
      <c r="N24" s="81"/>
      <c r="O24" s="87"/>
      <c r="P24" s="5"/>
      <c r="Q24" s="5"/>
      <c r="R24" s="5"/>
      <c r="S24" s="5"/>
      <c r="T24" s="90"/>
      <c r="U24" s="1396"/>
      <c r="V24" s="1400"/>
      <c r="W24" s="1391"/>
      <c r="X24" s="1444"/>
      <c r="Y24" s="1393"/>
      <c r="Z24" s="1402"/>
      <c r="AA24" s="51">
        <f>IF(M24=M23,0,1)</f>
        <v>0</v>
      </c>
      <c r="AB24" s="51" t="s">
        <v>176</v>
      </c>
      <c r="AC24" s="51" t="str">
        <f t="shared" si="0"/>
        <v>?</v>
      </c>
      <c r="AD24" s="51">
        <f>IF(N24=N23,0,1)</f>
        <v>0</v>
      </c>
      <c r="AE24" s="407">
        <f>AE23</f>
        <v>0</v>
      </c>
    </row>
    <row r="25" spans="1:31" ht="12.9" customHeight="1" thickTop="1" thickBot="1">
      <c r="A25" s="1420"/>
      <c r="B25" s="1407"/>
      <c r="C25" s="1423"/>
      <c r="D25" s="1417"/>
      <c r="E25" s="1429"/>
      <c r="F25" s="1384"/>
      <c r="G25" s="1386"/>
      <c r="H25" s="1426"/>
      <c r="I25" s="1384"/>
      <c r="J25" s="1384"/>
      <c r="K25" s="249"/>
      <c r="L25" s="90"/>
      <c r="M25" s="81"/>
      <c r="N25" s="81"/>
      <c r="O25" s="87"/>
      <c r="P25" s="5"/>
      <c r="Q25" s="5"/>
      <c r="R25" s="5"/>
      <c r="S25" s="5"/>
      <c r="T25" s="90"/>
      <c r="U25" s="1396"/>
      <c r="V25" s="1400"/>
      <c r="W25" s="1391"/>
      <c r="X25" s="1444"/>
      <c r="Y25" s="1393"/>
      <c r="Z25" s="1402"/>
      <c r="AA25" s="51">
        <f>IF(M25=M24,0,IF(M25=M23,0,1))</f>
        <v>0</v>
      </c>
      <c r="AB25" s="51" t="s">
        <v>176</v>
      </c>
      <c r="AC25" s="51" t="str">
        <f t="shared" si="0"/>
        <v>?</v>
      </c>
      <c r="AD25" s="51">
        <f>IF(N25=N24,0,IF(N25=N23,0,1))</f>
        <v>0</v>
      </c>
      <c r="AE25" s="407">
        <f t="shared" si="2"/>
        <v>0</v>
      </c>
    </row>
    <row r="26" spans="1:31" ht="12.9" customHeight="1" thickTop="1" thickBot="1">
      <c r="A26" s="1420"/>
      <c r="B26" s="1407"/>
      <c r="C26" s="1423"/>
      <c r="D26" s="1417"/>
      <c r="E26" s="1429"/>
      <c r="F26" s="1384"/>
      <c r="G26" s="1386"/>
      <c r="H26" s="1426"/>
      <c r="I26" s="1384"/>
      <c r="J26" s="1384"/>
      <c r="K26" s="249"/>
      <c r="L26" s="90"/>
      <c r="M26" s="81"/>
      <c r="N26" s="81"/>
      <c r="O26" s="87"/>
      <c r="P26" s="5"/>
      <c r="Q26" s="5"/>
      <c r="R26" s="5"/>
      <c r="S26" s="5"/>
      <c r="T26" s="90"/>
      <c r="U26" s="1396"/>
      <c r="V26" s="1400"/>
      <c r="W26" s="1391"/>
      <c r="X26" s="1444"/>
      <c r="Y26" s="1393"/>
      <c r="Z26" s="1402"/>
      <c r="AA26" s="51">
        <f>IF(M26=M25,0,IF(M26=M24,0,IF(M26=M23,0,1)))</f>
        <v>0</v>
      </c>
      <c r="AB26" s="51" t="s">
        <v>176</v>
      </c>
      <c r="AC26" s="51" t="str">
        <f t="shared" si="0"/>
        <v>?</v>
      </c>
      <c r="AD26" s="51">
        <f>IF(N26=N25,0,IF(N26=N24,0,IF(N26=N23,0,1)))</f>
        <v>0</v>
      </c>
      <c r="AE26" s="407">
        <f t="shared" si="2"/>
        <v>0</v>
      </c>
    </row>
    <row r="27" spans="1:31" ht="12.9" customHeight="1" thickTop="1" thickBot="1">
      <c r="A27" s="1420"/>
      <c r="B27" s="1407"/>
      <c r="C27" s="1423"/>
      <c r="D27" s="1417"/>
      <c r="E27" s="1429"/>
      <c r="F27" s="1384"/>
      <c r="G27" s="1386"/>
      <c r="H27" s="1426"/>
      <c r="I27" s="1384"/>
      <c r="J27" s="1384"/>
      <c r="K27" s="253"/>
      <c r="L27" s="90"/>
      <c r="M27" s="81"/>
      <c r="N27" s="81"/>
      <c r="O27" s="87"/>
      <c r="P27" s="5"/>
      <c r="Q27" s="5"/>
      <c r="R27" s="5"/>
      <c r="S27" s="5"/>
      <c r="T27" s="90"/>
      <c r="U27" s="1396"/>
      <c r="V27" s="1400"/>
      <c r="W27" s="1391"/>
      <c r="X27" s="1444"/>
      <c r="Y27" s="1393"/>
      <c r="Z27" s="1402"/>
      <c r="AA27" s="51">
        <f>IF(M27=M26,0,IF(M27=M25,0,IF(M27=M24,0,IF(M27=M23,0,1))))</f>
        <v>0</v>
      </c>
      <c r="AB27" s="51" t="s">
        <v>176</v>
      </c>
      <c r="AC27" s="51" t="str">
        <f t="shared" si="0"/>
        <v>?</v>
      </c>
      <c r="AD27" s="51">
        <f>IF(N27=N26,0,IF(N27=N25,0,IF(N27=N24,0,IF(N27=N23,0,1))))</f>
        <v>0</v>
      </c>
      <c r="AE27" s="407">
        <f t="shared" si="2"/>
        <v>0</v>
      </c>
    </row>
    <row r="28" spans="1:31" ht="12.9" customHeight="1" thickTop="1" thickBot="1">
      <c r="A28" s="1420"/>
      <c r="B28" s="1407"/>
      <c r="C28" s="1423"/>
      <c r="D28" s="1417"/>
      <c r="E28" s="1429"/>
      <c r="F28" s="1384"/>
      <c r="G28" s="1386"/>
      <c r="H28" s="1426"/>
      <c r="I28" s="1384"/>
      <c r="J28" s="1384"/>
      <c r="K28" s="253"/>
      <c r="L28" s="90"/>
      <c r="M28" s="81"/>
      <c r="N28" s="81"/>
      <c r="O28" s="87"/>
      <c r="P28" s="5"/>
      <c r="Q28" s="5"/>
      <c r="R28" s="5"/>
      <c r="S28" s="5"/>
      <c r="T28" s="90"/>
      <c r="U28" s="1396"/>
      <c r="V28" s="1400"/>
      <c r="W28" s="1388" t="str">
        <f t="shared" ref="W28" si="4">IF(W23&gt;9,"Błąd","")</f>
        <v/>
      </c>
      <c r="X28" s="1444"/>
      <c r="Y28" s="1393"/>
      <c r="Z28" s="1402"/>
      <c r="AA28" s="51">
        <f>IF(M28=M27,0,IF(M28=M26,0,IF(M28=M25,0,IF(M28=M24,0,IF(M28=M23,0,1)))))</f>
        <v>0</v>
      </c>
      <c r="AB28" s="51" t="s">
        <v>176</v>
      </c>
      <c r="AC28" s="51" t="str">
        <f t="shared" si="0"/>
        <v>?</v>
      </c>
      <c r="AD28" s="51">
        <f>IF(N28=N27,0,IF(N28=N26,0,IF(N28=N25,0,IF(N28=N24,0,IF(N28=N23,0,1)))))</f>
        <v>0</v>
      </c>
      <c r="AE28" s="407">
        <f t="shared" si="2"/>
        <v>0</v>
      </c>
    </row>
    <row r="29" spans="1:31" ht="12.9" customHeight="1" thickTop="1" thickBot="1">
      <c r="A29" s="1420"/>
      <c r="B29" s="1407"/>
      <c r="C29" s="1423"/>
      <c r="D29" s="1417"/>
      <c r="E29" s="1429"/>
      <c r="F29" s="1384"/>
      <c r="G29" s="1386"/>
      <c r="H29" s="1426"/>
      <c r="I29" s="1384"/>
      <c r="J29" s="1384"/>
      <c r="K29" s="253"/>
      <c r="L29" s="90"/>
      <c r="M29" s="81"/>
      <c r="N29" s="81"/>
      <c r="O29" s="87"/>
      <c r="P29" s="5"/>
      <c r="Q29" s="5"/>
      <c r="R29" s="5"/>
      <c r="S29" s="5"/>
      <c r="T29" s="90"/>
      <c r="U29" s="1396"/>
      <c r="V29" s="1400"/>
      <c r="W29" s="1388"/>
      <c r="X29" s="1444"/>
      <c r="Y29" s="1393"/>
      <c r="Z29" s="1402"/>
      <c r="AA29" s="51">
        <f>IF(M29=M28,0,IF(M29=M27,0,IF(M29=M26,0,IF(M29=M25,0,IF(M29=M24,0,IF(M29=M23,0,1))))))</f>
        <v>0</v>
      </c>
      <c r="AB29" s="51" t="s">
        <v>176</v>
      </c>
      <c r="AC29" s="51" t="str">
        <f t="shared" si="0"/>
        <v>?</v>
      </c>
      <c r="AD29" s="51">
        <f>IF(N29=N28,0,IF(N29=N27,0,IF(N29=N26,0,IF(N29=N25,0,IF(N29=N24,0,IF(N29=N23,0,1))))))</f>
        <v>0</v>
      </c>
      <c r="AE29" s="407">
        <f t="shared" si="2"/>
        <v>0</v>
      </c>
    </row>
    <row r="30" spans="1:31" ht="12.9" customHeight="1" thickTop="1" thickBot="1">
      <c r="A30" s="1421"/>
      <c r="B30" s="1408"/>
      <c r="C30" s="1424"/>
      <c r="D30" s="1418"/>
      <c r="E30" s="1430"/>
      <c r="F30" s="1385"/>
      <c r="G30" s="1387"/>
      <c r="H30" s="1427"/>
      <c r="I30" s="1385"/>
      <c r="J30" s="1385"/>
      <c r="K30" s="250"/>
      <c r="L30" s="88"/>
      <c r="M30" s="81"/>
      <c r="N30" s="85"/>
      <c r="O30" s="156"/>
      <c r="P30" s="6"/>
      <c r="Q30" s="6"/>
      <c r="R30" s="6"/>
      <c r="S30" s="6"/>
      <c r="T30" s="88"/>
      <c r="U30" s="1397"/>
      <c r="V30" s="1401"/>
      <c r="W30" s="1389"/>
      <c r="X30" s="1444"/>
      <c r="Y30" s="1394"/>
      <c r="Z30" s="1402"/>
      <c r="AA30" s="51">
        <f>IF(M30=M29,0,IF(M30=M28,0,IF(M30=M27,0,IF(M30=M26,0,IF(M30=M25,0,IF(M30=M24,0,IF(M30=M23,0,1)))))))</f>
        <v>0</v>
      </c>
      <c r="AB30" s="51" t="s">
        <v>176</v>
      </c>
      <c r="AC30" s="51" t="str">
        <f t="shared" si="0"/>
        <v>?</v>
      </c>
      <c r="AD30" s="51">
        <f>IF(N30=N29,0,IF(N30=N28,0,IF(N30=N27,0,IF(N30=N26,0,IF(N30=N25,0,IF(N30=N24,0,IF(N30=N23,0,1)))))))</f>
        <v>0</v>
      </c>
      <c r="AE30" s="407">
        <f t="shared" si="2"/>
        <v>0</v>
      </c>
    </row>
    <row r="31" spans="1:31" ht="17.100000000000001" customHeight="1" thickTop="1" thickBot="1">
      <c r="A31" s="59"/>
      <c r="B31" s="61"/>
      <c r="C31" s="169" t="s">
        <v>102</v>
      </c>
      <c r="D31" s="236"/>
      <c r="E31" s="236"/>
      <c r="F31" s="236"/>
      <c r="G31" s="61"/>
      <c r="H31" s="236"/>
      <c r="I31" s="236"/>
      <c r="J31" s="236"/>
      <c r="K31" s="252"/>
      <c r="L31" s="61"/>
      <c r="M31" s="61"/>
      <c r="N31" s="61"/>
      <c r="O31" s="61"/>
      <c r="P31" s="61"/>
      <c r="Q31" s="61"/>
      <c r="R31" s="61"/>
      <c r="S31" s="61"/>
      <c r="T31" s="62"/>
      <c r="U31" s="305">
        <f>SUM(U32:U49)</f>
        <v>0</v>
      </c>
      <c r="V31" s="305"/>
      <c r="W31" s="18">
        <f>SUM(W32:W49)</f>
        <v>0</v>
      </c>
      <c r="X31" s="305">
        <f>SUM(X32:X49)</f>
        <v>0</v>
      </c>
      <c r="Y31" s="101"/>
      <c r="Z31" s="72" t="s">
        <v>51</v>
      </c>
      <c r="AC31" s="51" t="str">
        <f t="shared" si="0"/>
        <v>?</v>
      </c>
    </row>
    <row r="32" spans="1:31" ht="14.1" customHeight="1" thickTop="1" thickBot="1">
      <c r="A32" s="1420"/>
      <c r="B32" s="1406"/>
      <c r="C32" s="1423"/>
      <c r="D32" s="1417"/>
      <c r="E32" s="1428"/>
      <c r="F32" s="1398"/>
      <c r="G32" s="1386"/>
      <c r="H32" s="1384"/>
      <c r="I32" s="1384"/>
      <c r="J32" s="1384"/>
      <c r="K32" s="251"/>
      <c r="L32" s="89"/>
      <c r="M32" s="71"/>
      <c r="N32" s="71"/>
      <c r="O32" s="87"/>
      <c r="P32" s="4"/>
      <c r="Q32" s="4"/>
      <c r="R32" s="4"/>
      <c r="S32" s="4"/>
      <c r="T32" s="87"/>
      <c r="U32" s="1396">
        <f>SUM(P32:T41)</f>
        <v>0</v>
      </c>
      <c r="V32" s="1400"/>
      <c r="W32" s="1390">
        <f>IF((U32-V32)&gt;=0,U32-V32,0)</f>
        <v>0</v>
      </c>
      <c r="X32" s="1444">
        <f>IF(U32&lt;V32,U32,V32)/IF(V32=0,1,V32)</f>
        <v>0</v>
      </c>
      <c r="Y32" s="1392" t="str">
        <f>IF(X32=1,"pe",IF(X32&gt;0,"ne",""))</f>
        <v/>
      </c>
      <c r="Z32" s="1402"/>
      <c r="AA32" s="51">
        <v>1</v>
      </c>
      <c r="AB32" s="51" t="s">
        <v>177</v>
      </c>
      <c r="AC32" s="51" t="str">
        <f t="shared" si="0"/>
        <v>?</v>
      </c>
      <c r="AD32" s="51">
        <v>1</v>
      </c>
      <c r="AE32" s="407">
        <f>C32</f>
        <v>0</v>
      </c>
    </row>
    <row r="33" spans="1:31" ht="14.1" customHeight="1" thickTop="1" thickBot="1">
      <c r="A33" s="1420"/>
      <c r="B33" s="1407"/>
      <c r="C33" s="1423"/>
      <c r="D33" s="1417"/>
      <c r="E33" s="1429"/>
      <c r="F33" s="1384"/>
      <c r="G33" s="1386"/>
      <c r="H33" s="1384"/>
      <c r="I33" s="1384"/>
      <c r="J33" s="1384"/>
      <c r="K33" s="249"/>
      <c r="L33" s="90"/>
      <c r="M33" s="81"/>
      <c r="N33" s="81"/>
      <c r="O33" s="87"/>
      <c r="P33" s="5"/>
      <c r="Q33" s="5"/>
      <c r="R33" s="5"/>
      <c r="S33" s="5"/>
      <c r="T33" s="90"/>
      <c r="U33" s="1396"/>
      <c r="V33" s="1400"/>
      <c r="W33" s="1391"/>
      <c r="X33" s="1444"/>
      <c r="Y33" s="1393"/>
      <c r="Z33" s="1402"/>
      <c r="AA33" s="51">
        <f>IF(M33=M32,0,1)</f>
        <v>0</v>
      </c>
      <c r="AB33" s="51" t="s">
        <v>177</v>
      </c>
      <c r="AC33" s="51" t="str">
        <f t="shared" si="0"/>
        <v>?</v>
      </c>
      <c r="AD33" s="51">
        <f>IF(N33=N32,0,1)</f>
        <v>0</v>
      </c>
      <c r="AE33" s="407">
        <f t="shared" ref="AE33:AE41" si="5">AE32</f>
        <v>0</v>
      </c>
    </row>
    <row r="34" spans="1:31" ht="14.1" customHeight="1" thickTop="1" thickBot="1">
      <c r="A34" s="1420"/>
      <c r="B34" s="1407"/>
      <c r="C34" s="1423"/>
      <c r="D34" s="1417"/>
      <c r="E34" s="1429"/>
      <c r="F34" s="1384"/>
      <c r="G34" s="1386"/>
      <c r="H34" s="1384"/>
      <c r="I34" s="1384"/>
      <c r="J34" s="1384"/>
      <c r="K34" s="249"/>
      <c r="L34" s="90"/>
      <c r="M34" s="81"/>
      <c r="N34" s="81"/>
      <c r="O34" s="87"/>
      <c r="P34" s="5"/>
      <c r="Q34" s="5"/>
      <c r="R34" s="5"/>
      <c r="S34" s="5"/>
      <c r="T34" s="90"/>
      <c r="U34" s="1396"/>
      <c r="V34" s="1400"/>
      <c r="W34" s="1391"/>
      <c r="X34" s="1444"/>
      <c r="Y34" s="1393"/>
      <c r="Z34" s="1402"/>
      <c r="AA34" s="51">
        <f>IF(M34=M33,0,IF(M34=M32,0,1))</f>
        <v>0</v>
      </c>
      <c r="AB34" s="51" t="s">
        <v>177</v>
      </c>
      <c r="AC34" s="51" t="str">
        <f t="shared" si="0"/>
        <v>?</v>
      </c>
      <c r="AD34" s="51">
        <f>IF(N34=N33,0,IF(N34=N32,0,1))</f>
        <v>0</v>
      </c>
      <c r="AE34" s="407">
        <f t="shared" si="5"/>
        <v>0</v>
      </c>
    </row>
    <row r="35" spans="1:31" ht="14.1" customHeight="1" thickTop="1" thickBot="1">
      <c r="A35" s="1420"/>
      <c r="B35" s="1407"/>
      <c r="C35" s="1423"/>
      <c r="D35" s="1417"/>
      <c r="E35" s="1429"/>
      <c r="F35" s="1384"/>
      <c r="G35" s="1386"/>
      <c r="H35" s="1384"/>
      <c r="I35" s="1384"/>
      <c r="J35" s="1384"/>
      <c r="K35" s="249"/>
      <c r="L35" s="90"/>
      <c r="M35" s="81"/>
      <c r="N35" s="81"/>
      <c r="O35" s="87"/>
      <c r="P35" s="5"/>
      <c r="Q35" s="5"/>
      <c r="R35" s="5"/>
      <c r="S35" s="5"/>
      <c r="T35" s="90"/>
      <c r="U35" s="1396"/>
      <c r="V35" s="1400"/>
      <c r="W35" s="1391"/>
      <c r="X35" s="1444"/>
      <c r="Y35" s="1393"/>
      <c r="Z35" s="1402"/>
      <c r="AA35" s="51">
        <f>IF(M35=M34,0,IF(M35=M33,0,IF(M35=M32,0,1)))</f>
        <v>0</v>
      </c>
      <c r="AB35" s="51" t="s">
        <v>177</v>
      </c>
      <c r="AC35" s="51" t="str">
        <f t="shared" si="0"/>
        <v>?</v>
      </c>
      <c r="AD35" s="51">
        <f>IF(N35=N34,0,IF(N35=N33,0,IF(N35=N32,0,1)))</f>
        <v>0</v>
      </c>
      <c r="AE35" s="407">
        <f t="shared" si="5"/>
        <v>0</v>
      </c>
    </row>
    <row r="36" spans="1:31" ht="14.1" customHeight="1" thickTop="1" thickBot="1">
      <c r="A36" s="1420"/>
      <c r="B36" s="1407"/>
      <c r="C36" s="1423"/>
      <c r="D36" s="1417"/>
      <c r="E36" s="1429"/>
      <c r="F36" s="1384"/>
      <c r="G36" s="1386"/>
      <c r="H36" s="1384"/>
      <c r="I36" s="1384"/>
      <c r="J36" s="1384"/>
      <c r="K36" s="253"/>
      <c r="L36" s="90"/>
      <c r="M36" s="81"/>
      <c r="N36" s="81"/>
      <c r="O36" s="87"/>
      <c r="P36" s="4"/>
      <c r="Q36" s="4"/>
      <c r="R36" s="4"/>
      <c r="S36" s="5"/>
      <c r="T36" s="90"/>
      <c r="U36" s="1396"/>
      <c r="V36" s="1400"/>
      <c r="W36" s="1391"/>
      <c r="X36" s="1444"/>
      <c r="Y36" s="1393"/>
      <c r="Z36" s="1402"/>
      <c r="AA36" s="51">
        <f>IF(M36=M35,0,IF(M36=M34,0,IF(M36=M33,0,IF(M36=M32,0,1))))</f>
        <v>0</v>
      </c>
      <c r="AB36" s="51" t="s">
        <v>177</v>
      </c>
      <c r="AC36" s="51" t="str">
        <f t="shared" si="0"/>
        <v>?</v>
      </c>
      <c r="AD36" s="51">
        <f>IF(N36=N35,0,IF(N36=N34,0,IF(N36=N33,0,IF(N36=N32,0,1))))</f>
        <v>0</v>
      </c>
      <c r="AE36" s="407">
        <f t="shared" si="5"/>
        <v>0</v>
      </c>
    </row>
    <row r="37" spans="1:31" ht="14.1" customHeight="1" thickTop="1" thickBot="1">
      <c r="A37" s="1420"/>
      <c r="B37" s="1407"/>
      <c r="C37" s="1423"/>
      <c r="D37" s="1417"/>
      <c r="E37" s="1429"/>
      <c r="F37" s="1384"/>
      <c r="G37" s="1386"/>
      <c r="H37" s="1384"/>
      <c r="I37" s="1384"/>
      <c r="J37" s="1384"/>
      <c r="K37" s="253"/>
      <c r="L37" s="90"/>
      <c r="M37" s="81"/>
      <c r="N37" s="81"/>
      <c r="O37" s="87"/>
      <c r="P37" s="4"/>
      <c r="Q37" s="4"/>
      <c r="R37" s="4"/>
      <c r="S37" s="5"/>
      <c r="T37" s="90"/>
      <c r="U37" s="1396"/>
      <c r="V37" s="1400"/>
      <c r="W37" s="1391"/>
      <c r="X37" s="1444"/>
      <c r="Y37" s="1393"/>
      <c r="Z37" s="1402"/>
      <c r="AA37" s="51">
        <f>IF(M37=M36,0,IF(M37=M35,0,IF(M37=M34,0,IF(M37=M33,0,IF(M37=M32,0,1)))))</f>
        <v>0</v>
      </c>
      <c r="AB37" s="51" t="s">
        <v>177</v>
      </c>
      <c r="AC37" s="51" t="str">
        <f t="shared" si="0"/>
        <v>?</v>
      </c>
      <c r="AD37" s="51">
        <f>IF(N37=N36,0,IF(N37=N35,0,IF(N37=N34,0,IF(N37=N33,0,IF(N37=N32,0,1)))))</f>
        <v>0</v>
      </c>
      <c r="AE37" s="407">
        <f t="shared" si="5"/>
        <v>0</v>
      </c>
    </row>
    <row r="38" spans="1:31" ht="14.1" customHeight="1" thickTop="1" thickBot="1">
      <c r="A38" s="1420"/>
      <c r="B38" s="1407"/>
      <c r="C38" s="1423"/>
      <c r="D38" s="1417"/>
      <c r="E38" s="1429"/>
      <c r="F38" s="1384"/>
      <c r="G38" s="1386"/>
      <c r="H38" s="1384"/>
      <c r="I38" s="1384"/>
      <c r="J38" s="1384"/>
      <c r="K38" s="253"/>
      <c r="L38" s="90"/>
      <c r="M38" s="81"/>
      <c r="N38" s="81"/>
      <c r="O38" s="87"/>
      <c r="P38" s="4"/>
      <c r="Q38" s="4"/>
      <c r="R38" s="4"/>
      <c r="S38" s="5"/>
      <c r="T38" s="90"/>
      <c r="U38" s="1396"/>
      <c r="V38" s="1400"/>
      <c r="W38" s="1388" t="str">
        <f>IF(W32&gt;9,"błąd","")</f>
        <v/>
      </c>
      <c r="X38" s="1444"/>
      <c r="Y38" s="1393"/>
      <c r="Z38" s="1402"/>
      <c r="AA38" s="51">
        <f>IF(M38=M37,0,IF(M38=M36,0,IF(M38=M35,0,IF(M38=M34,0,IF(M38=M33,0,IF(M38=M32,0,1))))))</f>
        <v>0</v>
      </c>
      <c r="AB38" s="51" t="s">
        <v>177</v>
      </c>
      <c r="AC38" s="51" t="str">
        <f t="shared" si="0"/>
        <v>?</v>
      </c>
      <c r="AD38" s="51">
        <f>IF(N38=N37,0,IF(N38=N36,0,IF(N38=N35,0,IF(N38=N34,0,IF(N38=N33,0,IF(N38=N32,0,1))))))</f>
        <v>0</v>
      </c>
      <c r="AE38" s="407">
        <f t="shared" si="5"/>
        <v>0</v>
      </c>
    </row>
    <row r="39" spans="1:31" ht="14.1" customHeight="1" thickTop="1" thickBot="1">
      <c r="A39" s="1420"/>
      <c r="B39" s="1407"/>
      <c r="C39" s="1423"/>
      <c r="D39" s="1417"/>
      <c r="E39" s="1429"/>
      <c r="F39" s="1384"/>
      <c r="G39" s="1386"/>
      <c r="H39" s="1384"/>
      <c r="I39" s="1384"/>
      <c r="J39" s="1384"/>
      <c r="K39" s="253"/>
      <c r="L39" s="90"/>
      <c r="M39" s="81"/>
      <c r="N39" s="81"/>
      <c r="O39" s="87"/>
      <c r="P39" s="5"/>
      <c r="Q39" s="5"/>
      <c r="R39" s="5"/>
      <c r="S39" s="5"/>
      <c r="T39" s="90"/>
      <c r="U39" s="1396"/>
      <c r="V39" s="1400"/>
      <c r="W39" s="1388"/>
      <c r="X39" s="1444"/>
      <c r="Y39" s="1393"/>
      <c r="Z39" s="1402"/>
      <c r="AA39" s="51">
        <f>IF(M39=M38,0,IF(M39=M37,0,IF(M39=M36,0,IF(M39=M35,0,IF(M39=M34,0,IF(M39=M33,0,IF(M39=M32,0,1)))))))</f>
        <v>0</v>
      </c>
      <c r="AB39" s="51" t="s">
        <v>177</v>
      </c>
      <c r="AC39" s="51" t="str">
        <f t="shared" si="0"/>
        <v>?</v>
      </c>
      <c r="AD39" s="51">
        <f>IF(N39=N38,0,IF(N39=N37,0,IF(N39=N36,0,IF(N39=N35,0,IF(N39=N34,0,IF(N39=N33,0,IF(N39=N32,0,1)))))))</f>
        <v>0</v>
      </c>
      <c r="AE39" s="407">
        <f t="shared" si="5"/>
        <v>0</v>
      </c>
    </row>
    <row r="40" spans="1:31" ht="14.1" customHeight="1" thickTop="1" thickBot="1">
      <c r="A40" s="1420"/>
      <c r="B40" s="1407"/>
      <c r="C40" s="1423"/>
      <c r="D40" s="1417"/>
      <c r="E40" s="1429"/>
      <c r="F40" s="1384"/>
      <c r="G40" s="1386"/>
      <c r="H40" s="1384"/>
      <c r="I40" s="1384"/>
      <c r="J40" s="1384"/>
      <c r="K40" s="253"/>
      <c r="L40" s="90"/>
      <c r="M40" s="81"/>
      <c r="N40" s="81"/>
      <c r="O40" s="87"/>
      <c r="P40" s="5"/>
      <c r="Q40" s="5"/>
      <c r="R40" s="5"/>
      <c r="S40" s="5"/>
      <c r="T40" s="90"/>
      <c r="U40" s="1396"/>
      <c r="V40" s="1400"/>
      <c r="W40" s="1388"/>
      <c r="X40" s="1444"/>
      <c r="Y40" s="1393"/>
      <c r="Z40" s="1402"/>
      <c r="AA40" s="51">
        <f>IF(M40=M39,0,IF(M40=M38,0,IF(M40=M37,0,IF(M40=M36,0,IF(M40=M35,0,IF(M40=M34,0,IF(M40=M33,0,IF(M40=M32,0,1))))))))</f>
        <v>0</v>
      </c>
      <c r="AB40" s="51" t="s">
        <v>177</v>
      </c>
      <c r="AC40" s="51" t="str">
        <f t="shared" si="0"/>
        <v>?</v>
      </c>
      <c r="AD40" s="51">
        <f>IF(N40=N39,0,IF(N40=N38,0,IF(N40=N37,0,IF(N40=N36,0,IF(N40=N35,0,IF(N40=N34,0,IF(N40=N33,0,IF(N40=N32,0,1))))))))</f>
        <v>0</v>
      </c>
      <c r="AE40" s="407">
        <f t="shared" si="5"/>
        <v>0</v>
      </c>
    </row>
    <row r="41" spans="1:31" ht="14.1" customHeight="1" thickTop="1" thickBot="1">
      <c r="A41" s="1421"/>
      <c r="B41" s="1408"/>
      <c r="C41" s="1424"/>
      <c r="D41" s="1418"/>
      <c r="E41" s="1430"/>
      <c r="F41" s="1385"/>
      <c r="G41" s="1387"/>
      <c r="H41" s="1385"/>
      <c r="I41" s="1385"/>
      <c r="J41" s="1385"/>
      <c r="K41" s="250"/>
      <c r="L41" s="88"/>
      <c r="M41" s="81"/>
      <c r="N41" s="85"/>
      <c r="O41" s="88"/>
      <c r="P41" s="6"/>
      <c r="Q41" s="6"/>
      <c r="R41" s="6"/>
      <c r="S41" s="6"/>
      <c r="T41" s="88"/>
      <c r="U41" s="1397"/>
      <c r="V41" s="1401"/>
      <c r="W41" s="1389"/>
      <c r="X41" s="1444"/>
      <c r="Y41" s="1394"/>
      <c r="Z41" s="1402"/>
      <c r="AA41" s="51">
        <f>IF(M41=M40,0,IF(M41=M39,0,IF(M41=M38,0,IF(M41=M37,0,IF(M41=M36,0,IF(M41=M35,0,IF(M41=M34,0,IF(M41=M33,0,IF(M41=M32,0,1)))))))))</f>
        <v>0</v>
      </c>
      <c r="AB41" s="51" t="s">
        <v>177</v>
      </c>
      <c r="AC41" s="51" t="str">
        <f t="shared" si="0"/>
        <v>?</v>
      </c>
      <c r="AD41" s="51">
        <f>IF(N41=N40,0,IF(N41=N39,0,IF(N41=N38,0,IF(N41=N37,0,IF(N41=N36,0,IF(N41=N35,0,IF(N41=N34,0,IF(N41=N33,0,IF(N41=N32,0,1)))))))))</f>
        <v>0</v>
      </c>
      <c r="AE41" s="407">
        <f t="shared" si="5"/>
        <v>0</v>
      </c>
    </row>
    <row r="42" spans="1:31" ht="14.1" customHeight="1" thickTop="1" thickBot="1">
      <c r="A42" s="1420"/>
      <c r="B42" s="1406"/>
      <c r="C42" s="1423"/>
      <c r="D42" s="1407"/>
      <c r="E42" s="1428"/>
      <c r="F42" s="1384"/>
      <c r="G42" s="1386"/>
      <c r="H42" s="1026" t="s">
        <v>552</v>
      </c>
      <c r="I42" s="1384"/>
      <c r="J42" s="1384"/>
      <c r="K42" s="251"/>
      <c r="L42" s="89"/>
      <c r="M42" s="71"/>
      <c r="N42" s="71"/>
      <c r="O42" s="87"/>
      <c r="P42" s="4"/>
      <c r="Q42" s="4"/>
      <c r="R42" s="4"/>
      <c r="S42" s="4"/>
      <c r="T42" s="87"/>
      <c r="U42" s="1395">
        <f>SUM(P42:T49)</f>
        <v>0</v>
      </c>
      <c r="V42" s="1412"/>
      <c r="W42" s="1390">
        <f t="shared" ref="W42" si="6">IF((U42-V42)&gt;=0,U42-V42,0)</f>
        <v>0</v>
      </c>
      <c r="X42" s="1399">
        <f>IF(U42&lt;V42,U42,V42)/IF(V42=0,1,V42)</f>
        <v>0</v>
      </c>
      <c r="Y42" s="1392" t="str">
        <f>IF(X42=1,"pe",IF(X42&gt;0,"ne",""))</f>
        <v/>
      </c>
      <c r="Z42" s="1402"/>
      <c r="AA42" s="51">
        <v>1</v>
      </c>
      <c r="AB42" s="51" t="s">
        <v>177</v>
      </c>
      <c r="AC42" s="51" t="str">
        <f t="shared" ref="AC42:AC230" si="7">$C$2</f>
        <v>?</v>
      </c>
      <c r="AD42" s="51">
        <v>1</v>
      </c>
      <c r="AE42" s="407">
        <f>C42</f>
        <v>0</v>
      </c>
    </row>
    <row r="43" spans="1:31" ht="14.1" customHeight="1" thickTop="1" thickBot="1">
      <c r="A43" s="1420"/>
      <c r="B43" s="1407"/>
      <c r="C43" s="1423"/>
      <c r="D43" s="1407"/>
      <c r="E43" s="1429"/>
      <c r="F43" s="1384"/>
      <c r="G43" s="1386"/>
      <c r="H43" s="1426"/>
      <c r="I43" s="1384"/>
      <c r="J43" s="1384"/>
      <c r="K43" s="249"/>
      <c r="L43" s="90"/>
      <c r="M43" s="81"/>
      <c r="N43" s="81"/>
      <c r="O43" s="87"/>
      <c r="P43" s="5"/>
      <c r="Q43" s="5"/>
      <c r="R43" s="5"/>
      <c r="S43" s="5"/>
      <c r="T43" s="90"/>
      <c r="U43" s="1396"/>
      <c r="V43" s="1400"/>
      <c r="W43" s="1391"/>
      <c r="X43" s="1399"/>
      <c r="Y43" s="1393"/>
      <c r="Z43" s="1402"/>
      <c r="AA43" s="51">
        <f>IF(M43=M42,0,1)</f>
        <v>0</v>
      </c>
      <c r="AB43" s="51" t="s">
        <v>177</v>
      </c>
      <c r="AC43" s="51" t="str">
        <f t="shared" si="7"/>
        <v>?</v>
      </c>
      <c r="AD43" s="51">
        <f>IF(N43=N42,0,1)</f>
        <v>0</v>
      </c>
      <c r="AE43" s="407">
        <f>AE42</f>
        <v>0</v>
      </c>
    </row>
    <row r="44" spans="1:31" ht="14.1" customHeight="1" thickTop="1" thickBot="1">
      <c r="A44" s="1420"/>
      <c r="B44" s="1407"/>
      <c r="C44" s="1423"/>
      <c r="D44" s="1407"/>
      <c r="E44" s="1429"/>
      <c r="F44" s="1384"/>
      <c r="G44" s="1386"/>
      <c r="H44" s="1426"/>
      <c r="I44" s="1384"/>
      <c r="J44" s="1384"/>
      <c r="K44" s="249"/>
      <c r="L44" s="90"/>
      <c r="M44" s="81"/>
      <c r="N44" s="81"/>
      <c r="O44" s="87"/>
      <c r="P44" s="5"/>
      <c r="Q44" s="5"/>
      <c r="R44" s="5"/>
      <c r="S44" s="5"/>
      <c r="T44" s="90"/>
      <c r="U44" s="1396"/>
      <c r="V44" s="1400"/>
      <c r="W44" s="1391"/>
      <c r="X44" s="1399"/>
      <c r="Y44" s="1393"/>
      <c r="Z44" s="1402"/>
      <c r="AA44" s="51">
        <f>IF(M44=M43,0,IF(M44=M42,0,1))</f>
        <v>0</v>
      </c>
      <c r="AB44" s="51" t="s">
        <v>177</v>
      </c>
      <c r="AC44" s="51" t="str">
        <f t="shared" si="7"/>
        <v>?</v>
      </c>
      <c r="AD44" s="51">
        <f>IF(N44=N43,0,IF(N44=N42,0,1))</f>
        <v>0</v>
      </c>
      <c r="AE44" s="407">
        <f t="shared" ref="AE44:AE49" si="8">AE43</f>
        <v>0</v>
      </c>
    </row>
    <row r="45" spans="1:31" ht="14.1" customHeight="1" thickTop="1" thickBot="1">
      <c r="A45" s="1420"/>
      <c r="B45" s="1407"/>
      <c r="C45" s="1423"/>
      <c r="D45" s="1407"/>
      <c r="E45" s="1429"/>
      <c r="F45" s="1384"/>
      <c r="G45" s="1386"/>
      <c r="H45" s="1426"/>
      <c r="I45" s="1384"/>
      <c r="J45" s="1384"/>
      <c r="K45" s="249"/>
      <c r="L45" s="90"/>
      <c r="M45" s="81"/>
      <c r="N45" s="81"/>
      <c r="O45" s="87"/>
      <c r="P45" s="5"/>
      <c r="Q45" s="5"/>
      <c r="R45" s="5"/>
      <c r="S45" s="5"/>
      <c r="T45" s="90"/>
      <c r="U45" s="1396"/>
      <c r="V45" s="1400"/>
      <c r="W45" s="1391"/>
      <c r="X45" s="1399"/>
      <c r="Y45" s="1393"/>
      <c r="Z45" s="1402"/>
      <c r="AA45" s="51">
        <f>IF(M45=M44,0,IF(M45=M43,0,IF(M45=M42,0,1)))</f>
        <v>0</v>
      </c>
      <c r="AB45" s="51" t="s">
        <v>177</v>
      </c>
      <c r="AC45" s="51" t="str">
        <f t="shared" si="7"/>
        <v>?</v>
      </c>
      <c r="AD45" s="51">
        <f>IF(N45=N44,0,IF(N45=N43,0,IF(N45=N42,0,1)))</f>
        <v>0</v>
      </c>
      <c r="AE45" s="407">
        <f t="shared" si="8"/>
        <v>0</v>
      </c>
    </row>
    <row r="46" spans="1:31" ht="14.1" customHeight="1" thickTop="1" thickBot="1">
      <c r="A46" s="1420"/>
      <c r="B46" s="1407"/>
      <c r="C46" s="1423"/>
      <c r="D46" s="1407"/>
      <c r="E46" s="1429"/>
      <c r="F46" s="1384"/>
      <c r="G46" s="1386"/>
      <c r="H46" s="1426"/>
      <c r="I46" s="1384"/>
      <c r="J46" s="1384"/>
      <c r="K46" s="253"/>
      <c r="L46" s="90"/>
      <c r="M46" s="81"/>
      <c r="N46" s="81"/>
      <c r="O46" s="87"/>
      <c r="P46" s="5"/>
      <c r="Q46" s="5"/>
      <c r="R46" s="5"/>
      <c r="S46" s="5"/>
      <c r="T46" s="90"/>
      <c r="U46" s="1396"/>
      <c r="V46" s="1400"/>
      <c r="W46" s="1391"/>
      <c r="X46" s="1399"/>
      <c r="Y46" s="1393"/>
      <c r="Z46" s="1402"/>
      <c r="AA46" s="51">
        <f>IF(M46=M45,0,IF(M46=M44,0,IF(M46=M43,0,IF(M46=M42,0,1))))</f>
        <v>0</v>
      </c>
      <c r="AB46" s="51" t="s">
        <v>177</v>
      </c>
      <c r="AC46" s="51" t="str">
        <f t="shared" si="7"/>
        <v>?</v>
      </c>
      <c r="AD46" s="51">
        <f>IF(N46=N45,0,IF(N46=N44,0,IF(N46=N43,0,IF(N46=N42,0,1))))</f>
        <v>0</v>
      </c>
      <c r="AE46" s="407">
        <f t="shared" si="8"/>
        <v>0</v>
      </c>
    </row>
    <row r="47" spans="1:31" ht="14.1" customHeight="1" thickTop="1" thickBot="1">
      <c r="A47" s="1420"/>
      <c r="B47" s="1407"/>
      <c r="C47" s="1423"/>
      <c r="D47" s="1407"/>
      <c r="E47" s="1429"/>
      <c r="F47" s="1384"/>
      <c r="G47" s="1386"/>
      <c r="H47" s="1426"/>
      <c r="I47" s="1384"/>
      <c r="J47" s="1384"/>
      <c r="K47" s="253"/>
      <c r="L47" s="90"/>
      <c r="M47" s="81"/>
      <c r="N47" s="81"/>
      <c r="O47" s="87"/>
      <c r="P47" s="5"/>
      <c r="Q47" s="5"/>
      <c r="R47" s="5"/>
      <c r="S47" s="5"/>
      <c r="T47" s="90"/>
      <c r="U47" s="1396"/>
      <c r="V47" s="1400"/>
      <c r="W47" s="1388" t="str">
        <f t="shared" ref="W47" si="9">IF(W42&gt;9,"błąd","")</f>
        <v/>
      </c>
      <c r="X47" s="1399"/>
      <c r="Y47" s="1393"/>
      <c r="Z47" s="1402"/>
      <c r="AA47" s="51">
        <f>IF(M47=M46,0,IF(M47=M45,0,IF(M47=M44,0,IF(M47=M43,0,IF(M47=M42,0,1)))))</f>
        <v>0</v>
      </c>
      <c r="AB47" s="51" t="s">
        <v>177</v>
      </c>
      <c r="AC47" s="51" t="str">
        <f t="shared" si="7"/>
        <v>?</v>
      </c>
      <c r="AD47" s="51">
        <f>IF(N47=N46,0,IF(N47=N45,0,IF(N47=N44,0,IF(N47=N43,0,IF(N47=N42,0,1)))))</f>
        <v>0</v>
      </c>
      <c r="AE47" s="407">
        <f t="shared" si="8"/>
        <v>0</v>
      </c>
    </row>
    <row r="48" spans="1:31" ht="14.1" customHeight="1" thickTop="1" thickBot="1">
      <c r="A48" s="1420"/>
      <c r="B48" s="1407"/>
      <c r="C48" s="1423"/>
      <c r="D48" s="1407"/>
      <c r="E48" s="1429"/>
      <c r="F48" s="1384"/>
      <c r="G48" s="1386"/>
      <c r="H48" s="1426"/>
      <c r="I48" s="1384"/>
      <c r="J48" s="1384"/>
      <c r="K48" s="253"/>
      <c r="L48" s="90"/>
      <c r="M48" s="81"/>
      <c r="N48" s="81"/>
      <c r="O48" s="87"/>
      <c r="P48" s="5"/>
      <c r="Q48" s="5"/>
      <c r="R48" s="5"/>
      <c r="S48" s="5"/>
      <c r="T48" s="90"/>
      <c r="U48" s="1396"/>
      <c r="V48" s="1400"/>
      <c r="W48" s="1388"/>
      <c r="X48" s="1399"/>
      <c r="Y48" s="1393"/>
      <c r="Z48" s="1402"/>
      <c r="AA48" s="51">
        <f>IF(M48=M47,0,IF(M48=M46,0,IF(M48=M45,0,IF(M48=M44,0,IF(M48=M43,0,IF(M48=M42,0,1))))))</f>
        <v>0</v>
      </c>
      <c r="AB48" s="51" t="s">
        <v>177</v>
      </c>
      <c r="AC48" s="51" t="str">
        <f t="shared" si="7"/>
        <v>?</v>
      </c>
      <c r="AD48" s="51">
        <f>IF(N48=N47,0,IF(N48=N46,0,IF(N48=N45,0,IF(N48=N44,0,IF(N48=N43,0,IF(N48=N42,0,1))))))</f>
        <v>0</v>
      </c>
      <c r="AE48" s="407">
        <f t="shared" si="8"/>
        <v>0</v>
      </c>
    </row>
    <row r="49" spans="1:31" ht="14.1" customHeight="1" thickTop="1" thickBot="1">
      <c r="A49" s="1421"/>
      <c r="B49" s="1408"/>
      <c r="C49" s="1424"/>
      <c r="D49" s="1408"/>
      <c r="E49" s="1430"/>
      <c r="F49" s="1385"/>
      <c r="G49" s="1387"/>
      <c r="H49" s="1427"/>
      <c r="I49" s="1385"/>
      <c r="J49" s="1385"/>
      <c r="K49" s="250"/>
      <c r="L49" s="88"/>
      <c r="M49" s="81"/>
      <c r="N49" s="85"/>
      <c r="O49" s="88"/>
      <c r="P49" s="6"/>
      <c r="Q49" s="6"/>
      <c r="R49" s="6"/>
      <c r="S49" s="6"/>
      <c r="T49" s="88"/>
      <c r="U49" s="1397"/>
      <c r="V49" s="1401"/>
      <c r="W49" s="1389"/>
      <c r="X49" s="1399"/>
      <c r="Y49" s="1394"/>
      <c r="Z49" s="1402"/>
      <c r="AA49" s="51">
        <f>IF(M49=M48,0,IF(M49=M47,0,IF(M49=M46,0,IF(M49=M45,0,IF(M49=M44,0,IF(M49=M43,0,IF(M49=M42,0,1)))))))</f>
        <v>0</v>
      </c>
      <c r="AB49" s="51" t="s">
        <v>177</v>
      </c>
      <c r="AC49" s="51" t="str">
        <f t="shared" si="7"/>
        <v>?</v>
      </c>
      <c r="AD49" s="51">
        <f>IF(N49=N48,0,IF(N49=N47,0,IF(N49=N46,0,IF(N49=N45,0,IF(N49=N44,0,IF(N49=N43,0,IF(N49=N42,0,1)))))))</f>
        <v>0</v>
      </c>
      <c r="AE49" s="407">
        <f t="shared" si="8"/>
        <v>0</v>
      </c>
    </row>
    <row r="50" spans="1:31" ht="17.100000000000001" customHeight="1" thickTop="1" thickBot="1">
      <c r="A50" s="59"/>
      <c r="B50" s="61"/>
      <c r="C50" s="169" t="s">
        <v>257</v>
      </c>
      <c r="D50" s="236"/>
      <c r="E50" s="236"/>
      <c r="F50" s="236"/>
      <c r="G50" s="61"/>
      <c r="H50" s="236"/>
      <c r="I50" s="236"/>
      <c r="J50" s="236"/>
      <c r="K50" s="252"/>
      <c r="L50" s="61"/>
      <c r="M50" s="61"/>
      <c r="N50" s="61"/>
      <c r="O50" s="61"/>
      <c r="P50" s="61"/>
      <c r="Q50" s="61"/>
      <c r="R50" s="61"/>
      <c r="S50" s="61"/>
      <c r="T50" s="62"/>
      <c r="U50" s="306">
        <f>SUM(U51:U510)</f>
        <v>0</v>
      </c>
      <c r="V50" s="306"/>
      <c r="W50" s="157">
        <f>SUM(W51:W510)</f>
        <v>0</v>
      </c>
      <c r="X50" s="306">
        <f>SUM(X51:X510)</f>
        <v>0</v>
      </c>
      <c r="Y50" s="101"/>
      <c r="Z50" s="72" t="s">
        <v>51</v>
      </c>
      <c r="AC50" s="51" t="str">
        <f t="shared" si="7"/>
        <v>?</v>
      </c>
    </row>
    <row r="51" spans="1:31" ht="14.1" customHeight="1" thickTop="1" thickBot="1">
      <c r="A51" s="1419">
        <v>1</v>
      </c>
      <c r="B51" s="1406"/>
      <c r="C51" s="1422"/>
      <c r="D51" s="1406"/>
      <c r="E51" s="1428"/>
      <c r="F51" s="1398"/>
      <c r="G51" s="1425"/>
      <c r="H51" s="1025" t="s">
        <v>552</v>
      </c>
      <c r="I51" s="1398"/>
      <c r="J51" s="1398"/>
      <c r="K51" s="251"/>
      <c r="L51" s="89"/>
      <c r="M51" s="71"/>
      <c r="N51" s="71"/>
      <c r="O51" s="89"/>
      <c r="P51" s="7"/>
      <c r="Q51" s="7"/>
      <c r="R51" s="7"/>
      <c r="S51" s="7"/>
      <c r="T51" s="89"/>
      <c r="U51" s="1395">
        <f>SUM(P51:T60)</f>
        <v>0</v>
      </c>
      <c r="V51" s="1395">
        <f>IF(U51&gt;0,18,0)</f>
        <v>0</v>
      </c>
      <c r="W51" s="1390">
        <f t="shared" ref="W51" si="10">IF((U51-V51)&gt;=0,U51-V51,0)</f>
        <v>0</v>
      </c>
      <c r="X51" s="1399">
        <f>IF(U51&lt;V51,U51,V51)/IF(V51=0,1,V51)</f>
        <v>0</v>
      </c>
      <c r="Y51" s="1392" t="str">
        <f>IF(X51=1,"pe",IF(X51&gt;0,"ne",""))</f>
        <v/>
      </c>
      <c r="Z51" s="1402"/>
      <c r="AA51" s="51">
        <v>1</v>
      </c>
      <c r="AB51" s="51" t="s">
        <v>177</v>
      </c>
      <c r="AC51" s="51" t="str">
        <f t="shared" si="7"/>
        <v>?</v>
      </c>
      <c r="AD51" s="51">
        <v>1</v>
      </c>
      <c r="AE51" s="407">
        <f>C51</f>
        <v>0</v>
      </c>
    </row>
    <row r="52" spans="1:31" ht="14.1" customHeight="1" thickTop="1" thickBot="1">
      <c r="A52" s="1420"/>
      <c r="B52" s="1407"/>
      <c r="C52" s="1423"/>
      <c r="D52" s="1407"/>
      <c r="E52" s="1429"/>
      <c r="F52" s="1384"/>
      <c r="G52" s="1386"/>
      <c r="H52" s="1426"/>
      <c r="I52" s="1384"/>
      <c r="J52" s="1384"/>
      <c r="K52" s="249"/>
      <c r="L52" s="90"/>
      <c r="M52" s="81"/>
      <c r="N52" s="81"/>
      <c r="O52" s="90"/>
      <c r="P52" s="5"/>
      <c r="Q52" s="5"/>
      <c r="R52" s="5"/>
      <c r="S52" s="5"/>
      <c r="T52" s="90"/>
      <c r="U52" s="1396"/>
      <c r="V52" s="1396"/>
      <c r="W52" s="1391"/>
      <c r="X52" s="1399"/>
      <c r="Y52" s="1393"/>
      <c r="Z52" s="1402"/>
      <c r="AA52" s="51">
        <f>IF(M52=M51,0,1)</f>
        <v>0</v>
      </c>
      <c r="AB52" s="51" t="s">
        <v>177</v>
      </c>
      <c r="AC52" s="51" t="str">
        <f t="shared" si="7"/>
        <v>?</v>
      </c>
      <c r="AD52" s="51">
        <f>IF(N52=N51,0,1)</f>
        <v>0</v>
      </c>
      <c r="AE52" s="407">
        <f t="shared" ref="AE52:AE190" si="11">AE51</f>
        <v>0</v>
      </c>
    </row>
    <row r="53" spans="1:31" ht="14.1" customHeight="1" thickTop="1" thickBot="1">
      <c r="A53" s="1420"/>
      <c r="B53" s="1407"/>
      <c r="C53" s="1423"/>
      <c r="D53" s="1407"/>
      <c r="E53" s="1429"/>
      <c r="F53" s="1384"/>
      <c r="G53" s="1386"/>
      <c r="H53" s="1426"/>
      <c r="I53" s="1384"/>
      <c r="J53" s="1384"/>
      <c r="K53" s="249"/>
      <c r="L53" s="90"/>
      <c r="M53" s="81"/>
      <c r="N53" s="81"/>
      <c r="O53" s="90"/>
      <c r="P53" s="5"/>
      <c r="Q53" s="5"/>
      <c r="R53" s="5"/>
      <c r="S53" s="5"/>
      <c r="T53" s="90"/>
      <c r="U53" s="1396"/>
      <c r="V53" s="1396"/>
      <c r="W53" s="1391"/>
      <c r="X53" s="1399"/>
      <c r="Y53" s="1393"/>
      <c r="Z53" s="1402"/>
      <c r="AA53" s="51">
        <f>IF(M53=M52,0,IF(M53=M51,0,1))</f>
        <v>0</v>
      </c>
      <c r="AB53" s="51" t="s">
        <v>177</v>
      </c>
      <c r="AC53" s="51" t="str">
        <f t="shared" si="7"/>
        <v>?</v>
      </c>
      <c r="AD53" s="51">
        <f>IF(N53=N52,0,IF(N53=N51,0,1))</f>
        <v>0</v>
      </c>
      <c r="AE53" s="407">
        <f t="shared" si="11"/>
        <v>0</v>
      </c>
    </row>
    <row r="54" spans="1:31" ht="14.1" customHeight="1" thickTop="1" thickBot="1">
      <c r="A54" s="1420"/>
      <c r="B54" s="1407"/>
      <c r="C54" s="1423"/>
      <c r="D54" s="1407"/>
      <c r="E54" s="1429"/>
      <c r="F54" s="1384"/>
      <c r="G54" s="1386"/>
      <c r="H54" s="1426"/>
      <c r="I54" s="1384"/>
      <c r="J54" s="1384"/>
      <c r="K54" s="249"/>
      <c r="L54" s="90"/>
      <c r="M54" s="81"/>
      <c r="N54" s="81"/>
      <c r="O54" s="90"/>
      <c r="P54" s="5"/>
      <c r="Q54" s="5"/>
      <c r="R54" s="5"/>
      <c r="S54" s="5"/>
      <c r="T54" s="90"/>
      <c r="U54" s="1396"/>
      <c r="V54" s="1396"/>
      <c r="W54" s="1391"/>
      <c r="X54" s="1399"/>
      <c r="Y54" s="1393"/>
      <c r="Z54" s="1402"/>
      <c r="AA54" s="51">
        <f>IF(M54=M53,0,IF(M54=M52,0,IF(M54=M51,0,1)))</f>
        <v>0</v>
      </c>
      <c r="AB54" s="51" t="s">
        <v>177</v>
      </c>
      <c r="AC54" s="51" t="str">
        <f t="shared" si="7"/>
        <v>?</v>
      </c>
      <c r="AD54" s="51">
        <f>IF(N54=N53,0,IF(N54=N52,0,IF(N54=N51,0,1)))</f>
        <v>0</v>
      </c>
      <c r="AE54" s="407">
        <f t="shared" si="11"/>
        <v>0</v>
      </c>
    </row>
    <row r="55" spans="1:31" ht="14.1" customHeight="1" thickTop="1" thickBot="1">
      <c r="A55" s="1420"/>
      <c r="B55" s="1407"/>
      <c r="C55" s="1423"/>
      <c r="D55" s="1407"/>
      <c r="E55" s="1429"/>
      <c r="F55" s="1384"/>
      <c r="G55" s="1386"/>
      <c r="H55" s="1426"/>
      <c r="I55" s="1384"/>
      <c r="J55" s="1384"/>
      <c r="K55" s="253"/>
      <c r="L55" s="90"/>
      <c r="M55" s="81"/>
      <c r="N55" s="81"/>
      <c r="O55" s="90"/>
      <c r="P55" s="5"/>
      <c r="Q55" s="5"/>
      <c r="R55" s="5"/>
      <c r="S55" s="5"/>
      <c r="T55" s="90"/>
      <c r="U55" s="1396"/>
      <c r="V55" s="1396"/>
      <c r="W55" s="1391"/>
      <c r="X55" s="1399"/>
      <c r="Y55" s="1393"/>
      <c r="Z55" s="1402"/>
      <c r="AA55" s="51">
        <f>IF(M55=M54,0,IF(M55=M53,0,IF(M55=M52,0,IF(M55=M51,0,1))))</f>
        <v>0</v>
      </c>
      <c r="AB55" s="51" t="s">
        <v>177</v>
      </c>
      <c r="AC55" s="51" t="str">
        <f t="shared" si="7"/>
        <v>?</v>
      </c>
      <c r="AD55" s="51">
        <f>IF(N55=N54,0,IF(N55=N53,0,IF(N55=N52,0,IF(N55=N51,0,1))))</f>
        <v>0</v>
      </c>
      <c r="AE55" s="407">
        <f t="shared" si="11"/>
        <v>0</v>
      </c>
    </row>
    <row r="56" spans="1:31" ht="14.1" customHeight="1" thickTop="1" thickBot="1">
      <c r="A56" s="1420"/>
      <c r="B56" s="1407"/>
      <c r="C56" s="1423"/>
      <c r="D56" s="1407"/>
      <c r="E56" s="1429"/>
      <c r="F56" s="1384"/>
      <c r="G56" s="1386"/>
      <c r="H56" s="1426"/>
      <c r="I56" s="1384"/>
      <c r="J56" s="1384"/>
      <c r="K56" s="253"/>
      <c r="L56" s="90"/>
      <c r="M56" s="81"/>
      <c r="N56" s="81"/>
      <c r="O56" s="90"/>
      <c r="P56" s="5"/>
      <c r="Q56" s="5"/>
      <c r="R56" s="5"/>
      <c r="S56" s="5"/>
      <c r="T56" s="90"/>
      <c r="U56" s="1396"/>
      <c r="V56" s="1396"/>
      <c r="W56" s="1391"/>
      <c r="X56" s="1399"/>
      <c r="Y56" s="1393"/>
      <c r="Z56" s="1402"/>
      <c r="AA56" s="51">
        <f>IF(M56=M55,0,IF(M56=M54,0,IF(M56=M53,0,IF(M56=M52,0,IF(M56=M51,0,1)))))</f>
        <v>0</v>
      </c>
      <c r="AB56" s="51" t="s">
        <v>177</v>
      </c>
      <c r="AC56" s="51" t="str">
        <f t="shared" si="7"/>
        <v>?</v>
      </c>
      <c r="AD56" s="51">
        <f>IF(N56=N55,0,IF(N56=N54,0,IF(N56=N53,0,IF(N56=N52,0,IF(N56=N51,0,1)))))</f>
        <v>0</v>
      </c>
      <c r="AE56" s="407">
        <f t="shared" si="11"/>
        <v>0</v>
      </c>
    </row>
    <row r="57" spans="1:31" ht="14.1" customHeight="1" thickTop="1" thickBot="1">
      <c r="A57" s="1420"/>
      <c r="B57" s="1407"/>
      <c r="C57" s="1423"/>
      <c r="D57" s="1407"/>
      <c r="E57" s="1429"/>
      <c r="F57" s="1384"/>
      <c r="G57" s="1386"/>
      <c r="H57" s="1426"/>
      <c r="I57" s="1384"/>
      <c r="J57" s="1384"/>
      <c r="K57" s="253"/>
      <c r="L57" s="90"/>
      <c r="M57" s="81"/>
      <c r="N57" s="81"/>
      <c r="O57" s="90"/>
      <c r="P57" s="5"/>
      <c r="Q57" s="5"/>
      <c r="R57" s="5"/>
      <c r="S57" s="5"/>
      <c r="T57" s="90"/>
      <c r="U57" s="1396"/>
      <c r="V57" s="1396"/>
      <c r="W57" s="1388" t="str">
        <f t="shared" ref="W57" si="12">IF(W51&gt;9,"błąd","")</f>
        <v/>
      </c>
      <c r="X57" s="1399"/>
      <c r="Y57" s="1393"/>
      <c r="Z57" s="1402"/>
      <c r="AA57" s="51">
        <f>IF(M57=M56,0,IF(M57=M55,0,IF(M57=M54,0,IF(M57=M53,0,IF(M57=M52,0,IF(M57=M51,0,1))))))</f>
        <v>0</v>
      </c>
      <c r="AB57" s="51" t="s">
        <v>177</v>
      </c>
      <c r="AC57" s="51" t="str">
        <f t="shared" si="7"/>
        <v>?</v>
      </c>
      <c r="AD57" s="51">
        <f>IF(N57=N56,0,IF(N57=N55,0,IF(N57=N54,0,IF(N57=N53,0,IF(N57=N52,0,IF(N57=N51,0,1))))))</f>
        <v>0</v>
      </c>
      <c r="AE57" s="407">
        <f t="shared" si="11"/>
        <v>0</v>
      </c>
    </row>
    <row r="58" spans="1:31" ht="14.1" customHeight="1" thickTop="1" thickBot="1">
      <c r="A58" s="1420"/>
      <c r="B58" s="1407"/>
      <c r="C58" s="1423"/>
      <c r="D58" s="1407"/>
      <c r="E58" s="1429"/>
      <c r="F58" s="1384"/>
      <c r="G58" s="1386"/>
      <c r="H58" s="1426"/>
      <c r="I58" s="1384"/>
      <c r="J58" s="1384"/>
      <c r="K58" s="253"/>
      <c r="L58" s="90"/>
      <c r="M58" s="81"/>
      <c r="N58" s="81"/>
      <c r="O58" s="90"/>
      <c r="P58" s="5"/>
      <c r="Q58" s="5"/>
      <c r="R58" s="5"/>
      <c r="S58" s="5"/>
      <c r="T58" s="90"/>
      <c r="U58" s="1396"/>
      <c r="V58" s="1396"/>
      <c r="W58" s="1388"/>
      <c r="X58" s="1399"/>
      <c r="Y58" s="1393"/>
      <c r="Z58" s="1402"/>
      <c r="AA58" s="51">
        <f>IF(M58=M57,0,IF(M58=M56,0,IF(M58=M55,0,IF(M58=M54,0,IF(M58=M53,0,IF(M58=M52,0,IF(M58=M51,0,1)))))))</f>
        <v>0</v>
      </c>
      <c r="AB58" s="51" t="s">
        <v>177</v>
      </c>
      <c r="AC58" s="51" t="str">
        <f t="shared" si="7"/>
        <v>?</v>
      </c>
      <c r="AD58" s="51">
        <f>IF(N58=N57,0,IF(N58=N56,0,IF(N58=N55,0,IF(N58=N54,0,IF(N58=N53,0,IF(N58=N52,0,IF(N58=N51,0,1)))))))</f>
        <v>0</v>
      </c>
      <c r="AE58" s="407">
        <f t="shared" si="11"/>
        <v>0</v>
      </c>
    </row>
    <row r="59" spans="1:31" ht="14.1" customHeight="1" thickTop="1" thickBot="1">
      <c r="A59" s="1420"/>
      <c r="B59" s="1407"/>
      <c r="C59" s="1423"/>
      <c r="D59" s="1407"/>
      <c r="E59" s="1429"/>
      <c r="F59" s="1384"/>
      <c r="G59" s="1386"/>
      <c r="H59" s="1426"/>
      <c r="I59" s="1384"/>
      <c r="J59" s="1384"/>
      <c r="K59" s="253"/>
      <c r="L59" s="90"/>
      <c r="M59" s="81"/>
      <c r="N59" s="81"/>
      <c r="O59" s="90"/>
      <c r="P59" s="5"/>
      <c r="Q59" s="5"/>
      <c r="R59" s="5"/>
      <c r="S59" s="5"/>
      <c r="T59" s="90"/>
      <c r="U59" s="1396"/>
      <c r="V59" s="1396"/>
      <c r="W59" s="1388"/>
      <c r="X59" s="1399"/>
      <c r="Y59" s="1393"/>
      <c r="Z59" s="1402"/>
      <c r="AA59" s="51">
        <f>IF(M59=M58,0,IF(M59=M57,0,IF(M59=M56,0,IF(M59=M55,0,IF(M59=M54,0,IF(M59=M53,0,IF(M59=M52,0,IF(M59=M51,0,1))))))))</f>
        <v>0</v>
      </c>
      <c r="AB59" s="51" t="s">
        <v>177</v>
      </c>
      <c r="AC59" s="51" t="str">
        <f t="shared" si="7"/>
        <v>?</v>
      </c>
      <c r="AD59" s="51">
        <f>IF(N59=N58,0,IF(N59=N57,0,IF(N59=N56,0,IF(N59=N55,0,IF(N59=N54,0,IF(N59=N53,0,IF(N59=N52,0,IF(N59=N51,0,1))))))))</f>
        <v>0</v>
      </c>
      <c r="AE59" s="407">
        <f t="shared" si="11"/>
        <v>0</v>
      </c>
    </row>
    <row r="60" spans="1:31" ht="14.1" customHeight="1" thickTop="1" thickBot="1">
      <c r="A60" s="1421"/>
      <c r="B60" s="1408"/>
      <c r="C60" s="1424"/>
      <c r="D60" s="1408"/>
      <c r="E60" s="1430"/>
      <c r="F60" s="1385"/>
      <c r="G60" s="1387"/>
      <c r="H60" s="1427"/>
      <c r="I60" s="1385"/>
      <c r="J60" s="1385"/>
      <c r="K60" s="250"/>
      <c r="L60" s="88"/>
      <c r="M60" s="81"/>
      <c r="N60" s="85"/>
      <c r="O60" s="88"/>
      <c r="P60" s="6"/>
      <c r="Q60" s="6"/>
      <c r="R60" s="6"/>
      <c r="S60" s="6"/>
      <c r="T60" s="88"/>
      <c r="U60" s="1397"/>
      <c r="V60" s="1397"/>
      <c r="W60" s="1389"/>
      <c r="X60" s="1399"/>
      <c r="Y60" s="1394"/>
      <c r="Z60" s="1402"/>
      <c r="AA60" s="51">
        <f>IF(M60=M59,0,IF(M60=M58,0,IF(M60=M57,0,IF(M60=M56,0,IF(M60=M55,0,IF(M60=M54,0,IF(M60=M53,0,IF(M60=M52,0,IF(M60=M51,0,1)))))))))</f>
        <v>0</v>
      </c>
      <c r="AB60" s="51" t="s">
        <v>177</v>
      </c>
      <c r="AC60" s="51" t="str">
        <f t="shared" si="7"/>
        <v>?</v>
      </c>
      <c r="AD60" s="51">
        <f>IF(N60=N59,0,IF(N60=N58,0,IF(N60=N57,0,IF(N60=N56,0,IF(N60=N55,0,IF(N60=N54,0,IF(N60=N53,0,IF(N60=N52,0,IF(N60=N51,0,1)))))))))</f>
        <v>0</v>
      </c>
      <c r="AE60" s="407">
        <f t="shared" si="11"/>
        <v>0</v>
      </c>
    </row>
    <row r="61" spans="1:31" ht="14.1" customHeight="1" thickTop="1" thickBot="1">
      <c r="A61" s="1419">
        <v>2</v>
      </c>
      <c r="B61" s="1406"/>
      <c r="C61" s="1422"/>
      <c r="D61" s="1406"/>
      <c r="E61" s="1428"/>
      <c r="F61" s="1398"/>
      <c r="G61" s="1425"/>
      <c r="H61" s="1025" t="s">
        <v>552</v>
      </c>
      <c r="I61" s="1398"/>
      <c r="J61" s="1398"/>
      <c r="K61" s="251"/>
      <c r="L61" s="89"/>
      <c r="M61" s="71"/>
      <c r="N61" s="71"/>
      <c r="O61" s="89"/>
      <c r="P61" s="7"/>
      <c r="Q61" s="7"/>
      <c r="R61" s="7"/>
      <c r="S61" s="7"/>
      <c r="T61" s="89"/>
      <c r="U61" s="1395">
        <f>SUM(P61:T70)</f>
        <v>0</v>
      </c>
      <c r="V61" s="1395">
        <f>IF(U61&gt;0,18,0)</f>
        <v>0</v>
      </c>
      <c r="W61" s="1390">
        <f t="shared" ref="W61" si="13">IF((U61-V61)&gt;=0,U61-V61,0)</f>
        <v>0</v>
      </c>
      <c r="X61" s="1399">
        <f>IF(U61&lt;V61,U61,V61)/IF(V61=0,1,V61)</f>
        <v>0</v>
      </c>
      <c r="Y61" s="1392" t="str">
        <f>IF(X61=1,"pe",IF(X61&gt;0,"ne",""))</f>
        <v/>
      </c>
      <c r="Z61" s="1402"/>
      <c r="AA61" s="51">
        <v>1</v>
      </c>
      <c r="AB61" s="51" t="s">
        <v>177</v>
      </c>
      <c r="AC61" s="51" t="str">
        <f t="shared" si="7"/>
        <v>?</v>
      </c>
      <c r="AD61" s="51">
        <v>1</v>
      </c>
      <c r="AE61" s="407">
        <f>C61</f>
        <v>0</v>
      </c>
    </row>
    <row r="62" spans="1:31" ht="14.1" customHeight="1" thickTop="1" thickBot="1">
      <c r="A62" s="1419"/>
      <c r="B62" s="1407"/>
      <c r="C62" s="1423"/>
      <c r="D62" s="1407"/>
      <c r="E62" s="1429"/>
      <c r="F62" s="1384"/>
      <c r="G62" s="1386"/>
      <c r="H62" s="1426"/>
      <c r="I62" s="1384"/>
      <c r="J62" s="1384"/>
      <c r="K62" s="249"/>
      <c r="L62" s="90"/>
      <c r="M62" s="81"/>
      <c r="N62" s="81"/>
      <c r="O62" s="90"/>
      <c r="P62" s="5"/>
      <c r="Q62" s="5"/>
      <c r="R62" s="5"/>
      <c r="S62" s="5"/>
      <c r="T62" s="90"/>
      <c r="U62" s="1396"/>
      <c r="V62" s="1396"/>
      <c r="W62" s="1391"/>
      <c r="X62" s="1399"/>
      <c r="Y62" s="1393"/>
      <c r="Z62" s="1402"/>
      <c r="AA62" s="51">
        <f>IF(M62=M61,0,1)</f>
        <v>0</v>
      </c>
      <c r="AB62" s="51" t="s">
        <v>177</v>
      </c>
      <c r="AC62" s="51" t="str">
        <f t="shared" si="7"/>
        <v>?</v>
      </c>
      <c r="AD62" s="51">
        <f>IF(N62=N61,0,1)</f>
        <v>0</v>
      </c>
      <c r="AE62" s="407">
        <f t="shared" si="11"/>
        <v>0</v>
      </c>
    </row>
    <row r="63" spans="1:31" ht="14.1" customHeight="1" thickTop="1" thickBot="1">
      <c r="A63" s="1419"/>
      <c r="B63" s="1407"/>
      <c r="C63" s="1423"/>
      <c r="D63" s="1407"/>
      <c r="E63" s="1429"/>
      <c r="F63" s="1384"/>
      <c r="G63" s="1386"/>
      <c r="H63" s="1426"/>
      <c r="I63" s="1384"/>
      <c r="J63" s="1384"/>
      <c r="K63" s="249"/>
      <c r="L63" s="90"/>
      <c r="M63" s="81"/>
      <c r="N63" s="81"/>
      <c r="O63" s="90"/>
      <c r="P63" s="5"/>
      <c r="Q63" s="5"/>
      <c r="R63" s="5"/>
      <c r="S63" s="5"/>
      <c r="T63" s="90"/>
      <c r="U63" s="1396"/>
      <c r="V63" s="1396"/>
      <c r="W63" s="1391"/>
      <c r="X63" s="1399"/>
      <c r="Y63" s="1393"/>
      <c r="Z63" s="1402"/>
      <c r="AA63" s="51">
        <f>IF(M63=M62,0,IF(M63=M61,0,1))</f>
        <v>0</v>
      </c>
      <c r="AB63" s="51" t="s">
        <v>177</v>
      </c>
      <c r="AC63" s="51" t="str">
        <f t="shared" si="7"/>
        <v>?</v>
      </c>
      <c r="AD63" s="51">
        <f>IF(N63=N62,0,IF(N63=N61,0,1))</f>
        <v>0</v>
      </c>
      <c r="AE63" s="407">
        <f t="shared" si="11"/>
        <v>0</v>
      </c>
    </row>
    <row r="64" spans="1:31" ht="14.1" customHeight="1" thickTop="1" thickBot="1">
      <c r="A64" s="1419"/>
      <c r="B64" s="1407"/>
      <c r="C64" s="1423"/>
      <c r="D64" s="1407"/>
      <c r="E64" s="1429"/>
      <c r="F64" s="1384"/>
      <c r="G64" s="1386"/>
      <c r="H64" s="1426"/>
      <c r="I64" s="1384"/>
      <c r="J64" s="1384"/>
      <c r="K64" s="249"/>
      <c r="L64" s="90"/>
      <c r="M64" s="81"/>
      <c r="N64" s="81"/>
      <c r="O64" s="90"/>
      <c r="P64" s="5"/>
      <c r="Q64" s="5"/>
      <c r="R64" s="5"/>
      <c r="S64" s="5"/>
      <c r="T64" s="90"/>
      <c r="U64" s="1396"/>
      <c r="V64" s="1396"/>
      <c r="W64" s="1391"/>
      <c r="X64" s="1399"/>
      <c r="Y64" s="1393"/>
      <c r="Z64" s="1402"/>
      <c r="AA64" s="51">
        <f>IF(M64=M63,0,IF(M64=M62,0,IF(M64=M61,0,1)))</f>
        <v>0</v>
      </c>
      <c r="AB64" s="51" t="s">
        <v>177</v>
      </c>
      <c r="AC64" s="51" t="str">
        <f t="shared" si="7"/>
        <v>?</v>
      </c>
      <c r="AD64" s="51">
        <f>IF(N64=N63,0,IF(N64=N62,0,IF(N64=N61,0,1)))</f>
        <v>0</v>
      </c>
      <c r="AE64" s="407">
        <f t="shared" si="11"/>
        <v>0</v>
      </c>
    </row>
    <row r="65" spans="1:31" ht="14.1" customHeight="1" thickTop="1" thickBot="1">
      <c r="A65" s="1419"/>
      <c r="B65" s="1407"/>
      <c r="C65" s="1423"/>
      <c r="D65" s="1407"/>
      <c r="E65" s="1429"/>
      <c r="F65" s="1384"/>
      <c r="G65" s="1386"/>
      <c r="H65" s="1426"/>
      <c r="I65" s="1384"/>
      <c r="J65" s="1384"/>
      <c r="K65" s="253"/>
      <c r="L65" s="90"/>
      <c r="M65" s="81"/>
      <c r="N65" s="81"/>
      <c r="O65" s="90"/>
      <c r="P65" s="5"/>
      <c r="Q65" s="5"/>
      <c r="R65" s="5"/>
      <c r="S65" s="5"/>
      <c r="T65" s="90"/>
      <c r="U65" s="1396"/>
      <c r="V65" s="1396"/>
      <c r="W65" s="1391"/>
      <c r="X65" s="1399"/>
      <c r="Y65" s="1393"/>
      <c r="Z65" s="1402"/>
      <c r="AA65" s="51">
        <f>IF(M65=M64,0,IF(M65=M63,0,IF(M65=M62,0,IF(M65=M61,0,1))))</f>
        <v>0</v>
      </c>
      <c r="AB65" s="51" t="s">
        <v>177</v>
      </c>
      <c r="AC65" s="51" t="str">
        <f t="shared" si="7"/>
        <v>?</v>
      </c>
      <c r="AD65" s="51">
        <f>IF(N65=N64,0,IF(N65=N63,0,IF(N65=N62,0,IF(N65=N61,0,1))))</f>
        <v>0</v>
      </c>
      <c r="AE65" s="407">
        <f t="shared" si="11"/>
        <v>0</v>
      </c>
    </row>
    <row r="66" spans="1:31" ht="14.1" customHeight="1" thickTop="1" thickBot="1">
      <c r="A66" s="1419"/>
      <c r="B66" s="1407"/>
      <c r="C66" s="1423"/>
      <c r="D66" s="1407"/>
      <c r="E66" s="1429"/>
      <c r="F66" s="1384"/>
      <c r="G66" s="1386"/>
      <c r="H66" s="1426"/>
      <c r="I66" s="1384"/>
      <c r="J66" s="1384"/>
      <c r="K66" s="253"/>
      <c r="L66" s="90"/>
      <c r="M66" s="81"/>
      <c r="N66" s="81"/>
      <c r="O66" s="90"/>
      <c r="P66" s="5"/>
      <c r="Q66" s="5"/>
      <c r="R66" s="5"/>
      <c r="S66" s="5"/>
      <c r="T66" s="90"/>
      <c r="U66" s="1396"/>
      <c r="V66" s="1396"/>
      <c r="W66" s="1391"/>
      <c r="X66" s="1399"/>
      <c r="Y66" s="1393"/>
      <c r="Z66" s="1402"/>
      <c r="AA66" s="51">
        <f>IF(M66=M65,0,IF(M66=M64,0,IF(M66=M63,0,IF(M66=M62,0,IF(M66=M61,0,1)))))</f>
        <v>0</v>
      </c>
      <c r="AB66" s="51" t="s">
        <v>177</v>
      </c>
      <c r="AC66" s="51" t="str">
        <f t="shared" si="7"/>
        <v>?</v>
      </c>
      <c r="AD66" s="51">
        <f>IF(N66=N65,0,IF(N66=N64,0,IF(N66=N63,0,IF(N66=N62,0,IF(N66=N61,0,1)))))</f>
        <v>0</v>
      </c>
      <c r="AE66" s="407">
        <f t="shared" si="11"/>
        <v>0</v>
      </c>
    </row>
    <row r="67" spans="1:31" ht="14.1" customHeight="1" thickTop="1" thickBot="1">
      <c r="A67" s="1419"/>
      <c r="B67" s="1407"/>
      <c r="C67" s="1423"/>
      <c r="D67" s="1407"/>
      <c r="E67" s="1429"/>
      <c r="F67" s="1384"/>
      <c r="G67" s="1386"/>
      <c r="H67" s="1426"/>
      <c r="I67" s="1384"/>
      <c r="J67" s="1384"/>
      <c r="K67" s="253"/>
      <c r="L67" s="90"/>
      <c r="M67" s="81"/>
      <c r="N67" s="81"/>
      <c r="O67" s="90"/>
      <c r="P67" s="5"/>
      <c r="Q67" s="5"/>
      <c r="R67" s="5"/>
      <c r="S67" s="5"/>
      <c r="T67" s="90"/>
      <c r="U67" s="1396"/>
      <c r="V67" s="1396"/>
      <c r="W67" s="1388" t="str">
        <f t="shared" ref="W67" si="14">IF(W61&gt;9,"błąd","")</f>
        <v/>
      </c>
      <c r="X67" s="1399"/>
      <c r="Y67" s="1393"/>
      <c r="Z67" s="1402"/>
      <c r="AA67" s="51">
        <f>IF(M67=M66,0,IF(M67=M65,0,IF(M67=M64,0,IF(M67=M63,0,IF(M67=M62,0,IF(M67=M61,0,1))))))</f>
        <v>0</v>
      </c>
      <c r="AB67" s="51" t="s">
        <v>177</v>
      </c>
      <c r="AC67" s="51" t="str">
        <f t="shared" si="7"/>
        <v>?</v>
      </c>
      <c r="AD67" s="51">
        <f>IF(N67=N66,0,IF(N67=N65,0,IF(N67=N64,0,IF(N67=N63,0,IF(N67=N62,0,IF(N67=N61,0,1))))))</f>
        <v>0</v>
      </c>
      <c r="AE67" s="407">
        <f t="shared" si="11"/>
        <v>0</v>
      </c>
    </row>
    <row r="68" spans="1:31" ht="14.1" customHeight="1" thickTop="1" thickBot="1">
      <c r="A68" s="1419"/>
      <c r="B68" s="1407"/>
      <c r="C68" s="1423"/>
      <c r="D68" s="1407"/>
      <c r="E68" s="1429"/>
      <c r="F68" s="1384"/>
      <c r="G68" s="1386"/>
      <c r="H68" s="1426"/>
      <c r="I68" s="1384"/>
      <c r="J68" s="1384"/>
      <c r="K68" s="253"/>
      <c r="L68" s="90"/>
      <c r="M68" s="81"/>
      <c r="N68" s="81"/>
      <c r="O68" s="90"/>
      <c r="P68" s="5"/>
      <c r="Q68" s="5"/>
      <c r="R68" s="5"/>
      <c r="S68" s="5"/>
      <c r="T68" s="90"/>
      <c r="U68" s="1396"/>
      <c r="V68" s="1396"/>
      <c r="W68" s="1388"/>
      <c r="X68" s="1399"/>
      <c r="Y68" s="1393"/>
      <c r="Z68" s="1402"/>
      <c r="AA68" s="51">
        <f>IF(M68=M67,0,IF(M68=M66,0,IF(M68=M65,0,IF(M68=M64,0,IF(M68=M63,0,IF(M68=M62,0,IF(M68=M61,0,1)))))))</f>
        <v>0</v>
      </c>
      <c r="AB68" s="51" t="s">
        <v>177</v>
      </c>
      <c r="AC68" s="51" t="str">
        <f t="shared" si="7"/>
        <v>?</v>
      </c>
      <c r="AD68" s="51">
        <f>IF(N68=N67,0,IF(N68=N66,0,IF(N68=N65,0,IF(N68=N64,0,IF(N68=N63,0,IF(N68=N62,0,IF(N68=N61,0,1)))))))</f>
        <v>0</v>
      </c>
      <c r="AE68" s="407">
        <f t="shared" si="11"/>
        <v>0</v>
      </c>
    </row>
    <row r="69" spans="1:31" ht="14.1" customHeight="1" thickTop="1" thickBot="1">
      <c r="A69" s="1419"/>
      <c r="B69" s="1407"/>
      <c r="C69" s="1423"/>
      <c r="D69" s="1407"/>
      <c r="E69" s="1429"/>
      <c r="F69" s="1384"/>
      <c r="G69" s="1386"/>
      <c r="H69" s="1426"/>
      <c r="I69" s="1384"/>
      <c r="J69" s="1384"/>
      <c r="K69" s="253"/>
      <c r="L69" s="90"/>
      <c r="M69" s="81"/>
      <c r="N69" s="81"/>
      <c r="O69" s="90"/>
      <c r="P69" s="5"/>
      <c r="Q69" s="5"/>
      <c r="R69" s="5"/>
      <c r="S69" s="5"/>
      <c r="T69" s="90"/>
      <c r="U69" s="1396"/>
      <c r="V69" s="1396"/>
      <c r="W69" s="1388"/>
      <c r="X69" s="1399"/>
      <c r="Y69" s="1393"/>
      <c r="Z69" s="1402"/>
      <c r="AA69" s="51">
        <f>IF(M69=M68,0,IF(M69=M67,0,IF(M69=M66,0,IF(M69=M65,0,IF(M69=M64,0,IF(M69=M63,0,IF(M69=M62,0,IF(M69=M61,0,1))))))))</f>
        <v>0</v>
      </c>
      <c r="AB69" s="51" t="s">
        <v>177</v>
      </c>
      <c r="AC69" s="51" t="str">
        <f t="shared" si="7"/>
        <v>?</v>
      </c>
      <c r="AD69" s="51">
        <f>IF(N69=N68,0,IF(N69=N67,0,IF(N69=N66,0,IF(N69=N65,0,IF(N69=N64,0,IF(N69=N63,0,IF(N69=N62,0,IF(N69=N61,0,1))))))))</f>
        <v>0</v>
      </c>
      <c r="AE69" s="407">
        <f t="shared" si="11"/>
        <v>0</v>
      </c>
    </row>
    <row r="70" spans="1:31" ht="14.1" customHeight="1" thickTop="1" thickBot="1">
      <c r="A70" s="1419"/>
      <c r="B70" s="1408"/>
      <c r="C70" s="1424"/>
      <c r="D70" s="1408"/>
      <c r="E70" s="1430"/>
      <c r="F70" s="1385"/>
      <c r="G70" s="1387"/>
      <c r="H70" s="1427"/>
      <c r="I70" s="1385"/>
      <c r="J70" s="1385"/>
      <c r="K70" s="250"/>
      <c r="L70" s="88"/>
      <c r="M70" s="81"/>
      <c r="N70" s="85"/>
      <c r="O70" s="88"/>
      <c r="P70" s="6"/>
      <c r="Q70" s="6"/>
      <c r="R70" s="6"/>
      <c r="S70" s="6"/>
      <c r="T70" s="88"/>
      <c r="U70" s="1397"/>
      <c r="V70" s="1397"/>
      <c r="W70" s="1389"/>
      <c r="X70" s="1399"/>
      <c r="Y70" s="1394"/>
      <c r="Z70" s="1402"/>
      <c r="AA70" s="51">
        <f>IF(M70=M69,0,IF(M70=M68,0,IF(M70=M67,0,IF(M70=M66,0,IF(M70=M65,0,IF(M70=M64,0,IF(M70=M63,0,IF(M70=M62,0,IF(M70=M61,0,1)))))))))</f>
        <v>0</v>
      </c>
      <c r="AB70" s="51" t="s">
        <v>177</v>
      </c>
      <c r="AC70" s="51" t="str">
        <f t="shared" si="7"/>
        <v>?</v>
      </c>
      <c r="AD70" s="51">
        <f>IF(N70=N69,0,IF(N70=N68,0,IF(N70=N67,0,IF(N70=N66,0,IF(N70=N65,0,IF(N70=N64,0,IF(N70=N63,0,IF(N70=N62,0,IF(N70=N61,0,1)))))))))</f>
        <v>0</v>
      </c>
      <c r="AE70" s="407">
        <f t="shared" si="11"/>
        <v>0</v>
      </c>
    </row>
    <row r="71" spans="1:31" ht="14.1" customHeight="1" thickTop="1" thickBot="1">
      <c r="A71" s="1419">
        <v>3</v>
      </c>
      <c r="B71" s="1406"/>
      <c r="C71" s="1422"/>
      <c r="D71" s="1406"/>
      <c r="E71" s="1428"/>
      <c r="F71" s="1398"/>
      <c r="G71" s="1425"/>
      <c r="H71" s="1025" t="s">
        <v>552</v>
      </c>
      <c r="I71" s="1398"/>
      <c r="J71" s="1398"/>
      <c r="K71" s="251"/>
      <c r="L71" s="89"/>
      <c r="M71" s="71"/>
      <c r="N71" s="71"/>
      <c r="O71" s="89"/>
      <c r="P71" s="7"/>
      <c r="Q71" s="7"/>
      <c r="R71" s="7"/>
      <c r="S71" s="7"/>
      <c r="T71" s="89"/>
      <c r="U71" s="1395">
        <f>SUM(P71:T80)</f>
        <v>0</v>
      </c>
      <c r="V71" s="1395">
        <f>IF(U71&gt;0,18,0)</f>
        <v>0</v>
      </c>
      <c r="W71" s="1390">
        <f t="shared" ref="W71" si="15">IF((U71-V71)&gt;=0,U71-V71,0)</f>
        <v>0</v>
      </c>
      <c r="X71" s="1399">
        <f>IF(U71&lt;V71,U71,V71)/IF(V71=0,1,V71)</f>
        <v>0</v>
      </c>
      <c r="Y71" s="1392" t="str">
        <f>IF(X71=1,"pe",IF(X71&gt;0,"ne",""))</f>
        <v/>
      </c>
      <c r="Z71" s="1402"/>
      <c r="AA71" s="51">
        <v>1</v>
      </c>
      <c r="AB71" s="51" t="s">
        <v>177</v>
      </c>
      <c r="AC71" s="51" t="str">
        <f t="shared" si="7"/>
        <v>?</v>
      </c>
      <c r="AD71" s="51">
        <v>1</v>
      </c>
      <c r="AE71" s="407">
        <f>C71</f>
        <v>0</v>
      </c>
    </row>
    <row r="72" spans="1:31" ht="14.1" customHeight="1" thickTop="1" thickBot="1">
      <c r="A72" s="1419"/>
      <c r="B72" s="1407"/>
      <c r="C72" s="1423"/>
      <c r="D72" s="1407"/>
      <c r="E72" s="1429"/>
      <c r="F72" s="1384"/>
      <c r="G72" s="1386"/>
      <c r="H72" s="1426"/>
      <c r="I72" s="1384"/>
      <c r="J72" s="1384"/>
      <c r="K72" s="249"/>
      <c r="L72" s="90"/>
      <c r="M72" s="81"/>
      <c r="N72" s="81"/>
      <c r="O72" s="90"/>
      <c r="P72" s="5"/>
      <c r="Q72" s="5"/>
      <c r="R72" s="5"/>
      <c r="S72" s="5"/>
      <c r="T72" s="90"/>
      <c r="U72" s="1396"/>
      <c r="V72" s="1396"/>
      <c r="W72" s="1391"/>
      <c r="X72" s="1399"/>
      <c r="Y72" s="1393"/>
      <c r="Z72" s="1402"/>
      <c r="AA72" s="51">
        <f>IF(M72=M71,0,1)</f>
        <v>0</v>
      </c>
      <c r="AB72" s="51" t="s">
        <v>177</v>
      </c>
      <c r="AC72" s="51" t="str">
        <f t="shared" si="7"/>
        <v>?</v>
      </c>
      <c r="AD72" s="51">
        <f>IF(N72=N71,0,1)</f>
        <v>0</v>
      </c>
      <c r="AE72" s="407">
        <f t="shared" ref="AE72:AE100" si="16">AE71</f>
        <v>0</v>
      </c>
    </row>
    <row r="73" spans="1:31" ht="14.1" customHeight="1" thickTop="1" thickBot="1">
      <c r="A73" s="1419"/>
      <c r="B73" s="1407"/>
      <c r="C73" s="1423"/>
      <c r="D73" s="1407"/>
      <c r="E73" s="1429"/>
      <c r="F73" s="1384"/>
      <c r="G73" s="1386"/>
      <c r="H73" s="1426"/>
      <c r="I73" s="1384"/>
      <c r="J73" s="1384"/>
      <c r="K73" s="249"/>
      <c r="L73" s="90"/>
      <c r="M73" s="81"/>
      <c r="N73" s="81"/>
      <c r="O73" s="90"/>
      <c r="P73" s="5"/>
      <c r="Q73" s="5"/>
      <c r="R73" s="5"/>
      <c r="S73" s="5"/>
      <c r="T73" s="90"/>
      <c r="U73" s="1396"/>
      <c r="V73" s="1396"/>
      <c r="W73" s="1391"/>
      <c r="X73" s="1399"/>
      <c r="Y73" s="1393"/>
      <c r="Z73" s="1402"/>
      <c r="AA73" s="51">
        <f>IF(M73=M72,0,IF(M73=M71,0,1))</f>
        <v>0</v>
      </c>
      <c r="AB73" s="51" t="s">
        <v>177</v>
      </c>
      <c r="AC73" s="51" t="str">
        <f t="shared" si="7"/>
        <v>?</v>
      </c>
      <c r="AD73" s="51">
        <f>IF(N73=N72,0,IF(N73=N71,0,1))</f>
        <v>0</v>
      </c>
      <c r="AE73" s="407">
        <f t="shared" si="16"/>
        <v>0</v>
      </c>
    </row>
    <row r="74" spans="1:31" ht="14.1" customHeight="1" thickTop="1" thickBot="1">
      <c r="A74" s="1419"/>
      <c r="B74" s="1407"/>
      <c r="C74" s="1423"/>
      <c r="D74" s="1407"/>
      <c r="E74" s="1429"/>
      <c r="F74" s="1384"/>
      <c r="G74" s="1386"/>
      <c r="H74" s="1426"/>
      <c r="I74" s="1384"/>
      <c r="J74" s="1384"/>
      <c r="K74" s="249"/>
      <c r="L74" s="90"/>
      <c r="M74" s="81"/>
      <c r="N74" s="81"/>
      <c r="O74" s="90"/>
      <c r="P74" s="5"/>
      <c r="Q74" s="5"/>
      <c r="R74" s="5"/>
      <c r="S74" s="5"/>
      <c r="T74" s="90"/>
      <c r="U74" s="1396"/>
      <c r="V74" s="1396"/>
      <c r="W74" s="1391"/>
      <c r="X74" s="1399"/>
      <c r="Y74" s="1393"/>
      <c r="Z74" s="1402"/>
      <c r="AA74" s="51">
        <f>IF(M74=M73,0,IF(M74=M72,0,IF(M74=M71,0,1)))</f>
        <v>0</v>
      </c>
      <c r="AB74" s="51" t="s">
        <v>177</v>
      </c>
      <c r="AC74" s="51" t="str">
        <f t="shared" si="7"/>
        <v>?</v>
      </c>
      <c r="AD74" s="51">
        <f>IF(N74=N73,0,IF(N74=N72,0,IF(N74=N71,0,1)))</f>
        <v>0</v>
      </c>
      <c r="AE74" s="407">
        <f t="shared" si="16"/>
        <v>0</v>
      </c>
    </row>
    <row r="75" spans="1:31" ht="14.1" customHeight="1" thickTop="1" thickBot="1">
      <c r="A75" s="1419"/>
      <c r="B75" s="1407"/>
      <c r="C75" s="1423"/>
      <c r="D75" s="1407"/>
      <c r="E75" s="1429"/>
      <c r="F75" s="1384"/>
      <c r="G75" s="1386"/>
      <c r="H75" s="1426"/>
      <c r="I75" s="1384"/>
      <c r="J75" s="1384"/>
      <c r="K75" s="253"/>
      <c r="L75" s="90"/>
      <c r="M75" s="81"/>
      <c r="N75" s="81"/>
      <c r="O75" s="90"/>
      <c r="P75" s="5"/>
      <c r="Q75" s="5"/>
      <c r="R75" s="5"/>
      <c r="S75" s="5"/>
      <c r="T75" s="90"/>
      <c r="U75" s="1396"/>
      <c r="V75" s="1396"/>
      <c r="W75" s="1391"/>
      <c r="X75" s="1399"/>
      <c r="Y75" s="1393"/>
      <c r="Z75" s="1402"/>
      <c r="AA75" s="51">
        <f>IF(M75=M74,0,IF(M75=M73,0,IF(M75=M72,0,IF(M75=M71,0,1))))</f>
        <v>0</v>
      </c>
      <c r="AB75" s="51" t="s">
        <v>177</v>
      </c>
      <c r="AC75" s="51" t="str">
        <f t="shared" si="7"/>
        <v>?</v>
      </c>
      <c r="AD75" s="51">
        <f>IF(N75=N74,0,IF(N75=N73,0,IF(N75=N72,0,IF(N75=N71,0,1))))</f>
        <v>0</v>
      </c>
      <c r="AE75" s="407">
        <f t="shared" si="16"/>
        <v>0</v>
      </c>
    </row>
    <row r="76" spans="1:31" ht="14.1" customHeight="1" thickTop="1" thickBot="1">
      <c r="A76" s="1419"/>
      <c r="B76" s="1407"/>
      <c r="C76" s="1423"/>
      <c r="D76" s="1407"/>
      <c r="E76" s="1429"/>
      <c r="F76" s="1384"/>
      <c r="G76" s="1386"/>
      <c r="H76" s="1426"/>
      <c r="I76" s="1384"/>
      <c r="J76" s="1384"/>
      <c r="K76" s="253"/>
      <c r="L76" s="90"/>
      <c r="M76" s="81"/>
      <c r="N76" s="81"/>
      <c r="O76" s="90"/>
      <c r="P76" s="5"/>
      <c r="Q76" s="5"/>
      <c r="R76" s="5"/>
      <c r="S76" s="5"/>
      <c r="T76" s="90"/>
      <c r="U76" s="1396"/>
      <c r="V76" s="1396"/>
      <c r="W76" s="1391"/>
      <c r="X76" s="1399"/>
      <c r="Y76" s="1393"/>
      <c r="Z76" s="1402"/>
      <c r="AA76" s="51">
        <f>IF(M76=M75,0,IF(M76=M74,0,IF(M76=M73,0,IF(M76=M72,0,IF(M76=M71,0,1)))))</f>
        <v>0</v>
      </c>
      <c r="AB76" s="51" t="s">
        <v>177</v>
      </c>
      <c r="AC76" s="51" t="str">
        <f t="shared" si="7"/>
        <v>?</v>
      </c>
      <c r="AD76" s="51">
        <f>IF(N76=N75,0,IF(N76=N74,0,IF(N76=N73,0,IF(N76=N72,0,IF(N76=N71,0,1)))))</f>
        <v>0</v>
      </c>
      <c r="AE76" s="407">
        <f t="shared" si="16"/>
        <v>0</v>
      </c>
    </row>
    <row r="77" spans="1:31" ht="14.1" customHeight="1" thickTop="1" thickBot="1">
      <c r="A77" s="1419"/>
      <c r="B77" s="1407"/>
      <c r="C77" s="1423"/>
      <c r="D77" s="1407"/>
      <c r="E77" s="1429"/>
      <c r="F77" s="1384"/>
      <c r="G77" s="1386"/>
      <c r="H77" s="1426"/>
      <c r="I77" s="1384"/>
      <c r="J77" s="1384"/>
      <c r="K77" s="253"/>
      <c r="L77" s="90"/>
      <c r="M77" s="81"/>
      <c r="N77" s="81"/>
      <c r="O77" s="90"/>
      <c r="P77" s="5"/>
      <c r="Q77" s="5"/>
      <c r="R77" s="5"/>
      <c r="S77" s="5"/>
      <c r="T77" s="90"/>
      <c r="U77" s="1396"/>
      <c r="V77" s="1396"/>
      <c r="W77" s="1388" t="str">
        <f t="shared" ref="W77" si="17">IF(W71&gt;9,"błąd","")</f>
        <v/>
      </c>
      <c r="X77" s="1399"/>
      <c r="Y77" s="1393"/>
      <c r="Z77" s="1402"/>
      <c r="AA77" s="51">
        <f>IF(M77=M76,0,IF(M77=M75,0,IF(M77=M74,0,IF(M77=M73,0,IF(M77=M72,0,IF(M77=M71,0,1))))))</f>
        <v>0</v>
      </c>
      <c r="AB77" s="51" t="s">
        <v>177</v>
      </c>
      <c r="AC77" s="51" t="str">
        <f t="shared" si="7"/>
        <v>?</v>
      </c>
      <c r="AD77" s="51">
        <f>IF(N77=N76,0,IF(N77=N75,0,IF(N77=N74,0,IF(N77=N73,0,IF(N77=N72,0,IF(N77=N71,0,1))))))</f>
        <v>0</v>
      </c>
      <c r="AE77" s="407">
        <f t="shared" si="16"/>
        <v>0</v>
      </c>
    </row>
    <row r="78" spans="1:31" ht="14.1" customHeight="1" thickTop="1" thickBot="1">
      <c r="A78" s="1419"/>
      <c r="B78" s="1407"/>
      <c r="C78" s="1423"/>
      <c r="D78" s="1407"/>
      <c r="E78" s="1429"/>
      <c r="F78" s="1384"/>
      <c r="G78" s="1386"/>
      <c r="H78" s="1426"/>
      <c r="I78" s="1384"/>
      <c r="J78" s="1384"/>
      <c r="K78" s="253"/>
      <c r="L78" s="90"/>
      <c r="M78" s="81"/>
      <c r="N78" s="81"/>
      <c r="O78" s="90"/>
      <c r="P78" s="5"/>
      <c r="Q78" s="5"/>
      <c r="R78" s="5"/>
      <c r="S78" s="5"/>
      <c r="T78" s="90"/>
      <c r="U78" s="1396"/>
      <c r="V78" s="1396"/>
      <c r="W78" s="1388"/>
      <c r="X78" s="1399"/>
      <c r="Y78" s="1393"/>
      <c r="Z78" s="1402"/>
      <c r="AA78" s="51">
        <f>IF(M78=M77,0,IF(M78=M76,0,IF(M78=M75,0,IF(M78=M74,0,IF(M78=M73,0,IF(M78=M72,0,IF(M78=M71,0,1)))))))</f>
        <v>0</v>
      </c>
      <c r="AB78" s="51" t="s">
        <v>177</v>
      </c>
      <c r="AC78" s="51" t="str">
        <f t="shared" si="7"/>
        <v>?</v>
      </c>
      <c r="AD78" s="51">
        <f>IF(N78=N77,0,IF(N78=N76,0,IF(N78=N75,0,IF(N78=N74,0,IF(N78=N73,0,IF(N78=N72,0,IF(N78=N71,0,1)))))))</f>
        <v>0</v>
      </c>
      <c r="AE78" s="407">
        <f t="shared" si="16"/>
        <v>0</v>
      </c>
    </row>
    <row r="79" spans="1:31" ht="14.1" customHeight="1" thickTop="1" thickBot="1">
      <c r="A79" s="1419"/>
      <c r="B79" s="1407"/>
      <c r="C79" s="1423"/>
      <c r="D79" s="1407"/>
      <c r="E79" s="1429"/>
      <c r="F79" s="1384"/>
      <c r="G79" s="1386"/>
      <c r="H79" s="1426"/>
      <c r="I79" s="1384"/>
      <c r="J79" s="1384"/>
      <c r="K79" s="253"/>
      <c r="L79" s="90"/>
      <c r="M79" s="81"/>
      <c r="N79" s="81"/>
      <c r="O79" s="90"/>
      <c r="P79" s="5"/>
      <c r="Q79" s="5"/>
      <c r="R79" s="5"/>
      <c r="S79" s="5"/>
      <c r="T79" s="90"/>
      <c r="U79" s="1396"/>
      <c r="V79" s="1396"/>
      <c r="W79" s="1388"/>
      <c r="X79" s="1399"/>
      <c r="Y79" s="1393"/>
      <c r="Z79" s="1402"/>
      <c r="AA79" s="51">
        <f>IF(M79=M78,0,IF(M79=M77,0,IF(M79=M76,0,IF(M79=M75,0,IF(M79=M74,0,IF(M79=M73,0,IF(M79=M72,0,IF(M79=M71,0,1))))))))</f>
        <v>0</v>
      </c>
      <c r="AB79" s="51" t="s">
        <v>177</v>
      </c>
      <c r="AC79" s="51" t="str">
        <f t="shared" si="7"/>
        <v>?</v>
      </c>
      <c r="AD79" s="51">
        <f>IF(N79=N78,0,IF(N79=N77,0,IF(N79=N76,0,IF(N79=N75,0,IF(N79=N74,0,IF(N79=N73,0,IF(N79=N72,0,IF(N79=N71,0,1))))))))</f>
        <v>0</v>
      </c>
      <c r="AE79" s="407">
        <f t="shared" si="16"/>
        <v>0</v>
      </c>
    </row>
    <row r="80" spans="1:31" ht="14.1" customHeight="1" thickTop="1" thickBot="1">
      <c r="A80" s="1419"/>
      <c r="B80" s="1408"/>
      <c r="C80" s="1424"/>
      <c r="D80" s="1408"/>
      <c r="E80" s="1430"/>
      <c r="F80" s="1385"/>
      <c r="G80" s="1387"/>
      <c r="H80" s="1427"/>
      <c r="I80" s="1385"/>
      <c r="J80" s="1385"/>
      <c r="K80" s="250"/>
      <c r="L80" s="88"/>
      <c r="M80" s="81"/>
      <c r="N80" s="85"/>
      <c r="O80" s="88"/>
      <c r="P80" s="6"/>
      <c r="Q80" s="6"/>
      <c r="R80" s="6"/>
      <c r="S80" s="6"/>
      <c r="T80" s="88"/>
      <c r="U80" s="1397"/>
      <c r="V80" s="1397"/>
      <c r="W80" s="1389"/>
      <c r="X80" s="1399"/>
      <c r="Y80" s="1394"/>
      <c r="Z80" s="1402"/>
      <c r="AA80" s="51">
        <f>IF(M80=M79,0,IF(M80=M78,0,IF(M80=M77,0,IF(M80=M76,0,IF(M80=M75,0,IF(M80=M74,0,IF(M80=M73,0,IF(M80=M72,0,IF(M80=M71,0,1)))))))))</f>
        <v>0</v>
      </c>
      <c r="AB80" s="51" t="s">
        <v>177</v>
      </c>
      <c r="AC80" s="51" t="str">
        <f t="shared" si="7"/>
        <v>?</v>
      </c>
      <c r="AD80" s="51">
        <f>IF(N80=N79,0,IF(N80=N78,0,IF(N80=N77,0,IF(N80=N76,0,IF(N80=N75,0,IF(N80=N74,0,IF(N80=N73,0,IF(N80=N72,0,IF(N80=N71,0,1)))))))))</f>
        <v>0</v>
      </c>
      <c r="AE80" s="407">
        <f t="shared" si="16"/>
        <v>0</v>
      </c>
    </row>
    <row r="81" spans="1:31" ht="14.1" customHeight="1" thickTop="1" thickBot="1">
      <c r="A81" s="1419">
        <v>4</v>
      </c>
      <c r="B81" s="1406"/>
      <c r="C81" s="1422"/>
      <c r="D81" s="1406"/>
      <c r="E81" s="1428"/>
      <c r="F81" s="1398"/>
      <c r="G81" s="1425"/>
      <c r="H81" s="1025" t="s">
        <v>552</v>
      </c>
      <c r="I81" s="1398"/>
      <c r="J81" s="1398"/>
      <c r="K81" s="251"/>
      <c r="L81" s="89"/>
      <c r="M81" s="71"/>
      <c r="N81" s="71"/>
      <c r="O81" s="89"/>
      <c r="P81" s="7"/>
      <c r="Q81" s="7"/>
      <c r="R81" s="7"/>
      <c r="S81" s="7"/>
      <c r="T81" s="89"/>
      <c r="U81" s="1395">
        <f>SUM(P81:T90)</f>
        <v>0</v>
      </c>
      <c r="V81" s="1395">
        <f>IF(U81&gt;0,18,0)</f>
        <v>0</v>
      </c>
      <c r="W81" s="1390">
        <f t="shared" ref="W81" si="18">IF((U81-V81)&gt;=0,U81-V81,0)</f>
        <v>0</v>
      </c>
      <c r="X81" s="1399">
        <f>IF(U81&lt;V81,U81,V81)/IF(V81=0,1,V81)</f>
        <v>0</v>
      </c>
      <c r="Y81" s="1392" t="str">
        <f>IF(X81=1,"pe",IF(X81&gt;0,"ne",""))</f>
        <v/>
      </c>
      <c r="Z81" s="1402"/>
      <c r="AA81" s="51">
        <v>1</v>
      </c>
      <c r="AB81" s="51" t="s">
        <v>177</v>
      </c>
      <c r="AC81" s="51" t="str">
        <f t="shared" si="7"/>
        <v>?</v>
      </c>
      <c r="AD81" s="51">
        <v>1</v>
      </c>
      <c r="AE81" s="407">
        <f>C81</f>
        <v>0</v>
      </c>
    </row>
    <row r="82" spans="1:31" ht="14.1" customHeight="1" thickTop="1" thickBot="1">
      <c r="A82" s="1419"/>
      <c r="B82" s="1407"/>
      <c r="C82" s="1423"/>
      <c r="D82" s="1407"/>
      <c r="E82" s="1429"/>
      <c r="F82" s="1384"/>
      <c r="G82" s="1386"/>
      <c r="H82" s="1426"/>
      <c r="I82" s="1384"/>
      <c r="J82" s="1384"/>
      <c r="K82" s="249"/>
      <c r="L82" s="90"/>
      <c r="M82" s="81"/>
      <c r="N82" s="81"/>
      <c r="O82" s="90"/>
      <c r="P82" s="5"/>
      <c r="Q82" s="5"/>
      <c r="R82" s="5"/>
      <c r="S82" s="5"/>
      <c r="T82" s="90"/>
      <c r="U82" s="1396"/>
      <c r="V82" s="1396"/>
      <c r="W82" s="1391"/>
      <c r="X82" s="1399"/>
      <c r="Y82" s="1393"/>
      <c r="Z82" s="1402"/>
      <c r="AA82" s="51">
        <f>IF(M82=M81,0,1)</f>
        <v>0</v>
      </c>
      <c r="AB82" s="51" t="s">
        <v>177</v>
      </c>
      <c r="AC82" s="51" t="str">
        <f t="shared" si="7"/>
        <v>?</v>
      </c>
      <c r="AD82" s="51">
        <f>IF(N82=N81,0,1)</f>
        <v>0</v>
      </c>
      <c r="AE82" s="407">
        <f t="shared" si="16"/>
        <v>0</v>
      </c>
    </row>
    <row r="83" spans="1:31" ht="14.1" customHeight="1" thickTop="1" thickBot="1">
      <c r="A83" s="1419"/>
      <c r="B83" s="1407"/>
      <c r="C83" s="1423"/>
      <c r="D83" s="1407"/>
      <c r="E83" s="1429"/>
      <c r="F83" s="1384"/>
      <c r="G83" s="1386"/>
      <c r="H83" s="1426"/>
      <c r="I83" s="1384"/>
      <c r="J83" s="1384"/>
      <c r="K83" s="249"/>
      <c r="L83" s="90"/>
      <c r="M83" s="81"/>
      <c r="N83" s="81"/>
      <c r="O83" s="90"/>
      <c r="P83" s="5"/>
      <c r="Q83" s="5"/>
      <c r="R83" s="5"/>
      <c r="S83" s="5"/>
      <c r="T83" s="90"/>
      <c r="U83" s="1396"/>
      <c r="V83" s="1396"/>
      <c r="W83" s="1391"/>
      <c r="X83" s="1399"/>
      <c r="Y83" s="1393"/>
      <c r="Z83" s="1402"/>
      <c r="AA83" s="51">
        <f>IF(M83=M82,0,IF(M83=M81,0,1))</f>
        <v>0</v>
      </c>
      <c r="AB83" s="51" t="s">
        <v>177</v>
      </c>
      <c r="AC83" s="51" t="str">
        <f t="shared" si="7"/>
        <v>?</v>
      </c>
      <c r="AD83" s="51">
        <f>IF(N83=N82,0,IF(N83=N81,0,1))</f>
        <v>0</v>
      </c>
      <c r="AE83" s="407">
        <f t="shared" si="16"/>
        <v>0</v>
      </c>
    </row>
    <row r="84" spans="1:31" ht="14.1" customHeight="1" thickTop="1" thickBot="1">
      <c r="A84" s="1419"/>
      <c r="B84" s="1407"/>
      <c r="C84" s="1423"/>
      <c r="D84" s="1407"/>
      <c r="E84" s="1429"/>
      <c r="F84" s="1384"/>
      <c r="G84" s="1386"/>
      <c r="H84" s="1426"/>
      <c r="I84" s="1384"/>
      <c r="J84" s="1384"/>
      <c r="K84" s="249"/>
      <c r="L84" s="90"/>
      <c r="M84" s="81"/>
      <c r="N84" s="81"/>
      <c r="O84" s="90"/>
      <c r="P84" s="5"/>
      <c r="Q84" s="5"/>
      <c r="R84" s="5"/>
      <c r="S84" s="5"/>
      <c r="T84" s="90"/>
      <c r="U84" s="1396"/>
      <c r="V84" s="1396"/>
      <c r="W84" s="1391"/>
      <c r="X84" s="1399"/>
      <c r="Y84" s="1393"/>
      <c r="Z84" s="1402"/>
      <c r="AA84" s="51">
        <f>IF(M84=M83,0,IF(M84=M82,0,IF(M84=M81,0,1)))</f>
        <v>0</v>
      </c>
      <c r="AB84" s="51" t="s">
        <v>177</v>
      </c>
      <c r="AC84" s="51" t="str">
        <f t="shared" si="7"/>
        <v>?</v>
      </c>
      <c r="AD84" s="51">
        <f>IF(N84=N83,0,IF(N84=N82,0,IF(N84=N81,0,1)))</f>
        <v>0</v>
      </c>
      <c r="AE84" s="407">
        <f t="shared" si="16"/>
        <v>0</v>
      </c>
    </row>
    <row r="85" spans="1:31" ht="14.1" customHeight="1" thickTop="1" thickBot="1">
      <c r="A85" s="1419"/>
      <c r="B85" s="1407"/>
      <c r="C85" s="1423"/>
      <c r="D85" s="1407"/>
      <c r="E85" s="1429"/>
      <c r="F85" s="1384"/>
      <c r="G85" s="1386"/>
      <c r="H85" s="1426"/>
      <c r="I85" s="1384"/>
      <c r="J85" s="1384"/>
      <c r="K85" s="253"/>
      <c r="L85" s="90"/>
      <c r="M85" s="81"/>
      <c r="N85" s="81"/>
      <c r="O85" s="90"/>
      <c r="P85" s="5"/>
      <c r="Q85" s="5"/>
      <c r="R85" s="5"/>
      <c r="S85" s="5"/>
      <c r="T85" s="90"/>
      <c r="U85" s="1396"/>
      <c r="V85" s="1396"/>
      <c r="W85" s="1391"/>
      <c r="X85" s="1399"/>
      <c r="Y85" s="1393"/>
      <c r="Z85" s="1402"/>
      <c r="AA85" s="51">
        <f>IF(M85=M84,0,IF(M85=M83,0,IF(M85=M82,0,IF(M85=M81,0,1))))</f>
        <v>0</v>
      </c>
      <c r="AB85" s="51" t="s">
        <v>177</v>
      </c>
      <c r="AC85" s="51" t="str">
        <f t="shared" si="7"/>
        <v>?</v>
      </c>
      <c r="AD85" s="51">
        <f>IF(N85=N84,0,IF(N85=N83,0,IF(N85=N82,0,IF(N85=N81,0,1))))</f>
        <v>0</v>
      </c>
      <c r="AE85" s="407">
        <f t="shared" si="16"/>
        <v>0</v>
      </c>
    </row>
    <row r="86" spans="1:31" ht="14.1" customHeight="1" thickTop="1" thickBot="1">
      <c r="A86" s="1419"/>
      <c r="B86" s="1407"/>
      <c r="C86" s="1423"/>
      <c r="D86" s="1407"/>
      <c r="E86" s="1429"/>
      <c r="F86" s="1384"/>
      <c r="G86" s="1386"/>
      <c r="H86" s="1426"/>
      <c r="I86" s="1384"/>
      <c r="J86" s="1384"/>
      <c r="K86" s="253"/>
      <c r="L86" s="90"/>
      <c r="M86" s="81"/>
      <c r="N86" s="81"/>
      <c r="O86" s="90"/>
      <c r="P86" s="5"/>
      <c r="Q86" s="5"/>
      <c r="R86" s="5"/>
      <c r="S86" s="5"/>
      <c r="T86" s="90"/>
      <c r="U86" s="1396"/>
      <c r="V86" s="1396"/>
      <c r="W86" s="1391"/>
      <c r="X86" s="1399"/>
      <c r="Y86" s="1393"/>
      <c r="Z86" s="1402"/>
      <c r="AA86" s="51">
        <f>IF(M86=M85,0,IF(M86=M84,0,IF(M86=M83,0,IF(M86=M82,0,IF(M86=M81,0,1)))))</f>
        <v>0</v>
      </c>
      <c r="AB86" s="51" t="s">
        <v>177</v>
      </c>
      <c r="AC86" s="51" t="str">
        <f t="shared" si="7"/>
        <v>?</v>
      </c>
      <c r="AD86" s="51">
        <f>IF(N86=N85,0,IF(N86=N84,0,IF(N86=N83,0,IF(N86=N82,0,IF(N86=N81,0,1)))))</f>
        <v>0</v>
      </c>
      <c r="AE86" s="407">
        <f t="shared" si="16"/>
        <v>0</v>
      </c>
    </row>
    <row r="87" spans="1:31" ht="14.1" customHeight="1" thickTop="1" thickBot="1">
      <c r="A87" s="1419"/>
      <c r="B87" s="1407"/>
      <c r="C87" s="1423"/>
      <c r="D87" s="1407"/>
      <c r="E87" s="1429"/>
      <c r="F87" s="1384"/>
      <c r="G87" s="1386"/>
      <c r="H87" s="1426"/>
      <c r="I87" s="1384"/>
      <c r="J87" s="1384"/>
      <c r="K87" s="253"/>
      <c r="L87" s="90"/>
      <c r="M87" s="81"/>
      <c r="N87" s="81"/>
      <c r="O87" s="90"/>
      <c r="P87" s="5"/>
      <c r="Q87" s="5"/>
      <c r="R87" s="5"/>
      <c r="S87" s="5"/>
      <c r="T87" s="90"/>
      <c r="U87" s="1396"/>
      <c r="V87" s="1396"/>
      <c r="W87" s="1388" t="str">
        <f t="shared" ref="W87" si="19">IF(W81&gt;9,"błąd","")</f>
        <v/>
      </c>
      <c r="X87" s="1399"/>
      <c r="Y87" s="1393"/>
      <c r="Z87" s="1402"/>
      <c r="AA87" s="51">
        <f>IF(M87=M86,0,IF(M87=M85,0,IF(M87=M84,0,IF(M87=M83,0,IF(M87=M82,0,IF(M87=M81,0,1))))))</f>
        <v>0</v>
      </c>
      <c r="AB87" s="51" t="s">
        <v>177</v>
      </c>
      <c r="AC87" s="51" t="str">
        <f t="shared" si="7"/>
        <v>?</v>
      </c>
      <c r="AD87" s="51">
        <f>IF(N87=N86,0,IF(N87=N85,0,IF(N87=N84,0,IF(N87=N83,0,IF(N87=N82,0,IF(N87=N81,0,1))))))</f>
        <v>0</v>
      </c>
      <c r="AE87" s="407">
        <f t="shared" si="16"/>
        <v>0</v>
      </c>
    </row>
    <row r="88" spans="1:31" ht="14.1" customHeight="1" thickTop="1" thickBot="1">
      <c r="A88" s="1419"/>
      <c r="B88" s="1407"/>
      <c r="C88" s="1423"/>
      <c r="D88" s="1407"/>
      <c r="E88" s="1429"/>
      <c r="F88" s="1384"/>
      <c r="G88" s="1386"/>
      <c r="H88" s="1426"/>
      <c r="I88" s="1384"/>
      <c r="J88" s="1384"/>
      <c r="K88" s="253"/>
      <c r="L88" s="90"/>
      <c r="M88" s="81"/>
      <c r="N88" s="81"/>
      <c r="O88" s="90"/>
      <c r="P88" s="5"/>
      <c r="Q88" s="5"/>
      <c r="R88" s="5"/>
      <c r="S88" s="5"/>
      <c r="T88" s="90"/>
      <c r="U88" s="1396"/>
      <c r="V88" s="1396"/>
      <c r="W88" s="1388"/>
      <c r="X88" s="1399"/>
      <c r="Y88" s="1393"/>
      <c r="Z88" s="1402"/>
      <c r="AA88" s="51">
        <f>IF(M88=M87,0,IF(M88=M86,0,IF(M88=M85,0,IF(M88=M84,0,IF(M88=M83,0,IF(M88=M82,0,IF(M88=M81,0,1)))))))</f>
        <v>0</v>
      </c>
      <c r="AB88" s="51" t="s">
        <v>177</v>
      </c>
      <c r="AC88" s="51" t="str">
        <f t="shared" si="7"/>
        <v>?</v>
      </c>
      <c r="AD88" s="51">
        <f>IF(N88=N87,0,IF(N88=N86,0,IF(N88=N85,0,IF(N88=N84,0,IF(N88=N83,0,IF(N88=N82,0,IF(N88=N81,0,1)))))))</f>
        <v>0</v>
      </c>
      <c r="AE88" s="407">
        <f t="shared" si="16"/>
        <v>0</v>
      </c>
    </row>
    <row r="89" spans="1:31" ht="14.1" customHeight="1" thickTop="1" thickBot="1">
      <c r="A89" s="1419"/>
      <c r="B89" s="1407"/>
      <c r="C89" s="1423"/>
      <c r="D89" s="1407"/>
      <c r="E89" s="1429"/>
      <c r="F89" s="1384"/>
      <c r="G89" s="1386"/>
      <c r="H89" s="1426"/>
      <c r="I89" s="1384"/>
      <c r="J89" s="1384"/>
      <c r="K89" s="253"/>
      <c r="L89" s="90"/>
      <c r="M89" s="81"/>
      <c r="N89" s="81"/>
      <c r="O89" s="90"/>
      <c r="P89" s="5"/>
      <c r="Q89" s="5"/>
      <c r="R89" s="5"/>
      <c r="S89" s="5"/>
      <c r="T89" s="90"/>
      <c r="U89" s="1396"/>
      <c r="V89" s="1396"/>
      <c r="W89" s="1388"/>
      <c r="X89" s="1399"/>
      <c r="Y89" s="1393"/>
      <c r="Z89" s="1402"/>
      <c r="AA89" s="51">
        <f>IF(M89=M88,0,IF(M89=M87,0,IF(M89=M86,0,IF(M89=M85,0,IF(M89=M84,0,IF(M89=M83,0,IF(M89=M82,0,IF(M89=M81,0,1))))))))</f>
        <v>0</v>
      </c>
      <c r="AB89" s="51" t="s">
        <v>177</v>
      </c>
      <c r="AC89" s="51" t="str">
        <f t="shared" si="7"/>
        <v>?</v>
      </c>
      <c r="AD89" s="51">
        <f>IF(N89=N88,0,IF(N89=N87,0,IF(N89=N86,0,IF(N89=N85,0,IF(N89=N84,0,IF(N89=N83,0,IF(N89=N82,0,IF(N89=N81,0,1))))))))</f>
        <v>0</v>
      </c>
      <c r="AE89" s="407">
        <f t="shared" si="16"/>
        <v>0</v>
      </c>
    </row>
    <row r="90" spans="1:31" ht="14.1" customHeight="1" thickTop="1" thickBot="1">
      <c r="A90" s="1419"/>
      <c r="B90" s="1408"/>
      <c r="C90" s="1424"/>
      <c r="D90" s="1408"/>
      <c r="E90" s="1430"/>
      <c r="F90" s="1385"/>
      <c r="G90" s="1387"/>
      <c r="H90" s="1427"/>
      <c r="I90" s="1385"/>
      <c r="J90" s="1385"/>
      <c r="K90" s="250"/>
      <c r="L90" s="88"/>
      <c r="M90" s="81"/>
      <c r="N90" s="85"/>
      <c r="O90" s="88"/>
      <c r="P90" s="6"/>
      <c r="Q90" s="6"/>
      <c r="R90" s="6"/>
      <c r="S90" s="6"/>
      <c r="T90" s="88"/>
      <c r="U90" s="1397"/>
      <c r="V90" s="1397"/>
      <c r="W90" s="1389"/>
      <c r="X90" s="1399"/>
      <c r="Y90" s="1394"/>
      <c r="Z90" s="1402"/>
      <c r="AA90" s="51">
        <f>IF(M90=M89,0,IF(M90=M88,0,IF(M90=M87,0,IF(M90=M86,0,IF(M90=M85,0,IF(M90=M84,0,IF(M90=M83,0,IF(M90=M82,0,IF(M90=M81,0,1)))))))))</f>
        <v>0</v>
      </c>
      <c r="AB90" s="51" t="s">
        <v>177</v>
      </c>
      <c r="AC90" s="51" t="str">
        <f t="shared" si="7"/>
        <v>?</v>
      </c>
      <c r="AD90" s="51">
        <f>IF(N90=N89,0,IF(N90=N88,0,IF(N90=N87,0,IF(N90=N86,0,IF(N90=N85,0,IF(N90=N84,0,IF(N90=N83,0,IF(N90=N82,0,IF(N90=N81,0,1)))))))))</f>
        <v>0</v>
      </c>
      <c r="AE90" s="407">
        <f t="shared" si="16"/>
        <v>0</v>
      </c>
    </row>
    <row r="91" spans="1:31" ht="14.1" customHeight="1" thickTop="1" thickBot="1">
      <c r="A91" s="1419">
        <v>5</v>
      </c>
      <c r="B91" s="1406"/>
      <c r="C91" s="1422"/>
      <c r="D91" s="1406"/>
      <c r="E91" s="1428"/>
      <c r="F91" s="1398"/>
      <c r="G91" s="1425"/>
      <c r="H91" s="1025" t="s">
        <v>552</v>
      </c>
      <c r="I91" s="1398"/>
      <c r="J91" s="1398"/>
      <c r="K91" s="251"/>
      <c r="L91" s="89"/>
      <c r="M91" s="71"/>
      <c r="N91" s="71"/>
      <c r="O91" s="89"/>
      <c r="P91" s="7"/>
      <c r="Q91" s="7"/>
      <c r="R91" s="7"/>
      <c r="S91" s="7"/>
      <c r="T91" s="89"/>
      <c r="U91" s="1395">
        <f>SUM(P91:T100)</f>
        <v>0</v>
      </c>
      <c r="V91" s="1395">
        <f>IF(U91&gt;0,18,0)</f>
        <v>0</v>
      </c>
      <c r="W91" s="1390">
        <f t="shared" ref="W91" si="20">IF((U91-V91)&gt;=0,U91-V91,0)</f>
        <v>0</v>
      </c>
      <c r="X91" s="1399">
        <f>IF(U91&lt;V91,U91,V91)/IF(V91=0,1,V91)</f>
        <v>0</v>
      </c>
      <c r="Y91" s="1392" t="str">
        <f>IF(X91=1,"pe",IF(X91&gt;0,"ne",""))</f>
        <v/>
      </c>
      <c r="Z91" s="1402"/>
      <c r="AA91" s="51">
        <v>1</v>
      </c>
      <c r="AB91" s="51" t="s">
        <v>177</v>
      </c>
      <c r="AC91" s="51" t="str">
        <f t="shared" si="7"/>
        <v>?</v>
      </c>
      <c r="AD91" s="51">
        <v>1</v>
      </c>
      <c r="AE91" s="407">
        <f>C91</f>
        <v>0</v>
      </c>
    </row>
    <row r="92" spans="1:31" ht="14.1" customHeight="1" thickTop="1" thickBot="1">
      <c r="A92" s="1419"/>
      <c r="B92" s="1407"/>
      <c r="C92" s="1423"/>
      <c r="D92" s="1407"/>
      <c r="E92" s="1429"/>
      <c r="F92" s="1384"/>
      <c r="G92" s="1386"/>
      <c r="H92" s="1426"/>
      <c r="I92" s="1384"/>
      <c r="J92" s="1384"/>
      <c r="K92" s="249"/>
      <c r="L92" s="90"/>
      <c r="M92" s="81"/>
      <c r="N92" s="81"/>
      <c r="O92" s="90"/>
      <c r="P92" s="5"/>
      <c r="Q92" s="5"/>
      <c r="R92" s="5"/>
      <c r="S92" s="5"/>
      <c r="T92" s="90"/>
      <c r="U92" s="1396"/>
      <c r="V92" s="1396"/>
      <c r="W92" s="1391"/>
      <c r="X92" s="1399"/>
      <c r="Y92" s="1393"/>
      <c r="Z92" s="1402"/>
      <c r="AA92" s="51">
        <f>IF(M92=M91,0,1)</f>
        <v>0</v>
      </c>
      <c r="AB92" s="51" t="s">
        <v>177</v>
      </c>
      <c r="AC92" s="51" t="str">
        <f t="shared" si="7"/>
        <v>?</v>
      </c>
      <c r="AD92" s="51">
        <f>IF(N92=N91,0,1)</f>
        <v>0</v>
      </c>
      <c r="AE92" s="407">
        <f t="shared" si="16"/>
        <v>0</v>
      </c>
    </row>
    <row r="93" spans="1:31" ht="14.1" customHeight="1" thickTop="1" thickBot="1">
      <c r="A93" s="1419"/>
      <c r="B93" s="1407"/>
      <c r="C93" s="1423"/>
      <c r="D93" s="1407"/>
      <c r="E93" s="1429"/>
      <c r="F93" s="1384"/>
      <c r="G93" s="1386"/>
      <c r="H93" s="1426"/>
      <c r="I93" s="1384"/>
      <c r="J93" s="1384"/>
      <c r="K93" s="249"/>
      <c r="L93" s="90"/>
      <c r="M93" s="81"/>
      <c r="N93" s="81"/>
      <c r="O93" s="90"/>
      <c r="P93" s="5"/>
      <c r="Q93" s="5"/>
      <c r="R93" s="5"/>
      <c r="S93" s="5"/>
      <c r="T93" s="90"/>
      <c r="U93" s="1396"/>
      <c r="V93" s="1396"/>
      <c r="W93" s="1391"/>
      <c r="X93" s="1399"/>
      <c r="Y93" s="1393"/>
      <c r="Z93" s="1402"/>
      <c r="AA93" s="51">
        <f>IF(M93=M92,0,IF(M93=M91,0,1))</f>
        <v>0</v>
      </c>
      <c r="AB93" s="51" t="s">
        <v>177</v>
      </c>
      <c r="AC93" s="51" t="str">
        <f t="shared" si="7"/>
        <v>?</v>
      </c>
      <c r="AD93" s="51">
        <f>IF(N93=N92,0,IF(N93=N91,0,1))</f>
        <v>0</v>
      </c>
      <c r="AE93" s="407">
        <f t="shared" si="16"/>
        <v>0</v>
      </c>
    </row>
    <row r="94" spans="1:31" ht="14.1" customHeight="1" thickTop="1" thickBot="1">
      <c r="A94" s="1419"/>
      <c r="B94" s="1407"/>
      <c r="C94" s="1423"/>
      <c r="D94" s="1407"/>
      <c r="E94" s="1429"/>
      <c r="F94" s="1384"/>
      <c r="G94" s="1386"/>
      <c r="H94" s="1426"/>
      <c r="I94" s="1384"/>
      <c r="J94" s="1384"/>
      <c r="K94" s="249"/>
      <c r="L94" s="90"/>
      <c r="M94" s="81"/>
      <c r="N94" s="81"/>
      <c r="O94" s="90"/>
      <c r="P94" s="5"/>
      <c r="Q94" s="5"/>
      <c r="R94" s="5"/>
      <c r="S94" s="5"/>
      <c r="T94" s="90"/>
      <c r="U94" s="1396"/>
      <c r="V94" s="1396"/>
      <c r="W94" s="1391"/>
      <c r="X94" s="1399"/>
      <c r="Y94" s="1393"/>
      <c r="Z94" s="1402"/>
      <c r="AA94" s="51">
        <f>IF(M94=M93,0,IF(M94=M92,0,IF(M94=M91,0,1)))</f>
        <v>0</v>
      </c>
      <c r="AB94" s="51" t="s">
        <v>177</v>
      </c>
      <c r="AC94" s="51" t="str">
        <f t="shared" si="7"/>
        <v>?</v>
      </c>
      <c r="AD94" s="51">
        <f>IF(N94=N93,0,IF(N94=N92,0,IF(N94=N91,0,1)))</f>
        <v>0</v>
      </c>
      <c r="AE94" s="407">
        <f t="shared" si="16"/>
        <v>0</v>
      </c>
    </row>
    <row r="95" spans="1:31" ht="14.1" customHeight="1" thickTop="1" thickBot="1">
      <c r="A95" s="1419"/>
      <c r="B95" s="1407"/>
      <c r="C95" s="1423"/>
      <c r="D95" s="1407"/>
      <c r="E95" s="1429"/>
      <c r="F95" s="1384"/>
      <c r="G95" s="1386"/>
      <c r="H95" s="1426"/>
      <c r="I95" s="1384"/>
      <c r="J95" s="1384"/>
      <c r="K95" s="253"/>
      <c r="L95" s="90"/>
      <c r="M95" s="81"/>
      <c r="N95" s="81"/>
      <c r="O95" s="90"/>
      <c r="P95" s="5"/>
      <c r="Q95" s="5"/>
      <c r="R95" s="5"/>
      <c r="S95" s="5"/>
      <c r="T95" s="90"/>
      <c r="U95" s="1396"/>
      <c r="V95" s="1396"/>
      <c r="W95" s="1391"/>
      <c r="X95" s="1399"/>
      <c r="Y95" s="1393"/>
      <c r="Z95" s="1402"/>
      <c r="AA95" s="51">
        <f>IF(M95=M94,0,IF(M95=M93,0,IF(M95=M92,0,IF(M95=M91,0,1))))</f>
        <v>0</v>
      </c>
      <c r="AB95" s="51" t="s">
        <v>177</v>
      </c>
      <c r="AC95" s="51" t="str">
        <f t="shared" si="7"/>
        <v>?</v>
      </c>
      <c r="AD95" s="51">
        <f>IF(N95=N94,0,IF(N95=N93,0,IF(N95=N92,0,IF(N95=N91,0,1))))</f>
        <v>0</v>
      </c>
      <c r="AE95" s="407">
        <f t="shared" si="16"/>
        <v>0</v>
      </c>
    </row>
    <row r="96" spans="1:31" ht="14.1" customHeight="1" thickTop="1" thickBot="1">
      <c r="A96" s="1419"/>
      <c r="B96" s="1407"/>
      <c r="C96" s="1423"/>
      <c r="D96" s="1407"/>
      <c r="E96" s="1429"/>
      <c r="F96" s="1384"/>
      <c r="G96" s="1386"/>
      <c r="H96" s="1426"/>
      <c r="I96" s="1384"/>
      <c r="J96" s="1384"/>
      <c r="K96" s="253"/>
      <c r="L96" s="90"/>
      <c r="M96" s="81"/>
      <c r="N96" s="81"/>
      <c r="O96" s="90"/>
      <c r="P96" s="5"/>
      <c r="Q96" s="5"/>
      <c r="R96" s="5"/>
      <c r="S96" s="5"/>
      <c r="T96" s="90"/>
      <c r="U96" s="1396"/>
      <c r="V96" s="1396"/>
      <c r="W96" s="1391"/>
      <c r="X96" s="1399"/>
      <c r="Y96" s="1393"/>
      <c r="Z96" s="1402"/>
      <c r="AA96" s="51">
        <f>IF(M96=M95,0,IF(M96=M94,0,IF(M96=M93,0,IF(M96=M92,0,IF(M96=M91,0,1)))))</f>
        <v>0</v>
      </c>
      <c r="AB96" s="51" t="s">
        <v>177</v>
      </c>
      <c r="AC96" s="51" t="str">
        <f t="shared" si="7"/>
        <v>?</v>
      </c>
      <c r="AD96" s="51">
        <f>IF(N96=N95,0,IF(N96=N94,0,IF(N96=N93,0,IF(N96=N92,0,IF(N96=N91,0,1)))))</f>
        <v>0</v>
      </c>
      <c r="AE96" s="407">
        <f t="shared" si="16"/>
        <v>0</v>
      </c>
    </row>
    <row r="97" spans="1:31" ht="14.1" customHeight="1" thickTop="1" thickBot="1">
      <c r="A97" s="1419"/>
      <c r="B97" s="1407"/>
      <c r="C97" s="1423"/>
      <c r="D97" s="1407"/>
      <c r="E97" s="1429"/>
      <c r="F97" s="1384"/>
      <c r="G97" s="1386"/>
      <c r="H97" s="1426"/>
      <c r="I97" s="1384"/>
      <c r="J97" s="1384"/>
      <c r="K97" s="253"/>
      <c r="L97" s="90"/>
      <c r="M97" s="81"/>
      <c r="N97" s="81"/>
      <c r="O97" s="90"/>
      <c r="P97" s="5"/>
      <c r="Q97" s="5"/>
      <c r="R97" s="5"/>
      <c r="S97" s="5"/>
      <c r="T97" s="90"/>
      <c r="U97" s="1396"/>
      <c r="V97" s="1396"/>
      <c r="W97" s="1388" t="str">
        <f t="shared" ref="W97" si="21">IF(W91&gt;9,"błąd","")</f>
        <v/>
      </c>
      <c r="X97" s="1399"/>
      <c r="Y97" s="1393"/>
      <c r="Z97" s="1402"/>
      <c r="AA97" s="51">
        <f>IF(M97=M96,0,IF(M97=M95,0,IF(M97=M94,0,IF(M97=M93,0,IF(M97=M92,0,IF(M97=M91,0,1))))))</f>
        <v>0</v>
      </c>
      <c r="AB97" s="51" t="s">
        <v>177</v>
      </c>
      <c r="AC97" s="51" t="str">
        <f t="shared" si="7"/>
        <v>?</v>
      </c>
      <c r="AD97" s="51">
        <f>IF(N97=N96,0,IF(N97=N95,0,IF(N97=N94,0,IF(N97=N93,0,IF(N97=N92,0,IF(N97=N91,0,1))))))</f>
        <v>0</v>
      </c>
      <c r="AE97" s="407">
        <f t="shared" si="16"/>
        <v>0</v>
      </c>
    </row>
    <row r="98" spans="1:31" ht="14.1" customHeight="1" thickTop="1" thickBot="1">
      <c r="A98" s="1419"/>
      <c r="B98" s="1407"/>
      <c r="C98" s="1423"/>
      <c r="D98" s="1407"/>
      <c r="E98" s="1429"/>
      <c r="F98" s="1384"/>
      <c r="G98" s="1386"/>
      <c r="H98" s="1426"/>
      <c r="I98" s="1384"/>
      <c r="J98" s="1384"/>
      <c r="K98" s="253"/>
      <c r="L98" s="90"/>
      <c r="M98" s="81"/>
      <c r="N98" s="81"/>
      <c r="O98" s="90"/>
      <c r="P98" s="5"/>
      <c r="Q98" s="5"/>
      <c r="R98" s="5"/>
      <c r="S98" s="5"/>
      <c r="T98" s="90"/>
      <c r="U98" s="1396"/>
      <c r="V98" s="1396"/>
      <c r="W98" s="1388"/>
      <c r="X98" s="1399"/>
      <c r="Y98" s="1393"/>
      <c r="Z98" s="1402"/>
      <c r="AA98" s="51">
        <f>IF(M98=M97,0,IF(M98=M96,0,IF(M98=M95,0,IF(M98=M94,0,IF(M98=M93,0,IF(M98=M92,0,IF(M98=M91,0,1)))))))</f>
        <v>0</v>
      </c>
      <c r="AB98" s="51" t="s">
        <v>177</v>
      </c>
      <c r="AC98" s="51" t="str">
        <f t="shared" si="7"/>
        <v>?</v>
      </c>
      <c r="AD98" s="51">
        <f>IF(N98=N97,0,IF(N98=N96,0,IF(N98=N95,0,IF(N98=N94,0,IF(N98=N93,0,IF(N98=N92,0,IF(N98=N91,0,1)))))))</f>
        <v>0</v>
      </c>
      <c r="AE98" s="407">
        <f t="shared" si="16"/>
        <v>0</v>
      </c>
    </row>
    <row r="99" spans="1:31" ht="14.1" customHeight="1" thickTop="1" thickBot="1">
      <c r="A99" s="1419"/>
      <c r="B99" s="1407"/>
      <c r="C99" s="1423"/>
      <c r="D99" s="1407"/>
      <c r="E99" s="1429"/>
      <c r="F99" s="1384"/>
      <c r="G99" s="1386"/>
      <c r="H99" s="1426"/>
      <c r="I99" s="1384"/>
      <c r="J99" s="1384"/>
      <c r="K99" s="253"/>
      <c r="L99" s="90"/>
      <c r="M99" s="81"/>
      <c r="N99" s="81"/>
      <c r="O99" s="90"/>
      <c r="P99" s="5"/>
      <c r="Q99" s="5"/>
      <c r="R99" s="5"/>
      <c r="S99" s="5"/>
      <c r="T99" s="90"/>
      <c r="U99" s="1396"/>
      <c r="V99" s="1396"/>
      <c r="W99" s="1388"/>
      <c r="X99" s="1399"/>
      <c r="Y99" s="1393"/>
      <c r="Z99" s="1402"/>
      <c r="AA99" s="51">
        <f>IF(M99=M98,0,IF(M99=M97,0,IF(M99=M96,0,IF(M99=M95,0,IF(M99=M94,0,IF(M99=M93,0,IF(M99=M92,0,IF(M99=M91,0,1))))))))</f>
        <v>0</v>
      </c>
      <c r="AB99" s="51" t="s">
        <v>177</v>
      </c>
      <c r="AC99" s="51" t="str">
        <f t="shared" si="7"/>
        <v>?</v>
      </c>
      <c r="AD99" s="51">
        <f>IF(N99=N98,0,IF(N99=N97,0,IF(N99=N96,0,IF(N99=N95,0,IF(N99=N94,0,IF(N99=N93,0,IF(N99=N92,0,IF(N99=N91,0,1))))))))</f>
        <v>0</v>
      </c>
      <c r="AE99" s="407">
        <f t="shared" si="16"/>
        <v>0</v>
      </c>
    </row>
    <row r="100" spans="1:31" ht="14.1" customHeight="1" thickTop="1" thickBot="1">
      <c r="A100" s="1419"/>
      <c r="B100" s="1408"/>
      <c r="C100" s="1424"/>
      <c r="D100" s="1408"/>
      <c r="E100" s="1430"/>
      <c r="F100" s="1385"/>
      <c r="G100" s="1387"/>
      <c r="H100" s="1427"/>
      <c r="I100" s="1385"/>
      <c r="J100" s="1385"/>
      <c r="K100" s="250"/>
      <c r="L100" s="88"/>
      <c r="M100" s="81"/>
      <c r="N100" s="85"/>
      <c r="O100" s="88"/>
      <c r="P100" s="6"/>
      <c r="Q100" s="6"/>
      <c r="R100" s="6"/>
      <c r="S100" s="6"/>
      <c r="T100" s="88"/>
      <c r="U100" s="1397"/>
      <c r="V100" s="1397"/>
      <c r="W100" s="1389"/>
      <c r="X100" s="1399"/>
      <c r="Y100" s="1394"/>
      <c r="Z100" s="1402"/>
      <c r="AA100" s="51">
        <f>IF(M100=M99,0,IF(M100=M98,0,IF(M100=M97,0,IF(M100=M96,0,IF(M100=M95,0,IF(M100=M94,0,IF(M100=M93,0,IF(M100=M92,0,IF(M100=M91,0,1)))))))))</f>
        <v>0</v>
      </c>
      <c r="AB100" s="51" t="s">
        <v>177</v>
      </c>
      <c r="AC100" s="51" t="str">
        <f t="shared" si="7"/>
        <v>?</v>
      </c>
      <c r="AD100" s="51">
        <f>IF(N100=N99,0,IF(N100=N98,0,IF(N100=N97,0,IF(N100=N96,0,IF(N100=N95,0,IF(N100=N94,0,IF(N100=N93,0,IF(N100=N92,0,IF(N100=N91,0,1)))))))))</f>
        <v>0</v>
      </c>
      <c r="AE100" s="407">
        <f t="shared" si="16"/>
        <v>0</v>
      </c>
    </row>
    <row r="101" spans="1:31" ht="14.1" customHeight="1" thickTop="1" thickBot="1">
      <c r="A101" s="1419">
        <v>6</v>
      </c>
      <c r="B101" s="1406"/>
      <c r="C101" s="1422"/>
      <c r="D101" s="1406"/>
      <c r="E101" s="1428"/>
      <c r="F101" s="1398"/>
      <c r="G101" s="1425"/>
      <c r="H101" s="1025" t="s">
        <v>552</v>
      </c>
      <c r="I101" s="1398"/>
      <c r="J101" s="1398"/>
      <c r="K101" s="251"/>
      <c r="L101" s="89"/>
      <c r="M101" s="71"/>
      <c r="N101" s="71"/>
      <c r="O101" s="89"/>
      <c r="P101" s="7"/>
      <c r="Q101" s="7"/>
      <c r="R101" s="7"/>
      <c r="S101" s="7"/>
      <c r="T101" s="89"/>
      <c r="U101" s="1395">
        <f>SUM(P101:T110)</f>
        <v>0</v>
      </c>
      <c r="V101" s="1395">
        <f>IF(U101&gt;0,18,0)</f>
        <v>0</v>
      </c>
      <c r="W101" s="1390">
        <f t="shared" ref="W101" si="22">IF((U101-V101)&gt;=0,U101-V101,0)</f>
        <v>0</v>
      </c>
      <c r="X101" s="1399">
        <f>IF(U101&lt;V101,U101,V101)/IF(V101=0,1,V101)</f>
        <v>0</v>
      </c>
      <c r="Y101" s="1392" t="str">
        <f>IF(X101=1,"pe",IF(X101&gt;0,"ne",""))</f>
        <v/>
      </c>
      <c r="Z101" s="1402"/>
      <c r="AA101" s="51">
        <v>1</v>
      </c>
      <c r="AB101" s="51" t="s">
        <v>177</v>
      </c>
      <c r="AC101" s="51" t="str">
        <f t="shared" si="7"/>
        <v>?</v>
      </c>
      <c r="AD101" s="51">
        <v>1</v>
      </c>
      <c r="AE101" s="407">
        <f>C101</f>
        <v>0</v>
      </c>
    </row>
    <row r="102" spans="1:31" ht="14.1" customHeight="1" thickTop="1" thickBot="1">
      <c r="A102" s="1419"/>
      <c r="B102" s="1407"/>
      <c r="C102" s="1423"/>
      <c r="D102" s="1407"/>
      <c r="E102" s="1429"/>
      <c r="F102" s="1384"/>
      <c r="G102" s="1386"/>
      <c r="H102" s="1426"/>
      <c r="I102" s="1384"/>
      <c r="J102" s="1384"/>
      <c r="K102" s="249"/>
      <c r="L102" s="90"/>
      <c r="M102" s="81"/>
      <c r="N102" s="81"/>
      <c r="O102" s="90"/>
      <c r="P102" s="5"/>
      <c r="Q102" s="5"/>
      <c r="R102" s="5"/>
      <c r="S102" s="5"/>
      <c r="T102" s="90"/>
      <c r="U102" s="1396"/>
      <c r="V102" s="1396"/>
      <c r="W102" s="1391"/>
      <c r="X102" s="1399"/>
      <c r="Y102" s="1393"/>
      <c r="Z102" s="1402"/>
      <c r="AA102" s="51">
        <f>IF(M102=M101,0,1)</f>
        <v>0</v>
      </c>
      <c r="AB102" s="51" t="s">
        <v>177</v>
      </c>
      <c r="AC102" s="51" t="str">
        <f t="shared" si="7"/>
        <v>?</v>
      </c>
      <c r="AD102" s="51">
        <f>IF(N102=N101,0,1)</f>
        <v>0</v>
      </c>
      <c r="AE102" s="407">
        <f t="shared" si="11"/>
        <v>0</v>
      </c>
    </row>
    <row r="103" spans="1:31" ht="14.1" customHeight="1" thickTop="1" thickBot="1">
      <c r="A103" s="1419"/>
      <c r="B103" s="1407"/>
      <c r="C103" s="1423"/>
      <c r="D103" s="1407"/>
      <c r="E103" s="1429"/>
      <c r="F103" s="1384"/>
      <c r="G103" s="1386"/>
      <c r="H103" s="1426"/>
      <c r="I103" s="1384"/>
      <c r="J103" s="1384"/>
      <c r="K103" s="249"/>
      <c r="L103" s="90"/>
      <c r="M103" s="81"/>
      <c r="N103" s="81"/>
      <c r="O103" s="90"/>
      <c r="P103" s="5"/>
      <c r="Q103" s="5"/>
      <c r="R103" s="5"/>
      <c r="S103" s="5"/>
      <c r="T103" s="90"/>
      <c r="U103" s="1396"/>
      <c r="V103" s="1396"/>
      <c r="W103" s="1391"/>
      <c r="X103" s="1399"/>
      <c r="Y103" s="1393"/>
      <c r="Z103" s="1402"/>
      <c r="AA103" s="51">
        <f>IF(M103=M102,0,IF(M103=M101,0,1))</f>
        <v>0</v>
      </c>
      <c r="AB103" s="51" t="s">
        <v>177</v>
      </c>
      <c r="AC103" s="51" t="str">
        <f t="shared" si="7"/>
        <v>?</v>
      </c>
      <c r="AD103" s="51">
        <f>IF(N103=N102,0,IF(N103=N101,0,1))</f>
        <v>0</v>
      </c>
      <c r="AE103" s="407">
        <f t="shared" si="11"/>
        <v>0</v>
      </c>
    </row>
    <row r="104" spans="1:31" ht="14.1" customHeight="1" thickTop="1" thickBot="1">
      <c r="A104" s="1419"/>
      <c r="B104" s="1407"/>
      <c r="C104" s="1423"/>
      <c r="D104" s="1407"/>
      <c r="E104" s="1429"/>
      <c r="F104" s="1384"/>
      <c r="G104" s="1386"/>
      <c r="H104" s="1426"/>
      <c r="I104" s="1384"/>
      <c r="J104" s="1384"/>
      <c r="K104" s="249"/>
      <c r="L104" s="90"/>
      <c r="M104" s="81"/>
      <c r="N104" s="81"/>
      <c r="O104" s="90"/>
      <c r="P104" s="5"/>
      <c r="Q104" s="5"/>
      <c r="R104" s="5"/>
      <c r="S104" s="5"/>
      <c r="T104" s="90"/>
      <c r="U104" s="1396"/>
      <c r="V104" s="1396"/>
      <c r="W104" s="1391"/>
      <c r="X104" s="1399"/>
      <c r="Y104" s="1393"/>
      <c r="Z104" s="1402"/>
      <c r="AA104" s="51">
        <f>IF(M104=M103,0,IF(M104=M102,0,IF(M104=M101,0,1)))</f>
        <v>0</v>
      </c>
      <c r="AB104" s="51" t="s">
        <v>177</v>
      </c>
      <c r="AC104" s="51" t="str">
        <f t="shared" si="7"/>
        <v>?</v>
      </c>
      <c r="AD104" s="51">
        <f>IF(N104=N103,0,IF(N104=N102,0,IF(N104=N101,0,1)))</f>
        <v>0</v>
      </c>
      <c r="AE104" s="407">
        <f t="shared" si="11"/>
        <v>0</v>
      </c>
    </row>
    <row r="105" spans="1:31" ht="14.1" customHeight="1" thickTop="1" thickBot="1">
      <c r="A105" s="1419"/>
      <c r="B105" s="1407"/>
      <c r="C105" s="1423"/>
      <c r="D105" s="1407"/>
      <c r="E105" s="1429"/>
      <c r="F105" s="1384"/>
      <c r="G105" s="1386"/>
      <c r="H105" s="1426"/>
      <c r="I105" s="1384"/>
      <c r="J105" s="1384"/>
      <c r="K105" s="253"/>
      <c r="L105" s="90"/>
      <c r="M105" s="81"/>
      <c r="N105" s="81"/>
      <c r="O105" s="90"/>
      <c r="P105" s="5"/>
      <c r="Q105" s="5"/>
      <c r="R105" s="5"/>
      <c r="S105" s="5"/>
      <c r="T105" s="90"/>
      <c r="U105" s="1396"/>
      <c r="V105" s="1396"/>
      <c r="W105" s="1391"/>
      <c r="X105" s="1399"/>
      <c r="Y105" s="1393"/>
      <c r="Z105" s="1402"/>
      <c r="AA105" s="51">
        <f>IF(M105=M104,0,IF(M105=M103,0,IF(M105=M102,0,IF(M105=M101,0,1))))</f>
        <v>0</v>
      </c>
      <c r="AB105" s="51" t="s">
        <v>177</v>
      </c>
      <c r="AC105" s="51" t="str">
        <f t="shared" si="7"/>
        <v>?</v>
      </c>
      <c r="AD105" s="51">
        <f>IF(N105=N104,0,IF(N105=N103,0,IF(N105=N102,0,IF(N105=N101,0,1))))</f>
        <v>0</v>
      </c>
      <c r="AE105" s="407">
        <f t="shared" si="11"/>
        <v>0</v>
      </c>
    </row>
    <row r="106" spans="1:31" ht="14.1" customHeight="1" thickTop="1" thickBot="1">
      <c r="A106" s="1419"/>
      <c r="B106" s="1407"/>
      <c r="C106" s="1423"/>
      <c r="D106" s="1407"/>
      <c r="E106" s="1429"/>
      <c r="F106" s="1384"/>
      <c r="G106" s="1386"/>
      <c r="H106" s="1426"/>
      <c r="I106" s="1384"/>
      <c r="J106" s="1384"/>
      <c r="K106" s="253"/>
      <c r="L106" s="90"/>
      <c r="M106" s="81"/>
      <c r="N106" s="81"/>
      <c r="O106" s="90"/>
      <c r="P106" s="5"/>
      <c r="Q106" s="5"/>
      <c r="R106" s="5"/>
      <c r="S106" s="5"/>
      <c r="T106" s="90"/>
      <c r="U106" s="1396"/>
      <c r="V106" s="1396"/>
      <c r="W106" s="1391"/>
      <c r="X106" s="1399"/>
      <c r="Y106" s="1393"/>
      <c r="Z106" s="1402"/>
      <c r="AA106" s="51">
        <f>IF(M106=M105,0,IF(M106=M104,0,IF(M106=M103,0,IF(M106=M102,0,IF(M106=M101,0,1)))))</f>
        <v>0</v>
      </c>
      <c r="AB106" s="51" t="s">
        <v>177</v>
      </c>
      <c r="AC106" s="51" t="str">
        <f t="shared" si="7"/>
        <v>?</v>
      </c>
      <c r="AD106" s="51">
        <f>IF(N106=N105,0,IF(N106=N104,0,IF(N106=N103,0,IF(N106=N102,0,IF(N106=N101,0,1)))))</f>
        <v>0</v>
      </c>
      <c r="AE106" s="407">
        <f t="shared" si="11"/>
        <v>0</v>
      </c>
    </row>
    <row r="107" spans="1:31" ht="14.1" customHeight="1" thickTop="1" thickBot="1">
      <c r="A107" s="1419"/>
      <c r="B107" s="1407"/>
      <c r="C107" s="1423"/>
      <c r="D107" s="1407"/>
      <c r="E107" s="1429"/>
      <c r="F107" s="1384"/>
      <c r="G107" s="1386"/>
      <c r="H107" s="1426"/>
      <c r="I107" s="1384"/>
      <c r="J107" s="1384"/>
      <c r="K107" s="253"/>
      <c r="L107" s="90"/>
      <c r="M107" s="81"/>
      <c r="N107" s="81"/>
      <c r="O107" s="90"/>
      <c r="P107" s="5"/>
      <c r="Q107" s="5"/>
      <c r="R107" s="5"/>
      <c r="S107" s="5"/>
      <c r="T107" s="90"/>
      <c r="U107" s="1396"/>
      <c r="V107" s="1396"/>
      <c r="W107" s="1388" t="str">
        <f t="shared" ref="W107" si="23">IF(W101&gt;9,"błąd","")</f>
        <v/>
      </c>
      <c r="X107" s="1399"/>
      <c r="Y107" s="1393"/>
      <c r="Z107" s="1402"/>
      <c r="AA107" s="51">
        <f>IF(M107=M106,0,IF(M107=M105,0,IF(M107=M104,0,IF(M107=M103,0,IF(M107=M102,0,IF(M107=M101,0,1))))))</f>
        <v>0</v>
      </c>
      <c r="AB107" s="51" t="s">
        <v>177</v>
      </c>
      <c r="AC107" s="51" t="str">
        <f t="shared" si="7"/>
        <v>?</v>
      </c>
      <c r="AD107" s="51">
        <f>IF(N107=N106,0,IF(N107=N105,0,IF(N107=N104,0,IF(N107=N103,0,IF(N107=N102,0,IF(N107=N101,0,1))))))</f>
        <v>0</v>
      </c>
      <c r="AE107" s="407">
        <f t="shared" si="11"/>
        <v>0</v>
      </c>
    </row>
    <row r="108" spans="1:31" ht="14.1" customHeight="1" thickTop="1" thickBot="1">
      <c r="A108" s="1419"/>
      <c r="B108" s="1407"/>
      <c r="C108" s="1423"/>
      <c r="D108" s="1407"/>
      <c r="E108" s="1429"/>
      <c r="F108" s="1384"/>
      <c r="G108" s="1386"/>
      <c r="H108" s="1426"/>
      <c r="I108" s="1384"/>
      <c r="J108" s="1384"/>
      <c r="K108" s="253"/>
      <c r="L108" s="90"/>
      <c r="M108" s="81"/>
      <c r="N108" s="81"/>
      <c r="O108" s="90"/>
      <c r="P108" s="5"/>
      <c r="Q108" s="5"/>
      <c r="R108" s="5"/>
      <c r="S108" s="5"/>
      <c r="T108" s="90"/>
      <c r="U108" s="1396"/>
      <c r="V108" s="1396"/>
      <c r="W108" s="1388"/>
      <c r="X108" s="1399"/>
      <c r="Y108" s="1393"/>
      <c r="Z108" s="1402"/>
      <c r="AA108" s="51">
        <f>IF(M108=M107,0,IF(M108=M106,0,IF(M108=M105,0,IF(M108=M104,0,IF(M108=M103,0,IF(M108=M102,0,IF(M108=M101,0,1)))))))</f>
        <v>0</v>
      </c>
      <c r="AB108" s="51" t="s">
        <v>177</v>
      </c>
      <c r="AC108" s="51" t="str">
        <f t="shared" si="7"/>
        <v>?</v>
      </c>
      <c r="AD108" s="51">
        <f>IF(N108=N107,0,IF(N108=N106,0,IF(N108=N105,0,IF(N108=N104,0,IF(N108=N103,0,IF(N108=N102,0,IF(N108=N101,0,1)))))))</f>
        <v>0</v>
      </c>
      <c r="AE108" s="407">
        <f t="shared" si="11"/>
        <v>0</v>
      </c>
    </row>
    <row r="109" spans="1:31" ht="14.1" customHeight="1" thickTop="1" thickBot="1">
      <c r="A109" s="1419"/>
      <c r="B109" s="1407"/>
      <c r="C109" s="1423"/>
      <c r="D109" s="1407"/>
      <c r="E109" s="1429"/>
      <c r="F109" s="1384"/>
      <c r="G109" s="1386"/>
      <c r="H109" s="1426"/>
      <c r="I109" s="1384"/>
      <c r="J109" s="1384"/>
      <c r="K109" s="253"/>
      <c r="L109" s="90"/>
      <c r="M109" s="81"/>
      <c r="N109" s="81"/>
      <c r="O109" s="90"/>
      <c r="P109" s="5"/>
      <c r="Q109" s="5"/>
      <c r="R109" s="5"/>
      <c r="S109" s="5"/>
      <c r="T109" s="90"/>
      <c r="U109" s="1396"/>
      <c r="V109" s="1396"/>
      <c r="W109" s="1388"/>
      <c r="X109" s="1399"/>
      <c r="Y109" s="1393"/>
      <c r="Z109" s="1402"/>
      <c r="AA109" s="51">
        <f>IF(M109=M108,0,IF(M109=M107,0,IF(M109=M106,0,IF(M109=M105,0,IF(M109=M104,0,IF(M109=M103,0,IF(M109=M102,0,IF(M109=M101,0,1))))))))</f>
        <v>0</v>
      </c>
      <c r="AB109" s="51" t="s">
        <v>177</v>
      </c>
      <c r="AC109" s="51" t="str">
        <f t="shared" si="7"/>
        <v>?</v>
      </c>
      <c r="AD109" s="51">
        <f>IF(N109=N108,0,IF(N109=N107,0,IF(N109=N106,0,IF(N109=N105,0,IF(N109=N104,0,IF(N109=N103,0,IF(N109=N102,0,IF(N109=N101,0,1))))))))</f>
        <v>0</v>
      </c>
      <c r="AE109" s="407">
        <f t="shared" si="11"/>
        <v>0</v>
      </c>
    </row>
    <row r="110" spans="1:31" ht="14.1" customHeight="1" thickTop="1" thickBot="1">
      <c r="A110" s="1419"/>
      <c r="B110" s="1408"/>
      <c r="C110" s="1424"/>
      <c r="D110" s="1408"/>
      <c r="E110" s="1430"/>
      <c r="F110" s="1385"/>
      <c r="G110" s="1387"/>
      <c r="H110" s="1427"/>
      <c r="I110" s="1385"/>
      <c r="J110" s="1385"/>
      <c r="K110" s="250"/>
      <c r="L110" s="88"/>
      <c r="M110" s="81"/>
      <c r="N110" s="85"/>
      <c r="O110" s="88"/>
      <c r="P110" s="6"/>
      <c r="Q110" s="6"/>
      <c r="R110" s="6"/>
      <c r="S110" s="6"/>
      <c r="T110" s="88"/>
      <c r="U110" s="1397"/>
      <c r="V110" s="1397"/>
      <c r="W110" s="1389"/>
      <c r="X110" s="1399"/>
      <c r="Y110" s="1394"/>
      <c r="Z110" s="1402"/>
      <c r="AA110" s="51">
        <f>IF(M110=M109,0,IF(M110=M108,0,IF(M110=M107,0,IF(M110=M106,0,IF(M110=M105,0,IF(M110=M104,0,IF(M110=M103,0,IF(M110=M102,0,IF(M110=M101,0,1)))))))))</f>
        <v>0</v>
      </c>
      <c r="AB110" s="51" t="s">
        <v>177</v>
      </c>
      <c r="AC110" s="51" t="str">
        <f t="shared" si="7"/>
        <v>?</v>
      </c>
      <c r="AD110" s="51">
        <f>IF(N110=N109,0,IF(N110=N108,0,IF(N110=N107,0,IF(N110=N106,0,IF(N110=N105,0,IF(N110=N104,0,IF(N110=N103,0,IF(N110=N102,0,IF(N110=N101,0,1)))))))))</f>
        <v>0</v>
      </c>
      <c r="AE110" s="407">
        <f t="shared" si="11"/>
        <v>0</v>
      </c>
    </row>
    <row r="111" spans="1:31" ht="14.1" customHeight="1" thickTop="1" thickBot="1">
      <c r="A111" s="1419">
        <v>7</v>
      </c>
      <c r="B111" s="1406"/>
      <c r="C111" s="1422"/>
      <c r="D111" s="1406"/>
      <c r="E111" s="1428"/>
      <c r="F111" s="1398"/>
      <c r="G111" s="1425"/>
      <c r="H111" s="1025" t="s">
        <v>552</v>
      </c>
      <c r="I111" s="1398"/>
      <c r="J111" s="1398"/>
      <c r="K111" s="251"/>
      <c r="L111" s="89"/>
      <c r="M111" s="71"/>
      <c r="N111" s="71"/>
      <c r="O111" s="89"/>
      <c r="P111" s="7"/>
      <c r="Q111" s="7"/>
      <c r="R111" s="7"/>
      <c r="S111" s="7"/>
      <c r="T111" s="89"/>
      <c r="U111" s="1395">
        <f>SUM(P111:T120)</f>
        <v>0</v>
      </c>
      <c r="V111" s="1395">
        <f>IF(U111&gt;0,18,0)</f>
        <v>0</v>
      </c>
      <c r="W111" s="1390">
        <f t="shared" ref="W111" si="24">IF((U111-V111)&gt;=0,U111-V111,0)</f>
        <v>0</v>
      </c>
      <c r="X111" s="1399">
        <f>IF(U111&lt;V111,U111,V111)/IF(V111=0,1,V111)</f>
        <v>0</v>
      </c>
      <c r="Y111" s="1392" t="str">
        <f>IF(X111=1,"pe",IF(X111&gt;0,"ne",""))</f>
        <v/>
      </c>
      <c r="Z111" s="1402"/>
      <c r="AA111" s="51">
        <v>1</v>
      </c>
      <c r="AB111" s="51" t="s">
        <v>177</v>
      </c>
      <c r="AC111" s="51" t="str">
        <f t="shared" si="7"/>
        <v>?</v>
      </c>
      <c r="AD111" s="51">
        <v>1</v>
      </c>
      <c r="AE111" s="407">
        <f>C111</f>
        <v>0</v>
      </c>
    </row>
    <row r="112" spans="1:31" ht="14.1" customHeight="1" thickTop="1" thickBot="1">
      <c r="A112" s="1419"/>
      <c r="B112" s="1407"/>
      <c r="C112" s="1423"/>
      <c r="D112" s="1407"/>
      <c r="E112" s="1429"/>
      <c r="F112" s="1384"/>
      <c r="G112" s="1386"/>
      <c r="H112" s="1426"/>
      <c r="I112" s="1384"/>
      <c r="J112" s="1384"/>
      <c r="K112" s="249"/>
      <c r="L112" s="90"/>
      <c r="M112" s="81"/>
      <c r="N112" s="81"/>
      <c r="O112" s="90"/>
      <c r="P112" s="5"/>
      <c r="Q112" s="5"/>
      <c r="R112" s="5"/>
      <c r="S112" s="5"/>
      <c r="T112" s="90"/>
      <c r="U112" s="1396"/>
      <c r="V112" s="1396"/>
      <c r="W112" s="1391"/>
      <c r="X112" s="1399"/>
      <c r="Y112" s="1393"/>
      <c r="Z112" s="1402"/>
      <c r="AA112" s="51">
        <f>IF(M112=M111,0,1)</f>
        <v>0</v>
      </c>
      <c r="AB112" s="51" t="s">
        <v>177</v>
      </c>
      <c r="AC112" s="51" t="str">
        <f t="shared" si="7"/>
        <v>?</v>
      </c>
      <c r="AD112" s="51">
        <f>IF(N112=N111,0,1)</f>
        <v>0</v>
      </c>
      <c r="AE112" s="407">
        <f t="shared" ref="AE112:AE140" si="25">AE111</f>
        <v>0</v>
      </c>
    </row>
    <row r="113" spans="1:31" ht="14.1" customHeight="1" thickTop="1" thickBot="1">
      <c r="A113" s="1419"/>
      <c r="B113" s="1407"/>
      <c r="C113" s="1423"/>
      <c r="D113" s="1407"/>
      <c r="E113" s="1429"/>
      <c r="F113" s="1384"/>
      <c r="G113" s="1386"/>
      <c r="H113" s="1426"/>
      <c r="I113" s="1384"/>
      <c r="J113" s="1384"/>
      <c r="K113" s="249"/>
      <c r="L113" s="90"/>
      <c r="M113" s="81"/>
      <c r="N113" s="81"/>
      <c r="O113" s="90"/>
      <c r="P113" s="5"/>
      <c r="Q113" s="5"/>
      <c r="R113" s="5"/>
      <c r="S113" s="5"/>
      <c r="T113" s="90"/>
      <c r="U113" s="1396"/>
      <c r="V113" s="1396"/>
      <c r="W113" s="1391"/>
      <c r="X113" s="1399"/>
      <c r="Y113" s="1393"/>
      <c r="Z113" s="1402"/>
      <c r="AA113" s="51">
        <f>IF(M113=M112,0,IF(M113=M111,0,1))</f>
        <v>0</v>
      </c>
      <c r="AB113" s="51" t="s">
        <v>177</v>
      </c>
      <c r="AC113" s="51" t="str">
        <f t="shared" si="7"/>
        <v>?</v>
      </c>
      <c r="AD113" s="51">
        <f>IF(N113=N112,0,IF(N113=N111,0,1))</f>
        <v>0</v>
      </c>
      <c r="AE113" s="407">
        <f t="shared" si="25"/>
        <v>0</v>
      </c>
    </row>
    <row r="114" spans="1:31" ht="14.1" customHeight="1" thickTop="1" thickBot="1">
      <c r="A114" s="1419"/>
      <c r="B114" s="1407"/>
      <c r="C114" s="1423"/>
      <c r="D114" s="1407"/>
      <c r="E114" s="1429"/>
      <c r="F114" s="1384"/>
      <c r="G114" s="1386"/>
      <c r="H114" s="1426"/>
      <c r="I114" s="1384"/>
      <c r="J114" s="1384"/>
      <c r="K114" s="249"/>
      <c r="L114" s="90"/>
      <c r="M114" s="81"/>
      <c r="N114" s="81"/>
      <c r="O114" s="90"/>
      <c r="P114" s="5"/>
      <c r="Q114" s="5"/>
      <c r="R114" s="5"/>
      <c r="S114" s="5"/>
      <c r="T114" s="90"/>
      <c r="U114" s="1396"/>
      <c r="V114" s="1396"/>
      <c r="W114" s="1391"/>
      <c r="X114" s="1399"/>
      <c r="Y114" s="1393"/>
      <c r="Z114" s="1402"/>
      <c r="AA114" s="51">
        <f>IF(M114=M113,0,IF(M114=M112,0,IF(M114=M111,0,1)))</f>
        <v>0</v>
      </c>
      <c r="AB114" s="51" t="s">
        <v>177</v>
      </c>
      <c r="AC114" s="51" t="str">
        <f t="shared" si="7"/>
        <v>?</v>
      </c>
      <c r="AD114" s="51">
        <f>IF(N114=N113,0,IF(N114=N112,0,IF(N114=N111,0,1)))</f>
        <v>0</v>
      </c>
      <c r="AE114" s="407">
        <f t="shared" si="25"/>
        <v>0</v>
      </c>
    </row>
    <row r="115" spans="1:31" ht="14.1" customHeight="1" thickTop="1" thickBot="1">
      <c r="A115" s="1419"/>
      <c r="B115" s="1407"/>
      <c r="C115" s="1423"/>
      <c r="D115" s="1407"/>
      <c r="E115" s="1429"/>
      <c r="F115" s="1384"/>
      <c r="G115" s="1386"/>
      <c r="H115" s="1426"/>
      <c r="I115" s="1384"/>
      <c r="J115" s="1384"/>
      <c r="K115" s="253"/>
      <c r="L115" s="90"/>
      <c r="M115" s="81"/>
      <c r="N115" s="81"/>
      <c r="O115" s="90"/>
      <c r="P115" s="5"/>
      <c r="Q115" s="5"/>
      <c r="R115" s="5"/>
      <c r="S115" s="5"/>
      <c r="T115" s="90"/>
      <c r="U115" s="1396"/>
      <c r="V115" s="1396"/>
      <c r="W115" s="1391"/>
      <c r="X115" s="1399"/>
      <c r="Y115" s="1393"/>
      <c r="Z115" s="1402"/>
      <c r="AA115" s="51">
        <f>IF(M115=M114,0,IF(M115=M113,0,IF(M115=M112,0,IF(M115=M111,0,1))))</f>
        <v>0</v>
      </c>
      <c r="AB115" s="51" t="s">
        <v>177</v>
      </c>
      <c r="AC115" s="51" t="str">
        <f t="shared" si="7"/>
        <v>?</v>
      </c>
      <c r="AD115" s="51">
        <f>IF(N115=N114,0,IF(N115=N113,0,IF(N115=N112,0,IF(N115=N111,0,1))))</f>
        <v>0</v>
      </c>
      <c r="AE115" s="407">
        <f t="shared" si="25"/>
        <v>0</v>
      </c>
    </row>
    <row r="116" spans="1:31" ht="14.1" customHeight="1" thickTop="1" thickBot="1">
      <c r="A116" s="1419"/>
      <c r="B116" s="1407"/>
      <c r="C116" s="1423"/>
      <c r="D116" s="1407"/>
      <c r="E116" s="1429"/>
      <c r="F116" s="1384"/>
      <c r="G116" s="1386"/>
      <c r="H116" s="1426"/>
      <c r="I116" s="1384"/>
      <c r="J116" s="1384"/>
      <c r="K116" s="253"/>
      <c r="L116" s="90"/>
      <c r="M116" s="81"/>
      <c r="N116" s="81"/>
      <c r="O116" s="90"/>
      <c r="P116" s="5"/>
      <c r="Q116" s="5"/>
      <c r="R116" s="5"/>
      <c r="S116" s="5"/>
      <c r="T116" s="90"/>
      <c r="U116" s="1396"/>
      <c r="V116" s="1396"/>
      <c r="W116" s="1391"/>
      <c r="X116" s="1399"/>
      <c r="Y116" s="1393"/>
      <c r="Z116" s="1402"/>
      <c r="AA116" s="51">
        <f>IF(M116=M115,0,IF(M116=M114,0,IF(M116=M113,0,IF(M116=M112,0,IF(M116=M111,0,1)))))</f>
        <v>0</v>
      </c>
      <c r="AB116" s="51" t="s">
        <v>177</v>
      </c>
      <c r="AC116" s="51" t="str">
        <f t="shared" si="7"/>
        <v>?</v>
      </c>
      <c r="AD116" s="51">
        <f>IF(N116=N115,0,IF(N116=N114,0,IF(N116=N113,0,IF(N116=N112,0,IF(N116=N111,0,1)))))</f>
        <v>0</v>
      </c>
      <c r="AE116" s="407">
        <f t="shared" si="25"/>
        <v>0</v>
      </c>
    </row>
    <row r="117" spans="1:31" ht="14.1" customHeight="1" thickTop="1" thickBot="1">
      <c r="A117" s="1419"/>
      <c r="B117" s="1407"/>
      <c r="C117" s="1423"/>
      <c r="D117" s="1407"/>
      <c r="E117" s="1429"/>
      <c r="F117" s="1384"/>
      <c r="G117" s="1386"/>
      <c r="H117" s="1426"/>
      <c r="I117" s="1384"/>
      <c r="J117" s="1384"/>
      <c r="K117" s="253"/>
      <c r="L117" s="90"/>
      <c r="M117" s="81"/>
      <c r="N117" s="81"/>
      <c r="O117" s="90"/>
      <c r="P117" s="5"/>
      <c r="Q117" s="5"/>
      <c r="R117" s="5"/>
      <c r="S117" s="5"/>
      <c r="T117" s="90"/>
      <c r="U117" s="1396"/>
      <c r="V117" s="1396"/>
      <c r="W117" s="1388" t="str">
        <f t="shared" ref="W117" si="26">IF(W111&gt;9,"błąd","")</f>
        <v/>
      </c>
      <c r="X117" s="1399"/>
      <c r="Y117" s="1393"/>
      <c r="Z117" s="1402"/>
      <c r="AA117" s="51">
        <f>IF(M117=M116,0,IF(M117=M115,0,IF(M117=M114,0,IF(M117=M113,0,IF(M117=M112,0,IF(M117=M111,0,1))))))</f>
        <v>0</v>
      </c>
      <c r="AB117" s="51" t="s">
        <v>177</v>
      </c>
      <c r="AC117" s="51" t="str">
        <f t="shared" si="7"/>
        <v>?</v>
      </c>
      <c r="AD117" s="51">
        <f>IF(N117=N116,0,IF(N117=N115,0,IF(N117=N114,0,IF(N117=N113,0,IF(N117=N112,0,IF(N117=N111,0,1))))))</f>
        <v>0</v>
      </c>
      <c r="AE117" s="407">
        <f t="shared" si="25"/>
        <v>0</v>
      </c>
    </row>
    <row r="118" spans="1:31" ht="14.1" customHeight="1" thickTop="1" thickBot="1">
      <c r="A118" s="1419"/>
      <c r="B118" s="1407"/>
      <c r="C118" s="1423"/>
      <c r="D118" s="1407"/>
      <c r="E118" s="1429"/>
      <c r="F118" s="1384"/>
      <c r="G118" s="1386"/>
      <c r="H118" s="1426"/>
      <c r="I118" s="1384"/>
      <c r="J118" s="1384"/>
      <c r="K118" s="253"/>
      <c r="L118" s="90"/>
      <c r="M118" s="81"/>
      <c r="N118" s="81"/>
      <c r="O118" s="90"/>
      <c r="P118" s="5"/>
      <c r="Q118" s="5"/>
      <c r="R118" s="5"/>
      <c r="S118" s="5"/>
      <c r="T118" s="90"/>
      <c r="U118" s="1396"/>
      <c r="V118" s="1396"/>
      <c r="W118" s="1388"/>
      <c r="X118" s="1399"/>
      <c r="Y118" s="1393"/>
      <c r="Z118" s="1402"/>
      <c r="AA118" s="51">
        <f>IF(M118=M117,0,IF(M118=M116,0,IF(M118=M115,0,IF(M118=M114,0,IF(M118=M113,0,IF(M118=M112,0,IF(M118=M111,0,1)))))))</f>
        <v>0</v>
      </c>
      <c r="AB118" s="51" t="s">
        <v>177</v>
      </c>
      <c r="AC118" s="51" t="str">
        <f t="shared" si="7"/>
        <v>?</v>
      </c>
      <c r="AD118" s="51">
        <f>IF(N118=N117,0,IF(N118=N116,0,IF(N118=N115,0,IF(N118=N114,0,IF(N118=N113,0,IF(N118=N112,0,IF(N118=N111,0,1)))))))</f>
        <v>0</v>
      </c>
      <c r="AE118" s="407">
        <f t="shared" si="25"/>
        <v>0</v>
      </c>
    </row>
    <row r="119" spans="1:31" ht="14.1" customHeight="1" thickTop="1" thickBot="1">
      <c r="A119" s="1419"/>
      <c r="B119" s="1407"/>
      <c r="C119" s="1423"/>
      <c r="D119" s="1407"/>
      <c r="E119" s="1429"/>
      <c r="F119" s="1384"/>
      <c r="G119" s="1386"/>
      <c r="H119" s="1426"/>
      <c r="I119" s="1384"/>
      <c r="J119" s="1384"/>
      <c r="K119" s="253"/>
      <c r="L119" s="90"/>
      <c r="M119" s="81"/>
      <c r="N119" s="81"/>
      <c r="O119" s="90"/>
      <c r="P119" s="5"/>
      <c r="Q119" s="5"/>
      <c r="R119" s="5"/>
      <c r="S119" s="5"/>
      <c r="T119" s="90"/>
      <c r="U119" s="1396"/>
      <c r="V119" s="1396"/>
      <c r="W119" s="1388"/>
      <c r="X119" s="1399"/>
      <c r="Y119" s="1393"/>
      <c r="Z119" s="1402"/>
      <c r="AA119" s="51">
        <f>IF(M119=M118,0,IF(M119=M117,0,IF(M119=M116,0,IF(M119=M115,0,IF(M119=M114,0,IF(M119=M113,0,IF(M119=M112,0,IF(M119=M111,0,1))))))))</f>
        <v>0</v>
      </c>
      <c r="AB119" s="51" t="s">
        <v>177</v>
      </c>
      <c r="AC119" s="51" t="str">
        <f t="shared" si="7"/>
        <v>?</v>
      </c>
      <c r="AD119" s="51">
        <f>IF(N119=N118,0,IF(N119=N117,0,IF(N119=N116,0,IF(N119=N115,0,IF(N119=N114,0,IF(N119=N113,0,IF(N119=N112,0,IF(N119=N111,0,1))))))))</f>
        <v>0</v>
      </c>
      <c r="AE119" s="407">
        <f t="shared" si="25"/>
        <v>0</v>
      </c>
    </row>
    <row r="120" spans="1:31" ht="14.1" customHeight="1" thickTop="1" thickBot="1">
      <c r="A120" s="1419"/>
      <c r="B120" s="1408"/>
      <c r="C120" s="1424"/>
      <c r="D120" s="1408"/>
      <c r="E120" s="1430"/>
      <c r="F120" s="1385"/>
      <c r="G120" s="1387"/>
      <c r="H120" s="1427"/>
      <c r="I120" s="1385"/>
      <c r="J120" s="1385"/>
      <c r="K120" s="250"/>
      <c r="L120" s="88"/>
      <c r="M120" s="81"/>
      <c r="N120" s="85"/>
      <c r="O120" s="88"/>
      <c r="P120" s="6"/>
      <c r="Q120" s="6"/>
      <c r="R120" s="6"/>
      <c r="S120" s="6"/>
      <c r="T120" s="88"/>
      <c r="U120" s="1397"/>
      <c r="V120" s="1397"/>
      <c r="W120" s="1389"/>
      <c r="X120" s="1399"/>
      <c r="Y120" s="1394"/>
      <c r="Z120" s="1402"/>
      <c r="AA120" s="51">
        <f>IF(M120=M119,0,IF(M120=M118,0,IF(M120=M117,0,IF(M120=M116,0,IF(M120=M115,0,IF(M120=M114,0,IF(M120=M113,0,IF(M120=M112,0,IF(M120=M111,0,1)))))))))</f>
        <v>0</v>
      </c>
      <c r="AB120" s="51" t="s">
        <v>177</v>
      </c>
      <c r="AC120" s="51" t="str">
        <f t="shared" si="7"/>
        <v>?</v>
      </c>
      <c r="AD120" s="51">
        <f>IF(N120=N119,0,IF(N120=N118,0,IF(N120=N117,0,IF(N120=N116,0,IF(N120=N115,0,IF(N120=N114,0,IF(N120=N113,0,IF(N120=N112,0,IF(N120=N111,0,1)))))))))</f>
        <v>0</v>
      </c>
      <c r="AE120" s="407">
        <f t="shared" si="25"/>
        <v>0</v>
      </c>
    </row>
    <row r="121" spans="1:31" ht="14.1" customHeight="1" thickTop="1" thickBot="1">
      <c r="A121" s="1419">
        <v>8</v>
      </c>
      <c r="B121" s="1406"/>
      <c r="C121" s="1422"/>
      <c r="D121" s="1406"/>
      <c r="E121" s="1428"/>
      <c r="F121" s="1398"/>
      <c r="G121" s="1425"/>
      <c r="H121" s="1025" t="s">
        <v>552</v>
      </c>
      <c r="I121" s="1398"/>
      <c r="J121" s="1398"/>
      <c r="K121" s="251"/>
      <c r="L121" s="89"/>
      <c r="M121" s="71"/>
      <c r="N121" s="71"/>
      <c r="O121" s="89"/>
      <c r="P121" s="7"/>
      <c r="Q121" s="7"/>
      <c r="R121" s="7"/>
      <c r="S121" s="7"/>
      <c r="T121" s="89"/>
      <c r="U121" s="1395">
        <f>SUM(P121:T130)</f>
        <v>0</v>
      </c>
      <c r="V121" s="1395">
        <f>IF(U121&gt;0,18,0)</f>
        <v>0</v>
      </c>
      <c r="W121" s="1390">
        <f t="shared" ref="W121" si="27">IF((U121-V121)&gt;=0,U121-V121,0)</f>
        <v>0</v>
      </c>
      <c r="X121" s="1399">
        <f>IF(U121&lt;V121,U121,V121)/IF(V121=0,1,V121)</f>
        <v>0</v>
      </c>
      <c r="Y121" s="1392" t="str">
        <f>IF(X121=1,"pe",IF(X121&gt;0,"ne",""))</f>
        <v/>
      </c>
      <c r="Z121" s="1402"/>
      <c r="AA121" s="51">
        <v>1</v>
      </c>
      <c r="AB121" s="51" t="s">
        <v>177</v>
      </c>
      <c r="AC121" s="51" t="str">
        <f t="shared" si="7"/>
        <v>?</v>
      </c>
      <c r="AD121" s="51">
        <v>1</v>
      </c>
      <c r="AE121" s="407">
        <f>C121</f>
        <v>0</v>
      </c>
    </row>
    <row r="122" spans="1:31" ht="14.1" customHeight="1" thickTop="1" thickBot="1">
      <c r="A122" s="1419"/>
      <c r="B122" s="1407"/>
      <c r="C122" s="1423"/>
      <c r="D122" s="1407"/>
      <c r="E122" s="1429"/>
      <c r="F122" s="1384"/>
      <c r="G122" s="1386"/>
      <c r="H122" s="1426"/>
      <c r="I122" s="1384"/>
      <c r="J122" s="1384"/>
      <c r="K122" s="249"/>
      <c r="L122" s="90"/>
      <c r="M122" s="81"/>
      <c r="N122" s="81"/>
      <c r="O122" s="90"/>
      <c r="P122" s="5"/>
      <c r="Q122" s="5"/>
      <c r="R122" s="5"/>
      <c r="S122" s="5"/>
      <c r="T122" s="90"/>
      <c r="U122" s="1396"/>
      <c r="V122" s="1396"/>
      <c r="W122" s="1391"/>
      <c r="X122" s="1399"/>
      <c r="Y122" s="1393"/>
      <c r="Z122" s="1402"/>
      <c r="AA122" s="51">
        <f>IF(M122=M121,0,1)</f>
        <v>0</v>
      </c>
      <c r="AB122" s="51" t="s">
        <v>177</v>
      </c>
      <c r="AC122" s="51" t="str">
        <f t="shared" si="7"/>
        <v>?</v>
      </c>
      <c r="AD122" s="51">
        <f>IF(N122=N121,0,1)</f>
        <v>0</v>
      </c>
      <c r="AE122" s="407">
        <f t="shared" si="25"/>
        <v>0</v>
      </c>
    </row>
    <row r="123" spans="1:31" ht="14.1" customHeight="1" thickTop="1" thickBot="1">
      <c r="A123" s="1419"/>
      <c r="B123" s="1407"/>
      <c r="C123" s="1423"/>
      <c r="D123" s="1407"/>
      <c r="E123" s="1429"/>
      <c r="F123" s="1384"/>
      <c r="G123" s="1386"/>
      <c r="H123" s="1426"/>
      <c r="I123" s="1384"/>
      <c r="J123" s="1384"/>
      <c r="K123" s="249"/>
      <c r="L123" s="90"/>
      <c r="M123" s="81"/>
      <c r="N123" s="81"/>
      <c r="O123" s="90"/>
      <c r="P123" s="5"/>
      <c r="Q123" s="5"/>
      <c r="R123" s="5"/>
      <c r="S123" s="5"/>
      <c r="T123" s="90"/>
      <c r="U123" s="1396"/>
      <c r="V123" s="1396"/>
      <c r="W123" s="1391"/>
      <c r="X123" s="1399"/>
      <c r="Y123" s="1393"/>
      <c r="Z123" s="1402"/>
      <c r="AA123" s="51">
        <f>IF(M123=M122,0,IF(M123=M121,0,1))</f>
        <v>0</v>
      </c>
      <c r="AB123" s="51" t="s">
        <v>177</v>
      </c>
      <c r="AC123" s="51" t="str">
        <f t="shared" si="7"/>
        <v>?</v>
      </c>
      <c r="AD123" s="51">
        <f>IF(N123=N122,0,IF(N123=N121,0,1))</f>
        <v>0</v>
      </c>
      <c r="AE123" s="407">
        <f t="shared" si="25"/>
        <v>0</v>
      </c>
    </row>
    <row r="124" spans="1:31" ht="14.1" customHeight="1" thickTop="1" thickBot="1">
      <c r="A124" s="1419"/>
      <c r="B124" s="1407"/>
      <c r="C124" s="1423"/>
      <c r="D124" s="1407"/>
      <c r="E124" s="1429"/>
      <c r="F124" s="1384"/>
      <c r="G124" s="1386"/>
      <c r="H124" s="1426"/>
      <c r="I124" s="1384"/>
      <c r="J124" s="1384"/>
      <c r="K124" s="249"/>
      <c r="L124" s="90"/>
      <c r="M124" s="81"/>
      <c r="N124" s="81"/>
      <c r="O124" s="90"/>
      <c r="P124" s="5"/>
      <c r="Q124" s="5"/>
      <c r="R124" s="5"/>
      <c r="S124" s="5"/>
      <c r="T124" s="90"/>
      <c r="U124" s="1396"/>
      <c r="V124" s="1396"/>
      <c r="W124" s="1391"/>
      <c r="X124" s="1399"/>
      <c r="Y124" s="1393"/>
      <c r="Z124" s="1402"/>
      <c r="AA124" s="51">
        <f>IF(M124=M123,0,IF(M124=M122,0,IF(M124=M121,0,1)))</f>
        <v>0</v>
      </c>
      <c r="AB124" s="51" t="s">
        <v>177</v>
      </c>
      <c r="AC124" s="51" t="str">
        <f t="shared" si="7"/>
        <v>?</v>
      </c>
      <c r="AD124" s="51">
        <f>IF(N124=N123,0,IF(N124=N122,0,IF(N124=N121,0,1)))</f>
        <v>0</v>
      </c>
      <c r="AE124" s="407">
        <f t="shared" si="25"/>
        <v>0</v>
      </c>
    </row>
    <row r="125" spans="1:31" ht="14.1" customHeight="1" thickTop="1" thickBot="1">
      <c r="A125" s="1419"/>
      <c r="B125" s="1407"/>
      <c r="C125" s="1423"/>
      <c r="D125" s="1407"/>
      <c r="E125" s="1429"/>
      <c r="F125" s="1384"/>
      <c r="G125" s="1386"/>
      <c r="H125" s="1426"/>
      <c r="I125" s="1384"/>
      <c r="J125" s="1384"/>
      <c r="K125" s="253"/>
      <c r="L125" s="90"/>
      <c r="M125" s="81"/>
      <c r="N125" s="81"/>
      <c r="O125" s="90"/>
      <c r="P125" s="5"/>
      <c r="Q125" s="5"/>
      <c r="R125" s="5"/>
      <c r="S125" s="5"/>
      <c r="T125" s="90"/>
      <c r="U125" s="1396"/>
      <c r="V125" s="1396"/>
      <c r="W125" s="1391"/>
      <c r="X125" s="1399"/>
      <c r="Y125" s="1393"/>
      <c r="Z125" s="1402"/>
      <c r="AA125" s="51">
        <f>IF(M125=M124,0,IF(M125=M123,0,IF(M125=M122,0,IF(M125=M121,0,1))))</f>
        <v>0</v>
      </c>
      <c r="AB125" s="51" t="s">
        <v>177</v>
      </c>
      <c r="AC125" s="51" t="str">
        <f t="shared" si="7"/>
        <v>?</v>
      </c>
      <c r="AD125" s="51">
        <f>IF(N125=N124,0,IF(N125=N123,0,IF(N125=N122,0,IF(N125=N121,0,1))))</f>
        <v>0</v>
      </c>
      <c r="AE125" s="407">
        <f t="shared" si="25"/>
        <v>0</v>
      </c>
    </row>
    <row r="126" spans="1:31" ht="14.1" customHeight="1" thickTop="1" thickBot="1">
      <c r="A126" s="1419"/>
      <c r="B126" s="1407"/>
      <c r="C126" s="1423"/>
      <c r="D126" s="1407"/>
      <c r="E126" s="1429"/>
      <c r="F126" s="1384"/>
      <c r="G126" s="1386"/>
      <c r="H126" s="1426"/>
      <c r="I126" s="1384"/>
      <c r="J126" s="1384"/>
      <c r="K126" s="253"/>
      <c r="L126" s="90"/>
      <c r="M126" s="81"/>
      <c r="N126" s="81"/>
      <c r="O126" s="90"/>
      <c r="P126" s="5"/>
      <c r="Q126" s="5"/>
      <c r="R126" s="5"/>
      <c r="S126" s="5"/>
      <c r="T126" s="90"/>
      <c r="U126" s="1396"/>
      <c r="V126" s="1396"/>
      <c r="W126" s="1391"/>
      <c r="X126" s="1399"/>
      <c r="Y126" s="1393"/>
      <c r="Z126" s="1402"/>
      <c r="AA126" s="51">
        <f>IF(M126=M125,0,IF(M126=M124,0,IF(M126=M123,0,IF(M126=M122,0,IF(M126=M121,0,1)))))</f>
        <v>0</v>
      </c>
      <c r="AB126" s="51" t="s">
        <v>177</v>
      </c>
      <c r="AC126" s="51" t="str">
        <f t="shared" si="7"/>
        <v>?</v>
      </c>
      <c r="AD126" s="51">
        <f>IF(N126=N125,0,IF(N126=N124,0,IF(N126=N123,0,IF(N126=N122,0,IF(N126=N121,0,1)))))</f>
        <v>0</v>
      </c>
      <c r="AE126" s="407">
        <f t="shared" si="25"/>
        <v>0</v>
      </c>
    </row>
    <row r="127" spans="1:31" ht="14.1" customHeight="1" thickTop="1" thickBot="1">
      <c r="A127" s="1419"/>
      <c r="B127" s="1407"/>
      <c r="C127" s="1423"/>
      <c r="D127" s="1407"/>
      <c r="E127" s="1429"/>
      <c r="F127" s="1384"/>
      <c r="G127" s="1386"/>
      <c r="H127" s="1426"/>
      <c r="I127" s="1384"/>
      <c r="J127" s="1384"/>
      <c r="K127" s="253"/>
      <c r="L127" s="90"/>
      <c r="M127" s="81"/>
      <c r="N127" s="81"/>
      <c r="O127" s="90"/>
      <c r="P127" s="5"/>
      <c r="Q127" s="5"/>
      <c r="R127" s="5"/>
      <c r="S127" s="5"/>
      <c r="T127" s="90"/>
      <c r="U127" s="1396"/>
      <c r="V127" s="1396"/>
      <c r="W127" s="1388" t="str">
        <f t="shared" ref="W127" si="28">IF(W121&gt;9,"błąd","")</f>
        <v/>
      </c>
      <c r="X127" s="1399"/>
      <c r="Y127" s="1393"/>
      <c r="Z127" s="1402"/>
      <c r="AA127" s="51">
        <f>IF(M127=M126,0,IF(M127=M125,0,IF(M127=M124,0,IF(M127=M123,0,IF(M127=M122,0,IF(M127=M121,0,1))))))</f>
        <v>0</v>
      </c>
      <c r="AB127" s="51" t="s">
        <v>177</v>
      </c>
      <c r="AC127" s="51" t="str">
        <f t="shared" si="7"/>
        <v>?</v>
      </c>
      <c r="AD127" s="51">
        <f>IF(N127=N126,0,IF(N127=N125,0,IF(N127=N124,0,IF(N127=N123,0,IF(N127=N122,0,IF(N127=N121,0,1))))))</f>
        <v>0</v>
      </c>
      <c r="AE127" s="407">
        <f t="shared" si="25"/>
        <v>0</v>
      </c>
    </row>
    <row r="128" spans="1:31" ht="14.1" customHeight="1" thickTop="1" thickBot="1">
      <c r="A128" s="1419"/>
      <c r="B128" s="1407"/>
      <c r="C128" s="1423"/>
      <c r="D128" s="1407"/>
      <c r="E128" s="1429"/>
      <c r="F128" s="1384"/>
      <c r="G128" s="1386"/>
      <c r="H128" s="1426"/>
      <c r="I128" s="1384"/>
      <c r="J128" s="1384"/>
      <c r="K128" s="253"/>
      <c r="L128" s="90"/>
      <c r="M128" s="81"/>
      <c r="N128" s="81"/>
      <c r="O128" s="90"/>
      <c r="P128" s="5"/>
      <c r="Q128" s="5"/>
      <c r="R128" s="5"/>
      <c r="S128" s="5"/>
      <c r="T128" s="90"/>
      <c r="U128" s="1396"/>
      <c r="V128" s="1396"/>
      <c r="W128" s="1388"/>
      <c r="X128" s="1399"/>
      <c r="Y128" s="1393"/>
      <c r="Z128" s="1402"/>
      <c r="AA128" s="51">
        <f>IF(M128=M127,0,IF(M128=M126,0,IF(M128=M125,0,IF(M128=M124,0,IF(M128=M123,0,IF(M128=M122,0,IF(M128=M121,0,1)))))))</f>
        <v>0</v>
      </c>
      <c r="AB128" s="51" t="s">
        <v>177</v>
      </c>
      <c r="AC128" s="51" t="str">
        <f t="shared" si="7"/>
        <v>?</v>
      </c>
      <c r="AD128" s="51">
        <f>IF(N128=N127,0,IF(N128=N126,0,IF(N128=N125,0,IF(N128=N124,0,IF(N128=N123,0,IF(N128=N122,0,IF(N128=N121,0,1)))))))</f>
        <v>0</v>
      </c>
      <c r="AE128" s="407">
        <f t="shared" si="25"/>
        <v>0</v>
      </c>
    </row>
    <row r="129" spans="1:31" ht="14.1" customHeight="1" thickTop="1" thickBot="1">
      <c r="A129" s="1419"/>
      <c r="B129" s="1407"/>
      <c r="C129" s="1423"/>
      <c r="D129" s="1407"/>
      <c r="E129" s="1429"/>
      <c r="F129" s="1384"/>
      <c r="G129" s="1386"/>
      <c r="H129" s="1426"/>
      <c r="I129" s="1384"/>
      <c r="J129" s="1384"/>
      <c r="K129" s="253"/>
      <c r="L129" s="90"/>
      <c r="M129" s="81"/>
      <c r="N129" s="81"/>
      <c r="O129" s="90"/>
      <c r="P129" s="5"/>
      <c r="Q129" s="5"/>
      <c r="R129" s="5"/>
      <c r="S129" s="5"/>
      <c r="T129" s="90"/>
      <c r="U129" s="1396"/>
      <c r="V129" s="1396"/>
      <c r="W129" s="1388"/>
      <c r="X129" s="1399"/>
      <c r="Y129" s="1393"/>
      <c r="Z129" s="1402"/>
      <c r="AA129" s="51">
        <f>IF(M129=M128,0,IF(M129=M127,0,IF(M129=M126,0,IF(M129=M125,0,IF(M129=M124,0,IF(M129=M123,0,IF(M129=M122,0,IF(M129=M121,0,1))))))))</f>
        <v>0</v>
      </c>
      <c r="AB129" s="51" t="s">
        <v>177</v>
      </c>
      <c r="AC129" s="51" t="str">
        <f t="shared" si="7"/>
        <v>?</v>
      </c>
      <c r="AD129" s="51">
        <f>IF(N129=N128,0,IF(N129=N127,0,IF(N129=N126,0,IF(N129=N125,0,IF(N129=N124,0,IF(N129=N123,0,IF(N129=N122,0,IF(N129=N121,0,1))))))))</f>
        <v>0</v>
      </c>
      <c r="AE129" s="407">
        <f t="shared" si="25"/>
        <v>0</v>
      </c>
    </row>
    <row r="130" spans="1:31" ht="14.1" customHeight="1" thickTop="1" thickBot="1">
      <c r="A130" s="1419"/>
      <c r="B130" s="1408"/>
      <c r="C130" s="1424"/>
      <c r="D130" s="1408"/>
      <c r="E130" s="1430"/>
      <c r="F130" s="1385"/>
      <c r="G130" s="1387"/>
      <c r="H130" s="1427"/>
      <c r="I130" s="1385"/>
      <c r="J130" s="1385"/>
      <c r="K130" s="250"/>
      <c r="L130" s="88"/>
      <c r="M130" s="81"/>
      <c r="N130" s="85"/>
      <c r="O130" s="88"/>
      <c r="P130" s="6"/>
      <c r="Q130" s="6"/>
      <c r="R130" s="6"/>
      <c r="S130" s="6"/>
      <c r="T130" s="88"/>
      <c r="U130" s="1397"/>
      <c r="V130" s="1397"/>
      <c r="W130" s="1389"/>
      <c r="X130" s="1399"/>
      <c r="Y130" s="1394"/>
      <c r="Z130" s="1402"/>
      <c r="AA130" s="51">
        <f>IF(M130=M129,0,IF(M130=M128,0,IF(M130=M127,0,IF(M130=M126,0,IF(M130=M125,0,IF(M130=M124,0,IF(M130=M123,0,IF(M130=M122,0,IF(M130=M121,0,1)))))))))</f>
        <v>0</v>
      </c>
      <c r="AB130" s="51" t="s">
        <v>177</v>
      </c>
      <c r="AC130" s="51" t="str">
        <f t="shared" si="7"/>
        <v>?</v>
      </c>
      <c r="AD130" s="51">
        <f>IF(N130=N129,0,IF(N130=N128,0,IF(N130=N127,0,IF(N130=N126,0,IF(N130=N125,0,IF(N130=N124,0,IF(N130=N123,0,IF(N130=N122,0,IF(N130=N121,0,1)))))))))</f>
        <v>0</v>
      </c>
      <c r="AE130" s="407">
        <f t="shared" si="25"/>
        <v>0</v>
      </c>
    </row>
    <row r="131" spans="1:31" ht="14.1" customHeight="1" thickTop="1" thickBot="1">
      <c r="A131" s="1419">
        <v>9</v>
      </c>
      <c r="B131" s="1406"/>
      <c r="C131" s="1422"/>
      <c r="D131" s="1406"/>
      <c r="E131" s="1428"/>
      <c r="F131" s="1398"/>
      <c r="G131" s="1425"/>
      <c r="H131" s="1025" t="s">
        <v>552</v>
      </c>
      <c r="I131" s="1398"/>
      <c r="J131" s="1398"/>
      <c r="K131" s="251"/>
      <c r="L131" s="89"/>
      <c r="M131" s="71"/>
      <c r="N131" s="71"/>
      <c r="O131" s="89"/>
      <c r="P131" s="7"/>
      <c r="Q131" s="7"/>
      <c r="R131" s="7"/>
      <c r="S131" s="7"/>
      <c r="T131" s="89"/>
      <c r="U131" s="1395">
        <f>SUM(P131:T140)</f>
        <v>0</v>
      </c>
      <c r="V131" s="1395">
        <f>IF(U131&gt;0,18,0)</f>
        <v>0</v>
      </c>
      <c r="W131" s="1390">
        <f t="shared" ref="W131" si="29">IF((U131-V131)&gt;=0,U131-V131,0)</f>
        <v>0</v>
      </c>
      <c r="X131" s="1399">
        <f>IF(U131&lt;V131,U131,V131)/IF(V131=0,1,V131)</f>
        <v>0</v>
      </c>
      <c r="Y131" s="1392" t="str">
        <f>IF(X131=1,"pe",IF(X131&gt;0,"ne",""))</f>
        <v/>
      </c>
      <c r="Z131" s="1402"/>
      <c r="AA131" s="51">
        <v>1</v>
      </c>
      <c r="AB131" s="51" t="s">
        <v>177</v>
      </c>
      <c r="AC131" s="51" t="str">
        <f t="shared" si="7"/>
        <v>?</v>
      </c>
      <c r="AD131" s="51">
        <v>1</v>
      </c>
      <c r="AE131" s="407">
        <f>C131</f>
        <v>0</v>
      </c>
    </row>
    <row r="132" spans="1:31" ht="14.1" customHeight="1" thickTop="1" thickBot="1">
      <c r="A132" s="1419"/>
      <c r="B132" s="1407"/>
      <c r="C132" s="1423"/>
      <c r="D132" s="1407"/>
      <c r="E132" s="1429"/>
      <c r="F132" s="1384"/>
      <c r="G132" s="1386"/>
      <c r="H132" s="1426"/>
      <c r="I132" s="1384"/>
      <c r="J132" s="1384"/>
      <c r="K132" s="249"/>
      <c r="L132" s="90"/>
      <c r="M132" s="81"/>
      <c r="N132" s="81"/>
      <c r="O132" s="90"/>
      <c r="P132" s="5"/>
      <c r="Q132" s="5"/>
      <c r="R132" s="5"/>
      <c r="S132" s="5"/>
      <c r="T132" s="90"/>
      <c r="U132" s="1396"/>
      <c r="V132" s="1396"/>
      <c r="W132" s="1391"/>
      <c r="X132" s="1399"/>
      <c r="Y132" s="1393"/>
      <c r="Z132" s="1402"/>
      <c r="AA132" s="51">
        <f>IF(M132=M131,0,1)</f>
        <v>0</v>
      </c>
      <c r="AB132" s="51" t="s">
        <v>177</v>
      </c>
      <c r="AC132" s="51" t="str">
        <f t="shared" si="7"/>
        <v>?</v>
      </c>
      <c r="AD132" s="51">
        <f>IF(N132=N131,0,1)</f>
        <v>0</v>
      </c>
      <c r="AE132" s="407">
        <f t="shared" si="25"/>
        <v>0</v>
      </c>
    </row>
    <row r="133" spans="1:31" ht="14.1" customHeight="1" thickTop="1" thickBot="1">
      <c r="A133" s="1419"/>
      <c r="B133" s="1407"/>
      <c r="C133" s="1423"/>
      <c r="D133" s="1407"/>
      <c r="E133" s="1429"/>
      <c r="F133" s="1384"/>
      <c r="G133" s="1386"/>
      <c r="H133" s="1426"/>
      <c r="I133" s="1384"/>
      <c r="J133" s="1384"/>
      <c r="K133" s="249"/>
      <c r="L133" s="90"/>
      <c r="M133" s="81"/>
      <c r="N133" s="81"/>
      <c r="O133" s="90"/>
      <c r="P133" s="5"/>
      <c r="Q133" s="5"/>
      <c r="R133" s="5"/>
      <c r="S133" s="5"/>
      <c r="T133" s="90"/>
      <c r="U133" s="1396"/>
      <c r="V133" s="1396"/>
      <c r="W133" s="1391"/>
      <c r="X133" s="1399"/>
      <c r="Y133" s="1393"/>
      <c r="Z133" s="1402"/>
      <c r="AA133" s="51">
        <f>IF(M133=M132,0,IF(M133=M131,0,1))</f>
        <v>0</v>
      </c>
      <c r="AB133" s="51" t="s">
        <v>177</v>
      </c>
      <c r="AC133" s="51" t="str">
        <f t="shared" si="7"/>
        <v>?</v>
      </c>
      <c r="AD133" s="51">
        <f>IF(N133=N132,0,IF(N133=N131,0,1))</f>
        <v>0</v>
      </c>
      <c r="AE133" s="407">
        <f t="shared" si="25"/>
        <v>0</v>
      </c>
    </row>
    <row r="134" spans="1:31" ht="14.1" customHeight="1" thickTop="1" thickBot="1">
      <c r="A134" s="1419"/>
      <c r="B134" s="1407"/>
      <c r="C134" s="1423"/>
      <c r="D134" s="1407"/>
      <c r="E134" s="1429"/>
      <c r="F134" s="1384"/>
      <c r="G134" s="1386"/>
      <c r="H134" s="1426"/>
      <c r="I134" s="1384"/>
      <c r="J134" s="1384"/>
      <c r="K134" s="249"/>
      <c r="L134" s="90"/>
      <c r="M134" s="81"/>
      <c r="N134" s="81"/>
      <c r="O134" s="90"/>
      <c r="P134" s="5"/>
      <c r="Q134" s="5"/>
      <c r="R134" s="5"/>
      <c r="S134" s="5"/>
      <c r="T134" s="90"/>
      <c r="U134" s="1396"/>
      <c r="V134" s="1396"/>
      <c r="W134" s="1391"/>
      <c r="X134" s="1399"/>
      <c r="Y134" s="1393"/>
      <c r="Z134" s="1402"/>
      <c r="AA134" s="51">
        <f>IF(M134=M133,0,IF(M134=M132,0,IF(M134=M131,0,1)))</f>
        <v>0</v>
      </c>
      <c r="AB134" s="51" t="s">
        <v>177</v>
      </c>
      <c r="AC134" s="51" t="str">
        <f t="shared" si="7"/>
        <v>?</v>
      </c>
      <c r="AD134" s="51">
        <f>IF(N134=N133,0,IF(N134=N132,0,IF(N134=N131,0,1)))</f>
        <v>0</v>
      </c>
      <c r="AE134" s="407">
        <f t="shared" si="25"/>
        <v>0</v>
      </c>
    </row>
    <row r="135" spans="1:31" ht="14.1" customHeight="1" thickTop="1" thickBot="1">
      <c r="A135" s="1419"/>
      <c r="B135" s="1407"/>
      <c r="C135" s="1423"/>
      <c r="D135" s="1407"/>
      <c r="E135" s="1429"/>
      <c r="F135" s="1384"/>
      <c r="G135" s="1386"/>
      <c r="H135" s="1426"/>
      <c r="I135" s="1384"/>
      <c r="J135" s="1384"/>
      <c r="K135" s="253"/>
      <c r="L135" s="90"/>
      <c r="M135" s="81"/>
      <c r="N135" s="81"/>
      <c r="O135" s="90"/>
      <c r="P135" s="5"/>
      <c r="Q135" s="5"/>
      <c r="R135" s="5"/>
      <c r="S135" s="5"/>
      <c r="T135" s="90"/>
      <c r="U135" s="1396"/>
      <c r="V135" s="1396"/>
      <c r="W135" s="1391"/>
      <c r="X135" s="1399"/>
      <c r="Y135" s="1393"/>
      <c r="Z135" s="1402"/>
      <c r="AA135" s="51">
        <f>IF(M135=M134,0,IF(M135=M133,0,IF(M135=M132,0,IF(M135=M131,0,1))))</f>
        <v>0</v>
      </c>
      <c r="AB135" s="51" t="s">
        <v>177</v>
      </c>
      <c r="AC135" s="51" t="str">
        <f t="shared" si="7"/>
        <v>?</v>
      </c>
      <c r="AD135" s="51">
        <f>IF(N135=N134,0,IF(N135=N133,0,IF(N135=N132,0,IF(N135=N131,0,1))))</f>
        <v>0</v>
      </c>
      <c r="AE135" s="407">
        <f t="shared" si="25"/>
        <v>0</v>
      </c>
    </row>
    <row r="136" spans="1:31" ht="14.1" customHeight="1" thickTop="1" thickBot="1">
      <c r="A136" s="1419"/>
      <c r="B136" s="1407"/>
      <c r="C136" s="1423"/>
      <c r="D136" s="1407"/>
      <c r="E136" s="1429"/>
      <c r="F136" s="1384"/>
      <c r="G136" s="1386"/>
      <c r="H136" s="1426"/>
      <c r="I136" s="1384"/>
      <c r="J136" s="1384"/>
      <c r="K136" s="253"/>
      <c r="L136" s="90"/>
      <c r="M136" s="81"/>
      <c r="N136" s="81"/>
      <c r="O136" s="90"/>
      <c r="P136" s="5"/>
      <c r="Q136" s="5"/>
      <c r="R136" s="5"/>
      <c r="S136" s="5"/>
      <c r="T136" s="90"/>
      <c r="U136" s="1396"/>
      <c r="V136" s="1396"/>
      <c r="W136" s="1391"/>
      <c r="X136" s="1399"/>
      <c r="Y136" s="1393"/>
      <c r="Z136" s="1402"/>
      <c r="AA136" s="51">
        <f>IF(M136=M135,0,IF(M136=M134,0,IF(M136=M133,0,IF(M136=M132,0,IF(M136=M131,0,1)))))</f>
        <v>0</v>
      </c>
      <c r="AB136" s="51" t="s">
        <v>177</v>
      </c>
      <c r="AC136" s="51" t="str">
        <f t="shared" si="7"/>
        <v>?</v>
      </c>
      <c r="AD136" s="51">
        <f>IF(N136=N135,0,IF(N136=N134,0,IF(N136=N133,0,IF(N136=N132,0,IF(N136=N131,0,1)))))</f>
        <v>0</v>
      </c>
      <c r="AE136" s="407">
        <f t="shared" si="25"/>
        <v>0</v>
      </c>
    </row>
    <row r="137" spans="1:31" ht="14.1" customHeight="1" thickTop="1" thickBot="1">
      <c r="A137" s="1419"/>
      <c r="B137" s="1407"/>
      <c r="C137" s="1423"/>
      <c r="D137" s="1407"/>
      <c r="E137" s="1429"/>
      <c r="F137" s="1384"/>
      <c r="G137" s="1386"/>
      <c r="H137" s="1426"/>
      <c r="I137" s="1384"/>
      <c r="J137" s="1384"/>
      <c r="K137" s="253"/>
      <c r="L137" s="90"/>
      <c r="M137" s="81"/>
      <c r="N137" s="81"/>
      <c r="O137" s="90"/>
      <c r="P137" s="5"/>
      <c r="Q137" s="5"/>
      <c r="R137" s="5"/>
      <c r="S137" s="5"/>
      <c r="T137" s="90"/>
      <c r="U137" s="1396"/>
      <c r="V137" s="1396"/>
      <c r="W137" s="1388" t="str">
        <f t="shared" ref="W137" si="30">IF(W131&gt;9,"błąd","")</f>
        <v/>
      </c>
      <c r="X137" s="1399"/>
      <c r="Y137" s="1393"/>
      <c r="Z137" s="1402"/>
      <c r="AA137" s="51">
        <f>IF(M137=M136,0,IF(M137=M135,0,IF(M137=M134,0,IF(M137=M133,0,IF(M137=M132,0,IF(M137=M131,0,1))))))</f>
        <v>0</v>
      </c>
      <c r="AB137" s="51" t="s">
        <v>177</v>
      </c>
      <c r="AC137" s="51" t="str">
        <f t="shared" si="7"/>
        <v>?</v>
      </c>
      <c r="AD137" s="51">
        <f>IF(N137=N136,0,IF(N137=N135,0,IF(N137=N134,0,IF(N137=N133,0,IF(N137=N132,0,IF(N137=N131,0,1))))))</f>
        <v>0</v>
      </c>
      <c r="AE137" s="407">
        <f t="shared" si="25"/>
        <v>0</v>
      </c>
    </row>
    <row r="138" spans="1:31" ht="14.1" customHeight="1" thickTop="1" thickBot="1">
      <c r="A138" s="1419"/>
      <c r="B138" s="1407"/>
      <c r="C138" s="1423"/>
      <c r="D138" s="1407"/>
      <c r="E138" s="1429"/>
      <c r="F138" s="1384"/>
      <c r="G138" s="1386"/>
      <c r="H138" s="1426"/>
      <c r="I138" s="1384"/>
      <c r="J138" s="1384"/>
      <c r="K138" s="253"/>
      <c r="L138" s="90"/>
      <c r="M138" s="81"/>
      <c r="N138" s="81"/>
      <c r="O138" s="90"/>
      <c r="P138" s="5"/>
      <c r="Q138" s="5"/>
      <c r="R138" s="5"/>
      <c r="S138" s="5"/>
      <c r="T138" s="90"/>
      <c r="U138" s="1396"/>
      <c r="V138" s="1396"/>
      <c r="W138" s="1388"/>
      <c r="X138" s="1399"/>
      <c r="Y138" s="1393"/>
      <c r="Z138" s="1402"/>
      <c r="AA138" s="51">
        <f>IF(M138=M137,0,IF(M138=M136,0,IF(M138=M135,0,IF(M138=M134,0,IF(M138=M133,0,IF(M138=M132,0,IF(M138=M131,0,1)))))))</f>
        <v>0</v>
      </c>
      <c r="AB138" s="51" t="s">
        <v>177</v>
      </c>
      <c r="AC138" s="51" t="str">
        <f t="shared" si="7"/>
        <v>?</v>
      </c>
      <c r="AD138" s="51">
        <f>IF(N138=N137,0,IF(N138=N136,0,IF(N138=N135,0,IF(N138=N134,0,IF(N138=N133,0,IF(N138=N132,0,IF(N138=N131,0,1)))))))</f>
        <v>0</v>
      </c>
      <c r="AE138" s="407">
        <f t="shared" si="25"/>
        <v>0</v>
      </c>
    </row>
    <row r="139" spans="1:31" ht="14.1" customHeight="1" thickTop="1" thickBot="1">
      <c r="A139" s="1419"/>
      <c r="B139" s="1407"/>
      <c r="C139" s="1423"/>
      <c r="D139" s="1407"/>
      <c r="E139" s="1429"/>
      <c r="F139" s="1384"/>
      <c r="G139" s="1386"/>
      <c r="H139" s="1426"/>
      <c r="I139" s="1384"/>
      <c r="J139" s="1384"/>
      <c r="K139" s="253"/>
      <c r="L139" s="90"/>
      <c r="M139" s="81"/>
      <c r="N139" s="81"/>
      <c r="O139" s="90"/>
      <c r="P139" s="5"/>
      <c r="Q139" s="5"/>
      <c r="R139" s="5"/>
      <c r="S139" s="5"/>
      <c r="T139" s="90"/>
      <c r="U139" s="1396"/>
      <c r="V139" s="1396"/>
      <c r="W139" s="1388"/>
      <c r="X139" s="1399"/>
      <c r="Y139" s="1393"/>
      <c r="Z139" s="1402"/>
      <c r="AA139" s="51">
        <f>IF(M139=M138,0,IF(M139=M137,0,IF(M139=M136,0,IF(M139=M135,0,IF(M139=M134,0,IF(M139=M133,0,IF(M139=M132,0,IF(M139=M131,0,1))))))))</f>
        <v>0</v>
      </c>
      <c r="AB139" s="51" t="s">
        <v>177</v>
      </c>
      <c r="AC139" s="51" t="str">
        <f t="shared" si="7"/>
        <v>?</v>
      </c>
      <c r="AD139" s="51">
        <f>IF(N139=N138,0,IF(N139=N137,0,IF(N139=N136,0,IF(N139=N135,0,IF(N139=N134,0,IF(N139=N133,0,IF(N139=N132,0,IF(N139=N131,0,1))))))))</f>
        <v>0</v>
      </c>
      <c r="AE139" s="407">
        <f t="shared" si="25"/>
        <v>0</v>
      </c>
    </row>
    <row r="140" spans="1:31" ht="14.1" customHeight="1" thickTop="1" thickBot="1">
      <c r="A140" s="1419"/>
      <c r="B140" s="1408"/>
      <c r="C140" s="1424"/>
      <c r="D140" s="1408"/>
      <c r="E140" s="1430"/>
      <c r="F140" s="1385"/>
      <c r="G140" s="1387"/>
      <c r="H140" s="1427"/>
      <c r="I140" s="1385"/>
      <c r="J140" s="1385"/>
      <c r="K140" s="250"/>
      <c r="L140" s="88"/>
      <c r="M140" s="81"/>
      <c r="N140" s="85"/>
      <c r="O140" s="88"/>
      <c r="P140" s="6"/>
      <c r="Q140" s="6"/>
      <c r="R140" s="6"/>
      <c r="S140" s="6"/>
      <c r="T140" s="88"/>
      <c r="U140" s="1397"/>
      <c r="V140" s="1397"/>
      <c r="W140" s="1389"/>
      <c r="X140" s="1399"/>
      <c r="Y140" s="1394"/>
      <c r="Z140" s="1402"/>
      <c r="AA140" s="51">
        <f>IF(M140=M139,0,IF(M140=M138,0,IF(M140=M137,0,IF(M140=M136,0,IF(M140=M135,0,IF(M140=M134,0,IF(M140=M133,0,IF(M140=M132,0,IF(M140=M131,0,1)))))))))</f>
        <v>0</v>
      </c>
      <c r="AB140" s="51" t="s">
        <v>177</v>
      </c>
      <c r="AC140" s="51" t="str">
        <f t="shared" si="7"/>
        <v>?</v>
      </c>
      <c r="AD140" s="51">
        <f>IF(N140=N139,0,IF(N140=N138,0,IF(N140=N137,0,IF(N140=N136,0,IF(N140=N135,0,IF(N140=N134,0,IF(N140=N133,0,IF(N140=N132,0,IF(N140=N131,0,1)))))))))</f>
        <v>0</v>
      </c>
      <c r="AE140" s="407">
        <f t="shared" si="25"/>
        <v>0</v>
      </c>
    </row>
    <row r="141" spans="1:31" ht="14.1" customHeight="1" thickTop="1" thickBot="1">
      <c r="A141" s="1419">
        <v>10</v>
      </c>
      <c r="B141" s="1406"/>
      <c r="C141" s="1422"/>
      <c r="D141" s="1406"/>
      <c r="E141" s="1428"/>
      <c r="F141" s="1398"/>
      <c r="G141" s="1425"/>
      <c r="H141" s="1025" t="s">
        <v>552</v>
      </c>
      <c r="I141" s="1398"/>
      <c r="J141" s="1398"/>
      <c r="K141" s="251"/>
      <c r="L141" s="89"/>
      <c r="M141" s="71"/>
      <c r="N141" s="71"/>
      <c r="O141" s="89"/>
      <c r="P141" s="7"/>
      <c r="Q141" s="7"/>
      <c r="R141" s="7"/>
      <c r="S141" s="7"/>
      <c r="T141" s="89"/>
      <c r="U141" s="1395">
        <f>SUM(P141:T150)</f>
        <v>0</v>
      </c>
      <c r="V141" s="1395">
        <f>IF(U141&gt;0,18,0)</f>
        <v>0</v>
      </c>
      <c r="W141" s="1390">
        <f t="shared" ref="W141" si="31">IF((U141-V141)&gt;=0,U141-V141,0)</f>
        <v>0</v>
      </c>
      <c r="X141" s="1399">
        <f>IF(U141&lt;V141,U141,V141)/IF(V141=0,1,V141)</f>
        <v>0</v>
      </c>
      <c r="Y141" s="1392" t="str">
        <f>IF(X141=1,"pe",IF(X141&gt;0,"ne",""))</f>
        <v/>
      </c>
      <c r="Z141" s="1402"/>
      <c r="AA141" s="51">
        <v>1</v>
      </c>
      <c r="AB141" s="51" t="s">
        <v>177</v>
      </c>
      <c r="AC141" s="51" t="str">
        <f t="shared" si="7"/>
        <v>?</v>
      </c>
      <c r="AD141" s="51">
        <v>1</v>
      </c>
      <c r="AE141" s="407">
        <f>C141</f>
        <v>0</v>
      </c>
    </row>
    <row r="142" spans="1:31" ht="14.1" customHeight="1" thickTop="1" thickBot="1">
      <c r="A142" s="1419"/>
      <c r="B142" s="1407"/>
      <c r="C142" s="1423"/>
      <c r="D142" s="1407"/>
      <c r="E142" s="1429"/>
      <c r="F142" s="1384"/>
      <c r="G142" s="1386"/>
      <c r="H142" s="1426"/>
      <c r="I142" s="1384"/>
      <c r="J142" s="1384"/>
      <c r="K142" s="249"/>
      <c r="L142" s="90"/>
      <c r="M142" s="81"/>
      <c r="N142" s="81"/>
      <c r="O142" s="90"/>
      <c r="P142" s="5"/>
      <c r="Q142" s="5"/>
      <c r="R142" s="5"/>
      <c r="S142" s="5"/>
      <c r="T142" s="90"/>
      <c r="U142" s="1396"/>
      <c r="V142" s="1396"/>
      <c r="W142" s="1391"/>
      <c r="X142" s="1399"/>
      <c r="Y142" s="1393"/>
      <c r="Z142" s="1402"/>
      <c r="AA142" s="51">
        <f>IF(M142=M141,0,1)</f>
        <v>0</v>
      </c>
      <c r="AB142" s="51" t="s">
        <v>177</v>
      </c>
      <c r="AC142" s="51" t="str">
        <f t="shared" si="7"/>
        <v>?</v>
      </c>
      <c r="AD142" s="51">
        <f>IF(N142=N141,0,1)</f>
        <v>0</v>
      </c>
      <c r="AE142" s="407">
        <f t="shared" si="11"/>
        <v>0</v>
      </c>
    </row>
    <row r="143" spans="1:31" ht="14.1" customHeight="1" thickTop="1" thickBot="1">
      <c r="A143" s="1419"/>
      <c r="B143" s="1407"/>
      <c r="C143" s="1423"/>
      <c r="D143" s="1407"/>
      <c r="E143" s="1429"/>
      <c r="F143" s="1384"/>
      <c r="G143" s="1386"/>
      <c r="H143" s="1426"/>
      <c r="I143" s="1384"/>
      <c r="J143" s="1384"/>
      <c r="K143" s="249"/>
      <c r="L143" s="90"/>
      <c r="M143" s="81"/>
      <c r="N143" s="81"/>
      <c r="O143" s="90"/>
      <c r="P143" s="5"/>
      <c r="Q143" s="5"/>
      <c r="R143" s="5"/>
      <c r="S143" s="5"/>
      <c r="T143" s="90"/>
      <c r="U143" s="1396"/>
      <c r="V143" s="1396"/>
      <c r="W143" s="1391"/>
      <c r="X143" s="1399"/>
      <c r="Y143" s="1393"/>
      <c r="Z143" s="1402"/>
      <c r="AA143" s="51">
        <f>IF(M143=M142,0,IF(M143=M141,0,1))</f>
        <v>0</v>
      </c>
      <c r="AB143" s="51" t="s">
        <v>177</v>
      </c>
      <c r="AC143" s="51" t="str">
        <f t="shared" si="7"/>
        <v>?</v>
      </c>
      <c r="AD143" s="51">
        <f>IF(N143=N142,0,IF(N143=N141,0,1))</f>
        <v>0</v>
      </c>
      <c r="AE143" s="407">
        <f t="shared" si="11"/>
        <v>0</v>
      </c>
    </row>
    <row r="144" spans="1:31" ht="14.1" customHeight="1" thickTop="1" thickBot="1">
      <c r="A144" s="1419"/>
      <c r="B144" s="1407"/>
      <c r="C144" s="1423"/>
      <c r="D144" s="1407"/>
      <c r="E144" s="1429"/>
      <c r="F144" s="1384"/>
      <c r="G144" s="1386"/>
      <c r="H144" s="1426"/>
      <c r="I144" s="1384"/>
      <c r="J144" s="1384"/>
      <c r="K144" s="249"/>
      <c r="L144" s="90"/>
      <c r="M144" s="81"/>
      <c r="N144" s="81"/>
      <c r="O144" s="90"/>
      <c r="P144" s="5"/>
      <c r="Q144" s="5"/>
      <c r="R144" s="5"/>
      <c r="S144" s="5"/>
      <c r="T144" s="90"/>
      <c r="U144" s="1396"/>
      <c r="V144" s="1396"/>
      <c r="W144" s="1391"/>
      <c r="X144" s="1399"/>
      <c r="Y144" s="1393"/>
      <c r="Z144" s="1402"/>
      <c r="AA144" s="51">
        <f>IF(M144=M143,0,IF(M144=M142,0,IF(M144=M141,0,1)))</f>
        <v>0</v>
      </c>
      <c r="AB144" s="51" t="s">
        <v>177</v>
      </c>
      <c r="AC144" s="51" t="str">
        <f t="shared" si="7"/>
        <v>?</v>
      </c>
      <c r="AD144" s="51">
        <f>IF(N144=N143,0,IF(N144=N142,0,IF(N144=N141,0,1)))</f>
        <v>0</v>
      </c>
      <c r="AE144" s="407">
        <f t="shared" si="11"/>
        <v>0</v>
      </c>
    </row>
    <row r="145" spans="1:31" ht="14.1" customHeight="1" thickTop="1" thickBot="1">
      <c r="A145" s="1419"/>
      <c r="B145" s="1407"/>
      <c r="C145" s="1423"/>
      <c r="D145" s="1407"/>
      <c r="E145" s="1429"/>
      <c r="F145" s="1384"/>
      <c r="G145" s="1386"/>
      <c r="H145" s="1426"/>
      <c r="I145" s="1384"/>
      <c r="J145" s="1384"/>
      <c r="K145" s="253"/>
      <c r="L145" s="90"/>
      <c r="M145" s="81"/>
      <c r="N145" s="81"/>
      <c r="O145" s="90"/>
      <c r="P145" s="5"/>
      <c r="Q145" s="5"/>
      <c r="R145" s="5"/>
      <c r="S145" s="5"/>
      <c r="T145" s="90"/>
      <c r="U145" s="1396"/>
      <c r="V145" s="1396"/>
      <c r="W145" s="1391"/>
      <c r="X145" s="1399"/>
      <c r="Y145" s="1393"/>
      <c r="Z145" s="1402"/>
      <c r="AA145" s="51">
        <f>IF(M145=M144,0,IF(M145=M143,0,IF(M145=M142,0,IF(M145=M141,0,1))))</f>
        <v>0</v>
      </c>
      <c r="AB145" s="51" t="s">
        <v>177</v>
      </c>
      <c r="AC145" s="51" t="str">
        <f t="shared" si="7"/>
        <v>?</v>
      </c>
      <c r="AD145" s="51">
        <f>IF(N145=N144,0,IF(N145=N143,0,IF(N145=N142,0,IF(N145=N141,0,1))))</f>
        <v>0</v>
      </c>
      <c r="AE145" s="407">
        <f t="shared" si="11"/>
        <v>0</v>
      </c>
    </row>
    <row r="146" spans="1:31" ht="14.1" customHeight="1" thickTop="1" thickBot="1">
      <c r="A146" s="1419"/>
      <c r="B146" s="1407"/>
      <c r="C146" s="1423"/>
      <c r="D146" s="1407"/>
      <c r="E146" s="1429"/>
      <c r="F146" s="1384"/>
      <c r="G146" s="1386"/>
      <c r="H146" s="1426"/>
      <c r="I146" s="1384"/>
      <c r="J146" s="1384"/>
      <c r="K146" s="253"/>
      <c r="L146" s="90"/>
      <c r="M146" s="81"/>
      <c r="N146" s="81"/>
      <c r="O146" s="90"/>
      <c r="P146" s="5"/>
      <c r="Q146" s="5"/>
      <c r="R146" s="5"/>
      <c r="S146" s="5"/>
      <c r="T146" s="90"/>
      <c r="U146" s="1396"/>
      <c r="V146" s="1396"/>
      <c r="W146" s="1391"/>
      <c r="X146" s="1399"/>
      <c r="Y146" s="1393"/>
      <c r="Z146" s="1402"/>
      <c r="AA146" s="51">
        <f>IF(M146=M145,0,IF(M146=M144,0,IF(M146=M143,0,IF(M146=M142,0,IF(M146=M141,0,1)))))</f>
        <v>0</v>
      </c>
      <c r="AB146" s="51" t="s">
        <v>177</v>
      </c>
      <c r="AC146" s="51" t="str">
        <f t="shared" si="7"/>
        <v>?</v>
      </c>
      <c r="AD146" s="51">
        <f>IF(N146=N145,0,IF(N146=N144,0,IF(N146=N143,0,IF(N146=N142,0,IF(N146=N141,0,1)))))</f>
        <v>0</v>
      </c>
      <c r="AE146" s="407">
        <f t="shared" si="11"/>
        <v>0</v>
      </c>
    </row>
    <row r="147" spans="1:31" ht="14.1" customHeight="1" thickTop="1" thickBot="1">
      <c r="A147" s="1419"/>
      <c r="B147" s="1407"/>
      <c r="C147" s="1423"/>
      <c r="D147" s="1407"/>
      <c r="E147" s="1429"/>
      <c r="F147" s="1384"/>
      <c r="G147" s="1386"/>
      <c r="H147" s="1426"/>
      <c r="I147" s="1384"/>
      <c r="J147" s="1384"/>
      <c r="K147" s="253"/>
      <c r="L147" s="90"/>
      <c r="M147" s="81"/>
      <c r="N147" s="81"/>
      <c r="O147" s="90"/>
      <c r="P147" s="5"/>
      <c r="Q147" s="5"/>
      <c r="R147" s="5"/>
      <c r="S147" s="5"/>
      <c r="T147" s="90"/>
      <c r="U147" s="1396"/>
      <c r="V147" s="1396"/>
      <c r="W147" s="1388" t="str">
        <f t="shared" ref="W147" si="32">IF(W141&gt;9,"błąd","")</f>
        <v/>
      </c>
      <c r="X147" s="1399"/>
      <c r="Y147" s="1393"/>
      <c r="Z147" s="1402"/>
      <c r="AA147" s="51">
        <f>IF(M147=M146,0,IF(M147=M145,0,IF(M147=M144,0,IF(M147=M143,0,IF(M147=M142,0,IF(M147=M141,0,1))))))</f>
        <v>0</v>
      </c>
      <c r="AB147" s="51" t="s">
        <v>177</v>
      </c>
      <c r="AC147" s="51" t="str">
        <f t="shared" si="7"/>
        <v>?</v>
      </c>
      <c r="AD147" s="51">
        <f>IF(N147=N146,0,IF(N147=N145,0,IF(N147=N144,0,IF(N147=N143,0,IF(N147=N142,0,IF(N147=N141,0,1))))))</f>
        <v>0</v>
      </c>
      <c r="AE147" s="407">
        <f t="shared" si="11"/>
        <v>0</v>
      </c>
    </row>
    <row r="148" spans="1:31" ht="14.1" customHeight="1" thickTop="1" thickBot="1">
      <c r="A148" s="1419"/>
      <c r="B148" s="1407"/>
      <c r="C148" s="1423"/>
      <c r="D148" s="1407"/>
      <c r="E148" s="1429"/>
      <c r="F148" s="1384"/>
      <c r="G148" s="1386"/>
      <c r="H148" s="1426"/>
      <c r="I148" s="1384"/>
      <c r="J148" s="1384"/>
      <c r="K148" s="253"/>
      <c r="L148" s="90"/>
      <c r="M148" s="81"/>
      <c r="N148" s="81"/>
      <c r="O148" s="90"/>
      <c r="P148" s="5"/>
      <c r="Q148" s="5"/>
      <c r="R148" s="5"/>
      <c r="S148" s="5"/>
      <c r="T148" s="90"/>
      <c r="U148" s="1396"/>
      <c r="V148" s="1396"/>
      <c r="W148" s="1388"/>
      <c r="X148" s="1399"/>
      <c r="Y148" s="1393"/>
      <c r="Z148" s="1402"/>
      <c r="AA148" s="51">
        <f>IF(M148=M147,0,IF(M148=M146,0,IF(M148=M145,0,IF(M148=M144,0,IF(M148=M143,0,IF(M148=M142,0,IF(M148=M141,0,1)))))))</f>
        <v>0</v>
      </c>
      <c r="AB148" s="51" t="s">
        <v>177</v>
      </c>
      <c r="AC148" s="51" t="str">
        <f t="shared" si="7"/>
        <v>?</v>
      </c>
      <c r="AD148" s="51">
        <f>IF(N148=N147,0,IF(N148=N146,0,IF(N148=N145,0,IF(N148=N144,0,IF(N148=N143,0,IF(N148=N142,0,IF(N148=N141,0,1)))))))</f>
        <v>0</v>
      </c>
      <c r="AE148" s="407">
        <f t="shared" si="11"/>
        <v>0</v>
      </c>
    </row>
    <row r="149" spans="1:31" ht="14.1" customHeight="1" thickTop="1" thickBot="1">
      <c r="A149" s="1419"/>
      <c r="B149" s="1407"/>
      <c r="C149" s="1423"/>
      <c r="D149" s="1407"/>
      <c r="E149" s="1429"/>
      <c r="F149" s="1384"/>
      <c r="G149" s="1386"/>
      <c r="H149" s="1426"/>
      <c r="I149" s="1384"/>
      <c r="J149" s="1384"/>
      <c r="K149" s="253"/>
      <c r="L149" s="90"/>
      <c r="M149" s="81"/>
      <c r="N149" s="81"/>
      <c r="O149" s="90"/>
      <c r="P149" s="5"/>
      <c r="Q149" s="5"/>
      <c r="R149" s="5"/>
      <c r="S149" s="5"/>
      <c r="T149" s="90"/>
      <c r="U149" s="1396"/>
      <c r="V149" s="1396"/>
      <c r="W149" s="1388"/>
      <c r="X149" s="1399"/>
      <c r="Y149" s="1393"/>
      <c r="Z149" s="1402"/>
      <c r="AA149" s="51">
        <f>IF(M149=M148,0,IF(M149=M147,0,IF(M149=M146,0,IF(M149=M145,0,IF(M149=M144,0,IF(M149=M143,0,IF(M149=M142,0,IF(M149=M141,0,1))))))))</f>
        <v>0</v>
      </c>
      <c r="AB149" s="51" t="s">
        <v>177</v>
      </c>
      <c r="AC149" s="51" t="str">
        <f t="shared" si="7"/>
        <v>?</v>
      </c>
      <c r="AD149" s="51">
        <f>IF(N149=N148,0,IF(N149=N147,0,IF(N149=N146,0,IF(N149=N145,0,IF(N149=N144,0,IF(N149=N143,0,IF(N149=N142,0,IF(N149=N141,0,1))))))))</f>
        <v>0</v>
      </c>
      <c r="AE149" s="407">
        <f t="shared" si="11"/>
        <v>0</v>
      </c>
    </row>
    <row r="150" spans="1:31" ht="14.1" customHeight="1" thickTop="1" thickBot="1">
      <c r="A150" s="1419"/>
      <c r="B150" s="1408"/>
      <c r="C150" s="1424"/>
      <c r="D150" s="1408"/>
      <c r="E150" s="1430"/>
      <c r="F150" s="1385"/>
      <c r="G150" s="1387"/>
      <c r="H150" s="1427"/>
      <c r="I150" s="1385"/>
      <c r="J150" s="1385"/>
      <c r="K150" s="250"/>
      <c r="L150" s="88"/>
      <c r="M150" s="81"/>
      <c r="N150" s="85"/>
      <c r="O150" s="88"/>
      <c r="P150" s="6"/>
      <c r="Q150" s="6"/>
      <c r="R150" s="6"/>
      <c r="S150" s="6"/>
      <c r="T150" s="88"/>
      <c r="U150" s="1397"/>
      <c r="V150" s="1397"/>
      <c r="W150" s="1389"/>
      <c r="X150" s="1399"/>
      <c r="Y150" s="1394"/>
      <c r="Z150" s="1402"/>
      <c r="AA150" s="51">
        <f>IF(M150=M149,0,IF(M150=M148,0,IF(M150=M147,0,IF(M150=M146,0,IF(M150=M145,0,IF(M150=M144,0,IF(M150=M143,0,IF(M150=M142,0,IF(M150=M141,0,1)))))))))</f>
        <v>0</v>
      </c>
      <c r="AB150" s="51" t="s">
        <v>177</v>
      </c>
      <c r="AC150" s="51" t="str">
        <f t="shared" si="7"/>
        <v>?</v>
      </c>
      <c r="AD150" s="51">
        <f>IF(N150=N149,0,IF(N150=N148,0,IF(N150=N147,0,IF(N150=N146,0,IF(N150=N145,0,IF(N150=N144,0,IF(N150=N143,0,IF(N150=N142,0,IF(N150=N141,0,1)))))))))</f>
        <v>0</v>
      </c>
      <c r="AE150" s="407">
        <f t="shared" si="11"/>
        <v>0</v>
      </c>
    </row>
    <row r="151" spans="1:31" ht="14.1" customHeight="1" thickTop="1" thickBot="1">
      <c r="A151" s="1419">
        <v>11</v>
      </c>
      <c r="B151" s="1406"/>
      <c r="C151" s="1422"/>
      <c r="D151" s="1406"/>
      <c r="E151" s="1428"/>
      <c r="F151" s="1398"/>
      <c r="G151" s="1425"/>
      <c r="H151" s="1025" t="s">
        <v>552</v>
      </c>
      <c r="I151" s="1398"/>
      <c r="J151" s="1398"/>
      <c r="K151" s="251"/>
      <c r="L151" s="89"/>
      <c r="M151" s="71"/>
      <c r="N151" s="71"/>
      <c r="O151" s="89"/>
      <c r="P151" s="7"/>
      <c r="Q151" s="7"/>
      <c r="R151" s="7"/>
      <c r="S151" s="7"/>
      <c r="T151" s="89"/>
      <c r="U151" s="1395">
        <f>SUM(P151:T160)</f>
        <v>0</v>
      </c>
      <c r="V151" s="1395">
        <f>IF(U151&gt;0,18,0)</f>
        <v>0</v>
      </c>
      <c r="W151" s="1390">
        <f t="shared" ref="W151" si="33">IF((U151-V151)&gt;=0,U151-V151,0)</f>
        <v>0</v>
      </c>
      <c r="X151" s="1399">
        <f>IF(U151&lt;V151,U151,V151)/IF(V151=0,1,V151)</f>
        <v>0</v>
      </c>
      <c r="Y151" s="1392" t="str">
        <f>IF(X151=1,"pe",IF(X151&gt;0,"ne",""))</f>
        <v/>
      </c>
      <c r="Z151" s="1402"/>
      <c r="AA151" s="51">
        <v>1</v>
      </c>
      <c r="AB151" s="51" t="s">
        <v>177</v>
      </c>
      <c r="AC151" s="51" t="str">
        <f t="shared" si="7"/>
        <v>?</v>
      </c>
      <c r="AD151" s="51">
        <v>1</v>
      </c>
      <c r="AE151" s="407">
        <f>C151</f>
        <v>0</v>
      </c>
    </row>
    <row r="152" spans="1:31" ht="14.1" customHeight="1" thickTop="1" thickBot="1">
      <c r="A152" s="1419"/>
      <c r="B152" s="1407"/>
      <c r="C152" s="1423"/>
      <c r="D152" s="1407"/>
      <c r="E152" s="1429"/>
      <c r="F152" s="1384"/>
      <c r="G152" s="1386"/>
      <c r="H152" s="1426"/>
      <c r="I152" s="1384"/>
      <c r="J152" s="1384"/>
      <c r="K152" s="249"/>
      <c r="L152" s="90"/>
      <c r="M152" s="81"/>
      <c r="N152" s="81"/>
      <c r="O152" s="90"/>
      <c r="P152" s="5"/>
      <c r="Q152" s="5"/>
      <c r="R152" s="5"/>
      <c r="S152" s="5"/>
      <c r="T152" s="90"/>
      <c r="U152" s="1396"/>
      <c r="V152" s="1396"/>
      <c r="W152" s="1391"/>
      <c r="X152" s="1399"/>
      <c r="Y152" s="1393"/>
      <c r="Z152" s="1402"/>
      <c r="AA152" s="51">
        <f>IF(M152=M151,0,1)</f>
        <v>0</v>
      </c>
      <c r="AB152" s="51" t="s">
        <v>177</v>
      </c>
      <c r="AC152" s="51" t="str">
        <f t="shared" si="7"/>
        <v>?</v>
      </c>
      <c r="AD152" s="51">
        <f>IF(N152=N151,0,1)</f>
        <v>0</v>
      </c>
      <c r="AE152" s="407">
        <f t="shared" ref="AE152:AE180" si="34">AE151</f>
        <v>0</v>
      </c>
    </row>
    <row r="153" spans="1:31" ht="14.1" customHeight="1" thickTop="1" thickBot="1">
      <c r="A153" s="1419"/>
      <c r="B153" s="1407"/>
      <c r="C153" s="1423"/>
      <c r="D153" s="1407"/>
      <c r="E153" s="1429"/>
      <c r="F153" s="1384"/>
      <c r="G153" s="1386"/>
      <c r="H153" s="1426"/>
      <c r="I153" s="1384"/>
      <c r="J153" s="1384"/>
      <c r="K153" s="249"/>
      <c r="L153" s="90"/>
      <c r="M153" s="81"/>
      <c r="N153" s="81"/>
      <c r="O153" s="90"/>
      <c r="P153" s="5"/>
      <c r="Q153" s="5"/>
      <c r="R153" s="5"/>
      <c r="S153" s="5"/>
      <c r="T153" s="90"/>
      <c r="U153" s="1396"/>
      <c r="V153" s="1396"/>
      <c r="W153" s="1391"/>
      <c r="X153" s="1399"/>
      <c r="Y153" s="1393"/>
      <c r="Z153" s="1402"/>
      <c r="AA153" s="51">
        <f>IF(M153=M152,0,IF(M153=M151,0,1))</f>
        <v>0</v>
      </c>
      <c r="AB153" s="51" t="s">
        <v>177</v>
      </c>
      <c r="AC153" s="51" t="str">
        <f t="shared" si="7"/>
        <v>?</v>
      </c>
      <c r="AD153" s="51">
        <f>IF(N153=N152,0,IF(N153=N151,0,1))</f>
        <v>0</v>
      </c>
      <c r="AE153" s="407">
        <f t="shared" si="34"/>
        <v>0</v>
      </c>
    </row>
    <row r="154" spans="1:31" ht="14.1" customHeight="1" thickTop="1" thickBot="1">
      <c r="A154" s="1419"/>
      <c r="B154" s="1407"/>
      <c r="C154" s="1423"/>
      <c r="D154" s="1407"/>
      <c r="E154" s="1429"/>
      <c r="F154" s="1384"/>
      <c r="G154" s="1386"/>
      <c r="H154" s="1426"/>
      <c r="I154" s="1384"/>
      <c r="J154" s="1384"/>
      <c r="K154" s="249"/>
      <c r="L154" s="90"/>
      <c r="M154" s="81"/>
      <c r="N154" s="81"/>
      <c r="O154" s="90"/>
      <c r="P154" s="5"/>
      <c r="Q154" s="5"/>
      <c r="R154" s="5"/>
      <c r="S154" s="5"/>
      <c r="T154" s="90"/>
      <c r="U154" s="1396"/>
      <c r="V154" s="1396"/>
      <c r="W154" s="1391"/>
      <c r="X154" s="1399"/>
      <c r="Y154" s="1393"/>
      <c r="Z154" s="1402"/>
      <c r="AA154" s="51">
        <f>IF(M154=M153,0,IF(M154=M152,0,IF(M154=M151,0,1)))</f>
        <v>0</v>
      </c>
      <c r="AB154" s="51" t="s">
        <v>177</v>
      </c>
      <c r="AC154" s="51" t="str">
        <f t="shared" si="7"/>
        <v>?</v>
      </c>
      <c r="AD154" s="51">
        <f>IF(N154=N153,0,IF(N154=N152,0,IF(N154=N151,0,1)))</f>
        <v>0</v>
      </c>
      <c r="AE154" s="407">
        <f t="shared" si="34"/>
        <v>0</v>
      </c>
    </row>
    <row r="155" spans="1:31" ht="14.1" customHeight="1" thickTop="1" thickBot="1">
      <c r="A155" s="1419"/>
      <c r="B155" s="1407"/>
      <c r="C155" s="1423"/>
      <c r="D155" s="1407"/>
      <c r="E155" s="1429"/>
      <c r="F155" s="1384"/>
      <c r="G155" s="1386"/>
      <c r="H155" s="1426"/>
      <c r="I155" s="1384"/>
      <c r="J155" s="1384"/>
      <c r="K155" s="253"/>
      <c r="L155" s="90"/>
      <c r="M155" s="81"/>
      <c r="N155" s="81"/>
      <c r="O155" s="90"/>
      <c r="P155" s="5"/>
      <c r="Q155" s="5"/>
      <c r="R155" s="5"/>
      <c r="S155" s="5"/>
      <c r="T155" s="90"/>
      <c r="U155" s="1396"/>
      <c r="V155" s="1396"/>
      <c r="W155" s="1391"/>
      <c r="X155" s="1399"/>
      <c r="Y155" s="1393"/>
      <c r="Z155" s="1402"/>
      <c r="AA155" s="51">
        <f>IF(M155=M154,0,IF(M155=M153,0,IF(M155=M152,0,IF(M155=M151,0,1))))</f>
        <v>0</v>
      </c>
      <c r="AB155" s="51" t="s">
        <v>177</v>
      </c>
      <c r="AC155" s="51" t="str">
        <f t="shared" si="7"/>
        <v>?</v>
      </c>
      <c r="AD155" s="51">
        <f>IF(N155=N154,0,IF(N155=N153,0,IF(N155=N152,0,IF(N155=N151,0,1))))</f>
        <v>0</v>
      </c>
      <c r="AE155" s="407">
        <f t="shared" si="34"/>
        <v>0</v>
      </c>
    </row>
    <row r="156" spans="1:31" ht="14.1" customHeight="1" thickTop="1" thickBot="1">
      <c r="A156" s="1419"/>
      <c r="B156" s="1407"/>
      <c r="C156" s="1423"/>
      <c r="D156" s="1407"/>
      <c r="E156" s="1429"/>
      <c r="F156" s="1384"/>
      <c r="G156" s="1386"/>
      <c r="H156" s="1426"/>
      <c r="I156" s="1384"/>
      <c r="J156" s="1384"/>
      <c r="K156" s="253"/>
      <c r="L156" s="90"/>
      <c r="M156" s="81"/>
      <c r="N156" s="81"/>
      <c r="O156" s="90"/>
      <c r="P156" s="5"/>
      <c r="Q156" s="5"/>
      <c r="R156" s="5"/>
      <c r="S156" s="5"/>
      <c r="T156" s="90"/>
      <c r="U156" s="1396"/>
      <c r="V156" s="1396"/>
      <c r="W156" s="1391"/>
      <c r="X156" s="1399"/>
      <c r="Y156" s="1393"/>
      <c r="Z156" s="1402"/>
      <c r="AA156" s="51">
        <f>IF(M156=M155,0,IF(M156=M154,0,IF(M156=M153,0,IF(M156=M152,0,IF(M156=M151,0,1)))))</f>
        <v>0</v>
      </c>
      <c r="AB156" s="51" t="s">
        <v>177</v>
      </c>
      <c r="AC156" s="51" t="str">
        <f t="shared" si="7"/>
        <v>?</v>
      </c>
      <c r="AD156" s="51">
        <f>IF(N156=N155,0,IF(N156=N154,0,IF(N156=N153,0,IF(N156=N152,0,IF(N156=N151,0,1)))))</f>
        <v>0</v>
      </c>
      <c r="AE156" s="407">
        <f t="shared" si="34"/>
        <v>0</v>
      </c>
    </row>
    <row r="157" spans="1:31" ht="14.1" customHeight="1" thickTop="1" thickBot="1">
      <c r="A157" s="1419"/>
      <c r="B157" s="1407"/>
      <c r="C157" s="1423"/>
      <c r="D157" s="1407"/>
      <c r="E157" s="1429"/>
      <c r="F157" s="1384"/>
      <c r="G157" s="1386"/>
      <c r="H157" s="1426"/>
      <c r="I157" s="1384"/>
      <c r="J157" s="1384"/>
      <c r="K157" s="253"/>
      <c r="L157" s="90"/>
      <c r="M157" s="81"/>
      <c r="N157" s="81"/>
      <c r="O157" s="90"/>
      <c r="P157" s="5"/>
      <c r="Q157" s="5"/>
      <c r="R157" s="5"/>
      <c r="S157" s="5"/>
      <c r="T157" s="90"/>
      <c r="U157" s="1396"/>
      <c r="V157" s="1396"/>
      <c r="W157" s="1388" t="str">
        <f t="shared" ref="W157" si="35">IF(W151&gt;9,"błąd","")</f>
        <v/>
      </c>
      <c r="X157" s="1399"/>
      <c r="Y157" s="1393"/>
      <c r="Z157" s="1402"/>
      <c r="AA157" s="51">
        <f>IF(M157=M156,0,IF(M157=M155,0,IF(M157=M154,0,IF(M157=M153,0,IF(M157=M152,0,IF(M157=M151,0,1))))))</f>
        <v>0</v>
      </c>
      <c r="AB157" s="51" t="s">
        <v>177</v>
      </c>
      <c r="AC157" s="51" t="str">
        <f t="shared" si="7"/>
        <v>?</v>
      </c>
      <c r="AD157" s="51">
        <f>IF(N157=N156,0,IF(N157=N155,0,IF(N157=N154,0,IF(N157=N153,0,IF(N157=N152,0,IF(N157=N151,0,1))))))</f>
        <v>0</v>
      </c>
      <c r="AE157" s="407">
        <f t="shared" si="34"/>
        <v>0</v>
      </c>
    </row>
    <row r="158" spans="1:31" ht="14.1" customHeight="1" thickTop="1" thickBot="1">
      <c r="A158" s="1419"/>
      <c r="B158" s="1407"/>
      <c r="C158" s="1423"/>
      <c r="D158" s="1407"/>
      <c r="E158" s="1429"/>
      <c r="F158" s="1384"/>
      <c r="G158" s="1386"/>
      <c r="H158" s="1426"/>
      <c r="I158" s="1384"/>
      <c r="J158" s="1384"/>
      <c r="K158" s="253"/>
      <c r="L158" s="90"/>
      <c r="M158" s="81"/>
      <c r="N158" s="81"/>
      <c r="O158" s="90"/>
      <c r="P158" s="5"/>
      <c r="Q158" s="5"/>
      <c r="R158" s="5"/>
      <c r="S158" s="5"/>
      <c r="T158" s="90"/>
      <c r="U158" s="1396"/>
      <c r="V158" s="1396"/>
      <c r="W158" s="1388"/>
      <c r="X158" s="1399"/>
      <c r="Y158" s="1393"/>
      <c r="Z158" s="1402"/>
      <c r="AA158" s="51">
        <f>IF(M158=M157,0,IF(M158=M156,0,IF(M158=M155,0,IF(M158=M154,0,IF(M158=M153,0,IF(M158=M152,0,IF(M158=M151,0,1)))))))</f>
        <v>0</v>
      </c>
      <c r="AB158" s="51" t="s">
        <v>177</v>
      </c>
      <c r="AC158" s="51" t="str">
        <f t="shared" si="7"/>
        <v>?</v>
      </c>
      <c r="AD158" s="51">
        <f>IF(N158=N157,0,IF(N158=N156,0,IF(N158=N155,0,IF(N158=N154,0,IF(N158=N153,0,IF(N158=N152,0,IF(N158=N151,0,1)))))))</f>
        <v>0</v>
      </c>
      <c r="AE158" s="407">
        <f t="shared" si="34"/>
        <v>0</v>
      </c>
    </row>
    <row r="159" spans="1:31" ht="14.1" customHeight="1" thickTop="1" thickBot="1">
      <c r="A159" s="1419"/>
      <c r="B159" s="1407"/>
      <c r="C159" s="1423"/>
      <c r="D159" s="1407"/>
      <c r="E159" s="1429"/>
      <c r="F159" s="1384"/>
      <c r="G159" s="1386"/>
      <c r="H159" s="1426"/>
      <c r="I159" s="1384"/>
      <c r="J159" s="1384"/>
      <c r="K159" s="253"/>
      <c r="L159" s="90"/>
      <c r="M159" s="81"/>
      <c r="N159" s="81"/>
      <c r="O159" s="90"/>
      <c r="P159" s="5"/>
      <c r="Q159" s="5"/>
      <c r="R159" s="5"/>
      <c r="S159" s="5"/>
      <c r="T159" s="90"/>
      <c r="U159" s="1396"/>
      <c r="V159" s="1396"/>
      <c r="W159" s="1388"/>
      <c r="X159" s="1399"/>
      <c r="Y159" s="1393"/>
      <c r="Z159" s="1402"/>
      <c r="AA159" s="51">
        <f>IF(M159=M158,0,IF(M159=M157,0,IF(M159=M156,0,IF(M159=M155,0,IF(M159=M154,0,IF(M159=M153,0,IF(M159=M152,0,IF(M159=M151,0,1))))))))</f>
        <v>0</v>
      </c>
      <c r="AB159" s="51" t="s">
        <v>177</v>
      </c>
      <c r="AC159" s="51" t="str">
        <f t="shared" si="7"/>
        <v>?</v>
      </c>
      <c r="AD159" s="51">
        <f>IF(N159=N158,0,IF(N159=N157,0,IF(N159=N156,0,IF(N159=N155,0,IF(N159=N154,0,IF(N159=N153,0,IF(N159=N152,0,IF(N159=N151,0,1))))))))</f>
        <v>0</v>
      </c>
      <c r="AE159" s="407">
        <f t="shared" si="34"/>
        <v>0</v>
      </c>
    </row>
    <row r="160" spans="1:31" ht="14.1" customHeight="1" thickTop="1" thickBot="1">
      <c r="A160" s="1419"/>
      <c r="B160" s="1408"/>
      <c r="C160" s="1424"/>
      <c r="D160" s="1408"/>
      <c r="E160" s="1430"/>
      <c r="F160" s="1385"/>
      <c r="G160" s="1387"/>
      <c r="H160" s="1427"/>
      <c r="I160" s="1385"/>
      <c r="J160" s="1385"/>
      <c r="K160" s="250"/>
      <c r="L160" s="88"/>
      <c r="M160" s="81"/>
      <c r="N160" s="85"/>
      <c r="O160" s="88"/>
      <c r="P160" s="6"/>
      <c r="Q160" s="6"/>
      <c r="R160" s="6"/>
      <c r="S160" s="6"/>
      <c r="T160" s="88"/>
      <c r="U160" s="1397"/>
      <c r="V160" s="1397"/>
      <c r="W160" s="1389"/>
      <c r="X160" s="1399"/>
      <c r="Y160" s="1394"/>
      <c r="Z160" s="1402"/>
      <c r="AA160" s="51">
        <f>IF(M160=M159,0,IF(M160=M158,0,IF(M160=M157,0,IF(M160=M156,0,IF(M160=M155,0,IF(M160=M154,0,IF(M160=M153,0,IF(M160=M152,0,IF(M160=M151,0,1)))))))))</f>
        <v>0</v>
      </c>
      <c r="AB160" s="51" t="s">
        <v>177</v>
      </c>
      <c r="AC160" s="51" t="str">
        <f t="shared" si="7"/>
        <v>?</v>
      </c>
      <c r="AD160" s="51">
        <f>IF(N160=N159,0,IF(N160=N158,0,IF(N160=N157,0,IF(N160=N156,0,IF(N160=N155,0,IF(N160=N154,0,IF(N160=N153,0,IF(N160=N152,0,IF(N160=N151,0,1)))))))))</f>
        <v>0</v>
      </c>
      <c r="AE160" s="407">
        <f t="shared" si="34"/>
        <v>0</v>
      </c>
    </row>
    <row r="161" spans="1:31" ht="14.1" customHeight="1" thickTop="1" thickBot="1">
      <c r="A161" s="1419">
        <v>12</v>
      </c>
      <c r="B161" s="1406"/>
      <c r="C161" s="1422"/>
      <c r="D161" s="1406"/>
      <c r="E161" s="1428"/>
      <c r="F161" s="1398"/>
      <c r="G161" s="1425"/>
      <c r="H161" s="1025" t="s">
        <v>552</v>
      </c>
      <c r="I161" s="1398"/>
      <c r="J161" s="1398"/>
      <c r="K161" s="251"/>
      <c r="L161" s="89"/>
      <c r="M161" s="71"/>
      <c r="N161" s="71"/>
      <c r="O161" s="89"/>
      <c r="P161" s="7"/>
      <c r="Q161" s="7"/>
      <c r="R161" s="7"/>
      <c r="S161" s="7"/>
      <c r="T161" s="89"/>
      <c r="U161" s="1395">
        <f>SUM(P161:T170)</f>
        <v>0</v>
      </c>
      <c r="V161" s="1395">
        <f>IF(U161&gt;0,18,0)</f>
        <v>0</v>
      </c>
      <c r="W161" s="1390">
        <f t="shared" ref="W161" si="36">IF((U161-V161)&gt;=0,U161-V161,0)</f>
        <v>0</v>
      </c>
      <c r="X161" s="1399">
        <f>IF(U161&lt;V161,U161,V161)/IF(V161=0,1,V161)</f>
        <v>0</v>
      </c>
      <c r="Y161" s="1392" t="str">
        <f>IF(X161=1,"pe",IF(X161&gt;0,"ne",""))</f>
        <v/>
      </c>
      <c r="Z161" s="1402"/>
      <c r="AA161" s="51">
        <v>1</v>
      </c>
      <c r="AB161" s="51" t="s">
        <v>177</v>
      </c>
      <c r="AC161" s="51" t="str">
        <f t="shared" si="7"/>
        <v>?</v>
      </c>
      <c r="AD161" s="51">
        <v>1</v>
      </c>
      <c r="AE161" s="407">
        <f>C161</f>
        <v>0</v>
      </c>
    </row>
    <row r="162" spans="1:31" ht="14.1" customHeight="1" thickTop="1" thickBot="1">
      <c r="A162" s="1419"/>
      <c r="B162" s="1407"/>
      <c r="C162" s="1423"/>
      <c r="D162" s="1407"/>
      <c r="E162" s="1429"/>
      <c r="F162" s="1384"/>
      <c r="G162" s="1386"/>
      <c r="H162" s="1426"/>
      <c r="I162" s="1384"/>
      <c r="J162" s="1384"/>
      <c r="K162" s="249"/>
      <c r="L162" s="90"/>
      <c r="M162" s="81"/>
      <c r="N162" s="81"/>
      <c r="O162" s="90"/>
      <c r="P162" s="5"/>
      <c r="Q162" s="5"/>
      <c r="R162" s="5"/>
      <c r="S162" s="5"/>
      <c r="T162" s="90"/>
      <c r="U162" s="1396"/>
      <c r="V162" s="1396"/>
      <c r="W162" s="1391"/>
      <c r="X162" s="1399"/>
      <c r="Y162" s="1393"/>
      <c r="Z162" s="1402"/>
      <c r="AA162" s="51">
        <f>IF(M162=M161,0,1)</f>
        <v>0</v>
      </c>
      <c r="AB162" s="51" t="s">
        <v>177</v>
      </c>
      <c r="AC162" s="51" t="str">
        <f t="shared" si="7"/>
        <v>?</v>
      </c>
      <c r="AD162" s="51">
        <f>IF(N162=N161,0,1)</f>
        <v>0</v>
      </c>
      <c r="AE162" s="407">
        <f t="shared" si="34"/>
        <v>0</v>
      </c>
    </row>
    <row r="163" spans="1:31" ht="14.1" customHeight="1" thickTop="1" thickBot="1">
      <c r="A163" s="1419"/>
      <c r="B163" s="1407"/>
      <c r="C163" s="1423"/>
      <c r="D163" s="1407"/>
      <c r="E163" s="1429"/>
      <c r="F163" s="1384"/>
      <c r="G163" s="1386"/>
      <c r="H163" s="1426"/>
      <c r="I163" s="1384"/>
      <c r="J163" s="1384"/>
      <c r="K163" s="249"/>
      <c r="L163" s="90"/>
      <c r="M163" s="81"/>
      <c r="N163" s="81"/>
      <c r="O163" s="90"/>
      <c r="P163" s="5"/>
      <c r="Q163" s="5"/>
      <c r="R163" s="5"/>
      <c r="S163" s="5"/>
      <c r="T163" s="90"/>
      <c r="U163" s="1396"/>
      <c r="V163" s="1396"/>
      <c r="W163" s="1391"/>
      <c r="X163" s="1399"/>
      <c r="Y163" s="1393"/>
      <c r="Z163" s="1402"/>
      <c r="AA163" s="51">
        <f>IF(M163=M162,0,IF(M163=M161,0,1))</f>
        <v>0</v>
      </c>
      <c r="AB163" s="51" t="s">
        <v>177</v>
      </c>
      <c r="AC163" s="51" t="str">
        <f t="shared" si="7"/>
        <v>?</v>
      </c>
      <c r="AD163" s="51">
        <f>IF(N163=N162,0,IF(N163=N161,0,1))</f>
        <v>0</v>
      </c>
      <c r="AE163" s="407">
        <f t="shared" si="34"/>
        <v>0</v>
      </c>
    </row>
    <row r="164" spans="1:31" ht="14.1" customHeight="1" thickTop="1" thickBot="1">
      <c r="A164" s="1419"/>
      <c r="B164" s="1407"/>
      <c r="C164" s="1423"/>
      <c r="D164" s="1407"/>
      <c r="E164" s="1429"/>
      <c r="F164" s="1384"/>
      <c r="G164" s="1386"/>
      <c r="H164" s="1426"/>
      <c r="I164" s="1384"/>
      <c r="J164" s="1384"/>
      <c r="K164" s="249"/>
      <c r="L164" s="90"/>
      <c r="M164" s="81"/>
      <c r="N164" s="81"/>
      <c r="O164" s="90"/>
      <c r="P164" s="5"/>
      <c r="Q164" s="5"/>
      <c r="R164" s="5"/>
      <c r="S164" s="5"/>
      <c r="T164" s="90"/>
      <c r="U164" s="1396"/>
      <c r="V164" s="1396"/>
      <c r="W164" s="1391"/>
      <c r="X164" s="1399"/>
      <c r="Y164" s="1393"/>
      <c r="Z164" s="1402"/>
      <c r="AA164" s="51">
        <f>IF(M164=M163,0,IF(M164=M162,0,IF(M164=M161,0,1)))</f>
        <v>0</v>
      </c>
      <c r="AB164" s="51" t="s">
        <v>177</v>
      </c>
      <c r="AC164" s="51" t="str">
        <f t="shared" si="7"/>
        <v>?</v>
      </c>
      <c r="AD164" s="51">
        <f>IF(N164=N163,0,IF(N164=N162,0,IF(N164=N161,0,1)))</f>
        <v>0</v>
      </c>
      <c r="AE164" s="407">
        <f t="shared" si="34"/>
        <v>0</v>
      </c>
    </row>
    <row r="165" spans="1:31" ht="14.1" customHeight="1" thickTop="1" thickBot="1">
      <c r="A165" s="1419"/>
      <c r="B165" s="1407"/>
      <c r="C165" s="1423"/>
      <c r="D165" s="1407"/>
      <c r="E165" s="1429"/>
      <c r="F165" s="1384"/>
      <c r="G165" s="1386"/>
      <c r="H165" s="1426"/>
      <c r="I165" s="1384"/>
      <c r="J165" s="1384"/>
      <c r="K165" s="253"/>
      <c r="L165" s="90"/>
      <c r="M165" s="81"/>
      <c r="N165" s="81"/>
      <c r="O165" s="90"/>
      <c r="P165" s="5"/>
      <c r="Q165" s="5"/>
      <c r="R165" s="5"/>
      <c r="S165" s="5"/>
      <c r="T165" s="90"/>
      <c r="U165" s="1396"/>
      <c r="V165" s="1396"/>
      <c r="W165" s="1391"/>
      <c r="X165" s="1399"/>
      <c r="Y165" s="1393"/>
      <c r="Z165" s="1402"/>
      <c r="AA165" s="51">
        <f>IF(M165=M164,0,IF(M165=M163,0,IF(M165=M162,0,IF(M165=M161,0,1))))</f>
        <v>0</v>
      </c>
      <c r="AB165" s="51" t="s">
        <v>177</v>
      </c>
      <c r="AC165" s="51" t="str">
        <f t="shared" si="7"/>
        <v>?</v>
      </c>
      <c r="AD165" s="51">
        <f>IF(N165=N164,0,IF(N165=N163,0,IF(N165=N162,0,IF(N165=N161,0,1))))</f>
        <v>0</v>
      </c>
      <c r="AE165" s="407">
        <f t="shared" si="34"/>
        <v>0</v>
      </c>
    </row>
    <row r="166" spans="1:31" ht="14.1" customHeight="1" thickTop="1" thickBot="1">
      <c r="A166" s="1419"/>
      <c r="B166" s="1407"/>
      <c r="C166" s="1423"/>
      <c r="D166" s="1407"/>
      <c r="E166" s="1429"/>
      <c r="F166" s="1384"/>
      <c r="G166" s="1386"/>
      <c r="H166" s="1426"/>
      <c r="I166" s="1384"/>
      <c r="J166" s="1384"/>
      <c r="K166" s="253"/>
      <c r="L166" s="90"/>
      <c r="M166" s="81"/>
      <c r="N166" s="81"/>
      <c r="O166" s="90"/>
      <c r="P166" s="5"/>
      <c r="Q166" s="5"/>
      <c r="R166" s="5"/>
      <c r="S166" s="5"/>
      <c r="T166" s="90"/>
      <c r="U166" s="1396"/>
      <c r="V166" s="1396"/>
      <c r="W166" s="1391"/>
      <c r="X166" s="1399"/>
      <c r="Y166" s="1393"/>
      <c r="Z166" s="1402"/>
      <c r="AA166" s="51">
        <f>IF(M166=M165,0,IF(M166=M164,0,IF(M166=M163,0,IF(M166=M162,0,IF(M166=M161,0,1)))))</f>
        <v>0</v>
      </c>
      <c r="AB166" s="51" t="s">
        <v>177</v>
      </c>
      <c r="AC166" s="51" t="str">
        <f t="shared" si="7"/>
        <v>?</v>
      </c>
      <c r="AD166" s="51">
        <f>IF(N166=N165,0,IF(N166=N164,0,IF(N166=N163,0,IF(N166=N162,0,IF(N166=N161,0,1)))))</f>
        <v>0</v>
      </c>
      <c r="AE166" s="407">
        <f t="shared" si="34"/>
        <v>0</v>
      </c>
    </row>
    <row r="167" spans="1:31" ht="14.1" customHeight="1" thickTop="1" thickBot="1">
      <c r="A167" s="1419"/>
      <c r="B167" s="1407"/>
      <c r="C167" s="1423"/>
      <c r="D167" s="1407"/>
      <c r="E167" s="1429"/>
      <c r="F167" s="1384"/>
      <c r="G167" s="1386"/>
      <c r="H167" s="1426"/>
      <c r="I167" s="1384"/>
      <c r="J167" s="1384"/>
      <c r="K167" s="253"/>
      <c r="L167" s="90"/>
      <c r="M167" s="81"/>
      <c r="N167" s="81"/>
      <c r="O167" s="90"/>
      <c r="P167" s="5"/>
      <c r="Q167" s="5"/>
      <c r="R167" s="5"/>
      <c r="S167" s="5"/>
      <c r="T167" s="90"/>
      <c r="U167" s="1396"/>
      <c r="V167" s="1396"/>
      <c r="W167" s="1388" t="str">
        <f t="shared" ref="W167" si="37">IF(W161&gt;9,"błąd","")</f>
        <v/>
      </c>
      <c r="X167" s="1399"/>
      <c r="Y167" s="1393"/>
      <c r="Z167" s="1402"/>
      <c r="AA167" s="51">
        <f>IF(M167=M166,0,IF(M167=M165,0,IF(M167=M164,0,IF(M167=M163,0,IF(M167=M162,0,IF(M167=M161,0,1))))))</f>
        <v>0</v>
      </c>
      <c r="AB167" s="51" t="s">
        <v>177</v>
      </c>
      <c r="AC167" s="51" t="str">
        <f t="shared" si="7"/>
        <v>?</v>
      </c>
      <c r="AD167" s="51">
        <f>IF(N167=N166,0,IF(N167=N165,0,IF(N167=N164,0,IF(N167=N163,0,IF(N167=N162,0,IF(N167=N161,0,1))))))</f>
        <v>0</v>
      </c>
      <c r="AE167" s="407">
        <f t="shared" si="34"/>
        <v>0</v>
      </c>
    </row>
    <row r="168" spans="1:31" ht="14.1" customHeight="1" thickTop="1" thickBot="1">
      <c r="A168" s="1419"/>
      <c r="B168" s="1407"/>
      <c r="C168" s="1423"/>
      <c r="D168" s="1407"/>
      <c r="E168" s="1429"/>
      <c r="F168" s="1384"/>
      <c r="G168" s="1386"/>
      <c r="H168" s="1426"/>
      <c r="I168" s="1384"/>
      <c r="J168" s="1384"/>
      <c r="K168" s="253"/>
      <c r="L168" s="90"/>
      <c r="M168" s="81"/>
      <c r="N168" s="81"/>
      <c r="O168" s="90"/>
      <c r="P168" s="5"/>
      <c r="Q168" s="5"/>
      <c r="R168" s="5"/>
      <c r="S168" s="5"/>
      <c r="T168" s="90"/>
      <c r="U168" s="1396"/>
      <c r="V168" s="1396"/>
      <c r="W168" s="1388"/>
      <c r="X168" s="1399"/>
      <c r="Y168" s="1393"/>
      <c r="Z168" s="1402"/>
      <c r="AA168" s="51">
        <f>IF(M168=M167,0,IF(M168=M166,0,IF(M168=M165,0,IF(M168=M164,0,IF(M168=M163,0,IF(M168=M162,0,IF(M168=M161,0,1)))))))</f>
        <v>0</v>
      </c>
      <c r="AB168" s="51" t="s">
        <v>177</v>
      </c>
      <c r="AC168" s="51" t="str">
        <f t="shared" si="7"/>
        <v>?</v>
      </c>
      <c r="AD168" s="51">
        <f>IF(N168=N167,0,IF(N168=N166,0,IF(N168=N165,0,IF(N168=N164,0,IF(N168=N163,0,IF(N168=N162,0,IF(N168=N161,0,1)))))))</f>
        <v>0</v>
      </c>
      <c r="AE168" s="407">
        <f t="shared" si="34"/>
        <v>0</v>
      </c>
    </row>
    <row r="169" spans="1:31" ht="14.1" customHeight="1" thickTop="1" thickBot="1">
      <c r="A169" s="1419"/>
      <c r="B169" s="1407"/>
      <c r="C169" s="1423"/>
      <c r="D169" s="1407"/>
      <c r="E169" s="1429"/>
      <c r="F169" s="1384"/>
      <c r="G169" s="1386"/>
      <c r="H169" s="1426"/>
      <c r="I169" s="1384"/>
      <c r="J169" s="1384"/>
      <c r="K169" s="253"/>
      <c r="L169" s="90"/>
      <c r="M169" s="81"/>
      <c r="N169" s="81"/>
      <c r="O169" s="90"/>
      <c r="P169" s="5"/>
      <c r="Q169" s="5"/>
      <c r="R169" s="5"/>
      <c r="S169" s="5"/>
      <c r="T169" s="90"/>
      <c r="U169" s="1396"/>
      <c r="V169" s="1396"/>
      <c r="W169" s="1388"/>
      <c r="X169" s="1399"/>
      <c r="Y169" s="1393"/>
      <c r="Z169" s="1402"/>
      <c r="AA169" s="51">
        <f>IF(M169=M168,0,IF(M169=M167,0,IF(M169=M166,0,IF(M169=M165,0,IF(M169=M164,0,IF(M169=M163,0,IF(M169=M162,0,IF(M169=M161,0,1))))))))</f>
        <v>0</v>
      </c>
      <c r="AB169" s="51" t="s">
        <v>177</v>
      </c>
      <c r="AC169" s="51" t="str">
        <f t="shared" si="7"/>
        <v>?</v>
      </c>
      <c r="AD169" s="51">
        <f>IF(N169=N168,0,IF(N169=N167,0,IF(N169=N166,0,IF(N169=N165,0,IF(N169=N164,0,IF(N169=N163,0,IF(N169=N162,0,IF(N169=N161,0,1))))))))</f>
        <v>0</v>
      </c>
      <c r="AE169" s="407">
        <f t="shared" si="34"/>
        <v>0</v>
      </c>
    </row>
    <row r="170" spans="1:31" ht="14.1" customHeight="1" thickTop="1" thickBot="1">
      <c r="A170" s="1419"/>
      <c r="B170" s="1408"/>
      <c r="C170" s="1424"/>
      <c r="D170" s="1408"/>
      <c r="E170" s="1430"/>
      <c r="F170" s="1385"/>
      <c r="G170" s="1387"/>
      <c r="H170" s="1427"/>
      <c r="I170" s="1385"/>
      <c r="J170" s="1385"/>
      <c r="K170" s="250"/>
      <c r="L170" s="88"/>
      <c r="M170" s="81"/>
      <c r="N170" s="85"/>
      <c r="O170" s="88"/>
      <c r="P170" s="6"/>
      <c r="Q170" s="6"/>
      <c r="R170" s="6"/>
      <c r="S170" s="6"/>
      <c r="T170" s="88"/>
      <c r="U170" s="1397"/>
      <c r="V170" s="1397"/>
      <c r="W170" s="1389"/>
      <c r="X170" s="1399"/>
      <c r="Y170" s="1394"/>
      <c r="Z170" s="1402"/>
      <c r="AA170" s="51">
        <f>IF(M170=M169,0,IF(M170=M168,0,IF(M170=M167,0,IF(M170=M166,0,IF(M170=M165,0,IF(M170=M164,0,IF(M170=M163,0,IF(M170=M162,0,IF(M170=M161,0,1)))))))))</f>
        <v>0</v>
      </c>
      <c r="AB170" s="51" t="s">
        <v>177</v>
      </c>
      <c r="AC170" s="51" t="str">
        <f t="shared" si="7"/>
        <v>?</v>
      </c>
      <c r="AD170" s="51">
        <f>IF(N170=N169,0,IF(N170=N168,0,IF(N170=N167,0,IF(N170=N166,0,IF(N170=N165,0,IF(N170=N164,0,IF(N170=N163,0,IF(N170=N162,0,IF(N170=N161,0,1)))))))))</f>
        <v>0</v>
      </c>
      <c r="AE170" s="407">
        <f t="shared" si="34"/>
        <v>0</v>
      </c>
    </row>
    <row r="171" spans="1:31" ht="14.1" customHeight="1" thickTop="1" thickBot="1">
      <c r="A171" s="1419">
        <v>13</v>
      </c>
      <c r="B171" s="1406"/>
      <c r="C171" s="1422"/>
      <c r="D171" s="1406"/>
      <c r="E171" s="1428"/>
      <c r="F171" s="1398"/>
      <c r="G171" s="1425"/>
      <c r="H171" s="1025" t="s">
        <v>552</v>
      </c>
      <c r="I171" s="1398"/>
      <c r="J171" s="1398"/>
      <c r="K171" s="251"/>
      <c r="L171" s="89"/>
      <c r="M171" s="71"/>
      <c r="N171" s="71"/>
      <c r="O171" s="89"/>
      <c r="P171" s="7"/>
      <c r="Q171" s="7"/>
      <c r="R171" s="7"/>
      <c r="S171" s="7"/>
      <c r="T171" s="89"/>
      <c r="U171" s="1395">
        <f>SUM(P171:T180)</f>
        <v>0</v>
      </c>
      <c r="V171" s="1395">
        <f>IF(U171&gt;0,18,0)</f>
        <v>0</v>
      </c>
      <c r="W171" s="1390">
        <f t="shared" ref="W171" si="38">IF((U171-V171)&gt;=0,U171-V171,0)</f>
        <v>0</v>
      </c>
      <c r="X171" s="1399">
        <f>IF(U171&lt;V171,U171,V171)/IF(V171=0,1,V171)</f>
        <v>0</v>
      </c>
      <c r="Y171" s="1392" t="str">
        <f>IF(X171=1,"pe",IF(X171&gt;0,"ne",""))</f>
        <v/>
      </c>
      <c r="Z171" s="1402"/>
      <c r="AA171" s="51">
        <v>1</v>
      </c>
      <c r="AB171" s="51" t="s">
        <v>177</v>
      </c>
      <c r="AC171" s="51" t="str">
        <f t="shared" si="7"/>
        <v>?</v>
      </c>
      <c r="AD171" s="51">
        <v>1</v>
      </c>
      <c r="AE171" s="407">
        <f>C171</f>
        <v>0</v>
      </c>
    </row>
    <row r="172" spans="1:31" ht="14.1" customHeight="1" thickTop="1" thickBot="1">
      <c r="A172" s="1419"/>
      <c r="B172" s="1407"/>
      <c r="C172" s="1423"/>
      <c r="D172" s="1407"/>
      <c r="E172" s="1429"/>
      <c r="F172" s="1384"/>
      <c r="G172" s="1386"/>
      <c r="H172" s="1426"/>
      <c r="I172" s="1384"/>
      <c r="J172" s="1384"/>
      <c r="K172" s="249"/>
      <c r="L172" s="90"/>
      <c r="M172" s="81"/>
      <c r="N172" s="81"/>
      <c r="O172" s="90"/>
      <c r="P172" s="5"/>
      <c r="Q172" s="5"/>
      <c r="R172" s="5"/>
      <c r="S172" s="5"/>
      <c r="T172" s="90"/>
      <c r="U172" s="1396"/>
      <c r="V172" s="1396"/>
      <c r="W172" s="1391"/>
      <c r="X172" s="1399"/>
      <c r="Y172" s="1393"/>
      <c r="Z172" s="1402"/>
      <c r="AA172" s="51">
        <f>IF(M172=M171,0,1)</f>
        <v>0</v>
      </c>
      <c r="AB172" s="51" t="s">
        <v>177</v>
      </c>
      <c r="AC172" s="51" t="str">
        <f t="shared" si="7"/>
        <v>?</v>
      </c>
      <c r="AD172" s="51">
        <f>IF(N172=N171,0,1)</f>
        <v>0</v>
      </c>
      <c r="AE172" s="407">
        <f t="shared" si="34"/>
        <v>0</v>
      </c>
    </row>
    <row r="173" spans="1:31" ht="14.1" customHeight="1" thickTop="1" thickBot="1">
      <c r="A173" s="1419"/>
      <c r="B173" s="1407"/>
      <c r="C173" s="1423"/>
      <c r="D173" s="1407"/>
      <c r="E173" s="1429"/>
      <c r="F173" s="1384"/>
      <c r="G173" s="1386"/>
      <c r="H173" s="1426"/>
      <c r="I173" s="1384"/>
      <c r="J173" s="1384"/>
      <c r="K173" s="249"/>
      <c r="L173" s="90"/>
      <c r="M173" s="81"/>
      <c r="N173" s="81"/>
      <c r="O173" s="90"/>
      <c r="P173" s="5"/>
      <c r="Q173" s="5"/>
      <c r="R173" s="5"/>
      <c r="S173" s="5"/>
      <c r="T173" s="90"/>
      <c r="U173" s="1396"/>
      <c r="V173" s="1396"/>
      <c r="W173" s="1391"/>
      <c r="X173" s="1399"/>
      <c r="Y173" s="1393"/>
      <c r="Z173" s="1402"/>
      <c r="AA173" s="51">
        <f>IF(M173=M172,0,IF(M173=M171,0,1))</f>
        <v>0</v>
      </c>
      <c r="AB173" s="51" t="s">
        <v>177</v>
      </c>
      <c r="AC173" s="51" t="str">
        <f t="shared" si="7"/>
        <v>?</v>
      </c>
      <c r="AD173" s="51">
        <f>IF(N173=N172,0,IF(N173=N171,0,1))</f>
        <v>0</v>
      </c>
      <c r="AE173" s="407">
        <f t="shared" si="34"/>
        <v>0</v>
      </c>
    </row>
    <row r="174" spans="1:31" ht="14.1" customHeight="1" thickTop="1" thickBot="1">
      <c r="A174" s="1419"/>
      <c r="B174" s="1407"/>
      <c r="C174" s="1423"/>
      <c r="D174" s="1407"/>
      <c r="E174" s="1429"/>
      <c r="F174" s="1384"/>
      <c r="G174" s="1386"/>
      <c r="H174" s="1426"/>
      <c r="I174" s="1384"/>
      <c r="J174" s="1384"/>
      <c r="K174" s="249"/>
      <c r="L174" s="90"/>
      <c r="M174" s="81"/>
      <c r="N174" s="81"/>
      <c r="O174" s="90"/>
      <c r="P174" s="5"/>
      <c r="Q174" s="5"/>
      <c r="R174" s="5"/>
      <c r="S174" s="5"/>
      <c r="T174" s="90"/>
      <c r="U174" s="1396"/>
      <c r="V174" s="1396"/>
      <c r="W174" s="1391"/>
      <c r="X174" s="1399"/>
      <c r="Y174" s="1393"/>
      <c r="Z174" s="1402"/>
      <c r="AA174" s="51">
        <f>IF(M174=M173,0,IF(M174=M172,0,IF(M174=M171,0,1)))</f>
        <v>0</v>
      </c>
      <c r="AB174" s="51" t="s">
        <v>177</v>
      </c>
      <c r="AC174" s="51" t="str">
        <f t="shared" si="7"/>
        <v>?</v>
      </c>
      <c r="AD174" s="51">
        <f>IF(N174=N173,0,IF(N174=N172,0,IF(N174=N171,0,1)))</f>
        <v>0</v>
      </c>
      <c r="AE174" s="407">
        <f t="shared" si="34"/>
        <v>0</v>
      </c>
    </row>
    <row r="175" spans="1:31" ht="14.1" customHeight="1" thickTop="1" thickBot="1">
      <c r="A175" s="1419"/>
      <c r="B175" s="1407"/>
      <c r="C175" s="1423"/>
      <c r="D175" s="1407"/>
      <c r="E175" s="1429"/>
      <c r="F175" s="1384"/>
      <c r="G175" s="1386"/>
      <c r="H175" s="1426"/>
      <c r="I175" s="1384"/>
      <c r="J175" s="1384"/>
      <c r="K175" s="253"/>
      <c r="L175" s="90"/>
      <c r="M175" s="81"/>
      <c r="N175" s="81"/>
      <c r="O175" s="90"/>
      <c r="P175" s="5"/>
      <c r="Q175" s="5"/>
      <c r="R175" s="5"/>
      <c r="S175" s="5"/>
      <c r="T175" s="90"/>
      <c r="U175" s="1396"/>
      <c r="V175" s="1396"/>
      <c r="W175" s="1391"/>
      <c r="X175" s="1399"/>
      <c r="Y175" s="1393"/>
      <c r="Z175" s="1402"/>
      <c r="AA175" s="51">
        <f>IF(M175=M174,0,IF(M175=M173,0,IF(M175=M172,0,IF(M175=M171,0,1))))</f>
        <v>0</v>
      </c>
      <c r="AB175" s="51" t="s">
        <v>177</v>
      </c>
      <c r="AC175" s="51" t="str">
        <f t="shared" si="7"/>
        <v>?</v>
      </c>
      <c r="AD175" s="51">
        <f>IF(N175=N174,0,IF(N175=N173,0,IF(N175=N172,0,IF(N175=N171,0,1))))</f>
        <v>0</v>
      </c>
      <c r="AE175" s="407">
        <f t="shared" si="34"/>
        <v>0</v>
      </c>
    </row>
    <row r="176" spans="1:31" ht="14.1" customHeight="1" thickTop="1" thickBot="1">
      <c r="A176" s="1419"/>
      <c r="B176" s="1407"/>
      <c r="C176" s="1423"/>
      <c r="D176" s="1407"/>
      <c r="E176" s="1429"/>
      <c r="F176" s="1384"/>
      <c r="G176" s="1386"/>
      <c r="H176" s="1426"/>
      <c r="I176" s="1384"/>
      <c r="J176" s="1384"/>
      <c r="K176" s="253"/>
      <c r="L176" s="90"/>
      <c r="M176" s="81"/>
      <c r="N176" s="81"/>
      <c r="O176" s="90"/>
      <c r="P176" s="5"/>
      <c r="Q176" s="5"/>
      <c r="R176" s="5"/>
      <c r="S176" s="5"/>
      <c r="T176" s="90"/>
      <c r="U176" s="1396"/>
      <c r="V176" s="1396"/>
      <c r="W176" s="1391"/>
      <c r="X176" s="1399"/>
      <c r="Y176" s="1393"/>
      <c r="Z176" s="1402"/>
      <c r="AA176" s="51">
        <f>IF(M176=M175,0,IF(M176=M174,0,IF(M176=M173,0,IF(M176=M172,0,IF(M176=M171,0,1)))))</f>
        <v>0</v>
      </c>
      <c r="AB176" s="51" t="s">
        <v>177</v>
      </c>
      <c r="AC176" s="51" t="str">
        <f t="shared" si="7"/>
        <v>?</v>
      </c>
      <c r="AD176" s="51">
        <f>IF(N176=N175,0,IF(N176=N174,0,IF(N176=N173,0,IF(N176=N172,0,IF(N176=N171,0,1)))))</f>
        <v>0</v>
      </c>
      <c r="AE176" s="407">
        <f t="shared" si="34"/>
        <v>0</v>
      </c>
    </row>
    <row r="177" spans="1:31" ht="14.1" customHeight="1" thickTop="1" thickBot="1">
      <c r="A177" s="1419"/>
      <c r="B177" s="1407"/>
      <c r="C177" s="1423"/>
      <c r="D177" s="1407"/>
      <c r="E177" s="1429"/>
      <c r="F177" s="1384"/>
      <c r="G177" s="1386"/>
      <c r="H177" s="1426"/>
      <c r="I177" s="1384"/>
      <c r="J177" s="1384"/>
      <c r="K177" s="253"/>
      <c r="L177" s="90"/>
      <c r="M177" s="81"/>
      <c r="N177" s="81"/>
      <c r="O177" s="90"/>
      <c r="P177" s="5"/>
      <c r="Q177" s="5"/>
      <c r="R177" s="5"/>
      <c r="S177" s="5"/>
      <c r="T177" s="90"/>
      <c r="U177" s="1396"/>
      <c r="V177" s="1396"/>
      <c r="W177" s="1388" t="str">
        <f t="shared" ref="W177" si="39">IF(W171&gt;9,"błąd","")</f>
        <v/>
      </c>
      <c r="X177" s="1399"/>
      <c r="Y177" s="1393"/>
      <c r="Z177" s="1402"/>
      <c r="AA177" s="51">
        <f>IF(M177=M176,0,IF(M177=M175,0,IF(M177=M174,0,IF(M177=M173,0,IF(M177=M172,0,IF(M177=M171,0,1))))))</f>
        <v>0</v>
      </c>
      <c r="AB177" s="51" t="s">
        <v>177</v>
      </c>
      <c r="AC177" s="51" t="str">
        <f t="shared" si="7"/>
        <v>?</v>
      </c>
      <c r="AD177" s="51">
        <f>IF(N177=N176,0,IF(N177=N175,0,IF(N177=N174,0,IF(N177=N173,0,IF(N177=N172,0,IF(N177=N171,0,1))))))</f>
        <v>0</v>
      </c>
      <c r="AE177" s="407">
        <f t="shared" si="34"/>
        <v>0</v>
      </c>
    </row>
    <row r="178" spans="1:31" ht="14.1" customHeight="1" thickTop="1" thickBot="1">
      <c r="A178" s="1419"/>
      <c r="B178" s="1407"/>
      <c r="C178" s="1423"/>
      <c r="D178" s="1407"/>
      <c r="E178" s="1429"/>
      <c r="F178" s="1384"/>
      <c r="G178" s="1386"/>
      <c r="H178" s="1426"/>
      <c r="I178" s="1384"/>
      <c r="J178" s="1384"/>
      <c r="K178" s="253"/>
      <c r="L178" s="90"/>
      <c r="M178" s="81"/>
      <c r="N178" s="81"/>
      <c r="O178" s="90"/>
      <c r="P178" s="5"/>
      <c r="Q178" s="5"/>
      <c r="R178" s="5"/>
      <c r="S178" s="5"/>
      <c r="T178" s="90"/>
      <c r="U178" s="1396"/>
      <c r="V178" s="1396"/>
      <c r="W178" s="1388"/>
      <c r="X178" s="1399"/>
      <c r="Y178" s="1393"/>
      <c r="Z178" s="1402"/>
      <c r="AA178" s="51">
        <f>IF(M178=M177,0,IF(M178=M176,0,IF(M178=M175,0,IF(M178=M174,0,IF(M178=M173,0,IF(M178=M172,0,IF(M178=M171,0,1)))))))</f>
        <v>0</v>
      </c>
      <c r="AB178" s="51" t="s">
        <v>177</v>
      </c>
      <c r="AC178" s="51" t="str">
        <f t="shared" si="7"/>
        <v>?</v>
      </c>
      <c r="AD178" s="51">
        <f>IF(N178=N177,0,IF(N178=N176,0,IF(N178=N175,0,IF(N178=N174,0,IF(N178=N173,0,IF(N178=N172,0,IF(N178=N171,0,1)))))))</f>
        <v>0</v>
      </c>
      <c r="AE178" s="407">
        <f t="shared" si="34"/>
        <v>0</v>
      </c>
    </row>
    <row r="179" spans="1:31" ht="14.1" customHeight="1" thickTop="1" thickBot="1">
      <c r="A179" s="1419"/>
      <c r="B179" s="1407"/>
      <c r="C179" s="1423"/>
      <c r="D179" s="1407"/>
      <c r="E179" s="1429"/>
      <c r="F179" s="1384"/>
      <c r="G179" s="1386"/>
      <c r="H179" s="1426"/>
      <c r="I179" s="1384"/>
      <c r="J179" s="1384"/>
      <c r="K179" s="253"/>
      <c r="L179" s="90"/>
      <c r="M179" s="81"/>
      <c r="N179" s="81"/>
      <c r="O179" s="90"/>
      <c r="P179" s="5"/>
      <c r="Q179" s="5"/>
      <c r="R179" s="5"/>
      <c r="S179" s="5"/>
      <c r="T179" s="90"/>
      <c r="U179" s="1396"/>
      <c r="V179" s="1396"/>
      <c r="W179" s="1388"/>
      <c r="X179" s="1399"/>
      <c r="Y179" s="1393"/>
      <c r="Z179" s="1402"/>
      <c r="AA179" s="51">
        <f>IF(M179=M178,0,IF(M179=M177,0,IF(M179=M176,0,IF(M179=M175,0,IF(M179=M174,0,IF(M179=M173,0,IF(M179=M172,0,IF(M179=M171,0,1))))))))</f>
        <v>0</v>
      </c>
      <c r="AB179" s="51" t="s">
        <v>177</v>
      </c>
      <c r="AC179" s="51" t="str">
        <f t="shared" si="7"/>
        <v>?</v>
      </c>
      <c r="AD179" s="51">
        <f>IF(N179=N178,0,IF(N179=N177,0,IF(N179=N176,0,IF(N179=N175,0,IF(N179=N174,0,IF(N179=N173,0,IF(N179=N172,0,IF(N179=N171,0,1))))))))</f>
        <v>0</v>
      </c>
      <c r="AE179" s="407">
        <f t="shared" si="34"/>
        <v>0</v>
      </c>
    </row>
    <row r="180" spans="1:31" ht="14.1" customHeight="1" thickTop="1" thickBot="1">
      <c r="A180" s="1419"/>
      <c r="B180" s="1408"/>
      <c r="C180" s="1424"/>
      <c r="D180" s="1408"/>
      <c r="E180" s="1430"/>
      <c r="F180" s="1385"/>
      <c r="G180" s="1387"/>
      <c r="H180" s="1427"/>
      <c r="I180" s="1385"/>
      <c r="J180" s="1385"/>
      <c r="K180" s="250"/>
      <c r="L180" s="88"/>
      <c r="M180" s="81"/>
      <c r="N180" s="85"/>
      <c r="O180" s="88"/>
      <c r="P180" s="6"/>
      <c r="Q180" s="6"/>
      <c r="R180" s="6"/>
      <c r="S180" s="6"/>
      <c r="T180" s="88"/>
      <c r="U180" s="1397"/>
      <c r="V180" s="1397"/>
      <c r="W180" s="1389"/>
      <c r="X180" s="1399"/>
      <c r="Y180" s="1394"/>
      <c r="Z180" s="1402"/>
      <c r="AA180" s="51">
        <f>IF(M180=M179,0,IF(M180=M178,0,IF(M180=M177,0,IF(M180=M176,0,IF(M180=M175,0,IF(M180=M174,0,IF(M180=M173,0,IF(M180=M172,0,IF(M180=M171,0,1)))))))))</f>
        <v>0</v>
      </c>
      <c r="AB180" s="51" t="s">
        <v>177</v>
      </c>
      <c r="AC180" s="51" t="str">
        <f t="shared" si="7"/>
        <v>?</v>
      </c>
      <c r="AD180" s="51">
        <f>IF(N180=N179,0,IF(N180=N178,0,IF(N180=N177,0,IF(N180=N176,0,IF(N180=N175,0,IF(N180=N174,0,IF(N180=N173,0,IF(N180=N172,0,IF(N180=N171,0,1)))))))))</f>
        <v>0</v>
      </c>
      <c r="AE180" s="407">
        <f t="shared" si="34"/>
        <v>0</v>
      </c>
    </row>
    <row r="181" spans="1:31" ht="14.1" customHeight="1" thickTop="1" thickBot="1">
      <c r="A181" s="1419">
        <v>14</v>
      </c>
      <c r="B181" s="1406"/>
      <c r="C181" s="1422"/>
      <c r="D181" s="1406"/>
      <c r="E181" s="1428"/>
      <c r="F181" s="1398"/>
      <c r="G181" s="1425"/>
      <c r="H181" s="1025" t="s">
        <v>552</v>
      </c>
      <c r="I181" s="1398"/>
      <c r="J181" s="1398"/>
      <c r="K181" s="251"/>
      <c r="L181" s="89"/>
      <c r="M181" s="71"/>
      <c r="N181" s="71"/>
      <c r="O181" s="89"/>
      <c r="P181" s="7"/>
      <c r="Q181" s="7"/>
      <c r="R181" s="7"/>
      <c r="S181" s="7"/>
      <c r="T181" s="89"/>
      <c r="U181" s="1395">
        <f>SUM(P181:T190)</f>
        <v>0</v>
      </c>
      <c r="V181" s="1395">
        <f>IF(U181&gt;0,18,0)</f>
        <v>0</v>
      </c>
      <c r="W181" s="1390">
        <f t="shared" ref="W181" si="40">IF((U181-V181)&gt;=0,U181-V181,0)</f>
        <v>0</v>
      </c>
      <c r="X181" s="1399">
        <f>IF(U181&lt;V181,U181,V181)/IF(V181=0,1,V181)</f>
        <v>0</v>
      </c>
      <c r="Y181" s="1392" t="str">
        <f>IF(X181=1,"pe",IF(X181&gt;0,"ne",""))</f>
        <v/>
      </c>
      <c r="Z181" s="1402"/>
      <c r="AA181" s="51">
        <v>1</v>
      </c>
      <c r="AB181" s="51" t="s">
        <v>177</v>
      </c>
      <c r="AC181" s="51" t="str">
        <f t="shared" si="7"/>
        <v>?</v>
      </c>
      <c r="AD181" s="51">
        <v>1</v>
      </c>
      <c r="AE181" s="407">
        <f>C181</f>
        <v>0</v>
      </c>
    </row>
    <row r="182" spans="1:31" ht="14.1" customHeight="1" thickTop="1" thickBot="1">
      <c r="A182" s="1419"/>
      <c r="B182" s="1407"/>
      <c r="C182" s="1423"/>
      <c r="D182" s="1407"/>
      <c r="E182" s="1429"/>
      <c r="F182" s="1384"/>
      <c r="G182" s="1386"/>
      <c r="H182" s="1426"/>
      <c r="I182" s="1384"/>
      <c r="J182" s="1384"/>
      <c r="K182" s="249"/>
      <c r="L182" s="90"/>
      <c r="M182" s="81"/>
      <c r="N182" s="81"/>
      <c r="O182" s="90"/>
      <c r="P182" s="5"/>
      <c r="Q182" s="5"/>
      <c r="R182" s="5"/>
      <c r="S182" s="5"/>
      <c r="T182" s="90"/>
      <c r="U182" s="1396"/>
      <c r="V182" s="1396"/>
      <c r="W182" s="1391"/>
      <c r="X182" s="1399"/>
      <c r="Y182" s="1393"/>
      <c r="Z182" s="1402"/>
      <c r="AA182" s="51">
        <f>IF(M182=M181,0,1)</f>
        <v>0</v>
      </c>
      <c r="AB182" s="51" t="s">
        <v>177</v>
      </c>
      <c r="AC182" s="51" t="str">
        <f t="shared" si="7"/>
        <v>?</v>
      </c>
      <c r="AD182" s="51">
        <f>IF(N182=N181,0,1)</f>
        <v>0</v>
      </c>
      <c r="AE182" s="407">
        <f t="shared" si="11"/>
        <v>0</v>
      </c>
    </row>
    <row r="183" spans="1:31" ht="14.1" customHeight="1" thickTop="1" thickBot="1">
      <c r="A183" s="1419"/>
      <c r="B183" s="1407"/>
      <c r="C183" s="1423"/>
      <c r="D183" s="1407"/>
      <c r="E183" s="1429"/>
      <c r="F183" s="1384"/>
      <c r="G183" s="1386"/>
      <c r="H183" s="1426"/>
      <c r="I183" s="1384"/>
      <c r="J183" s="1384"/>
      <c r="K183" s="249"/>
      <c r="L183" s="90"/>
      <c r="M183" s="81"/>
      <c r="N183" s="81"/>
      <c r="O183" s="90"/>
      <c r="P183" s="5"/>
      <c r="Q183" s="5"/>
      <c r="R183" s="5"/>
      <c r="S183" s="5"/>
      <c r="T183" s="90"/>
      <c r="U183" s="1396"/>
      <c r="V183" s="1396"/>
      <c r="W183" s="1391"/>
      <c r="X183" s="1399"/>
      <c r="Y183" s="1393"/>
      <c r="Z183" s="1402"/>
      <c r="AA183" s="51">
        <f>IF(M183=M182,0,IF(M183=M181,0,1))</f>
        <v>0</v>
      </c>
      <c r="AB183" s="51" t="s">
        <v>177</v>
      </c>
      <c r="AC183" s="51" t="str">
        <f t="shared" si="7"/>
        <v>?</v>
      </c>
      <c r="AD183" s="51">
        <f>IF(N183=N182,0,IF(N183=N181,0,1))</f>
        <v>0</v>
      </c>
      <c r="AE183" s="407">
        <f t="shared" si="11"/>
        <v>0</v>
      </c>
    </row>
    <row r="184" spans="1:31" ht="14.1" customHeight="1" thickTop="1" thickBot="1">
      <c r="A184" s="1419"/>
      <c r="B184" s="1407"/>
      <c r="C184" s="1423"/>
      <c r="D184" s="1407"/>
      <c r="E184" s="1429"/>
      <c r="F184" s="1384"/>
      <c r="G184" s="1386"/>
      <c r="H184" s="1426"/>
      <c r="I184" s="1384"/>
      <c r="J184" s="1384"/>
      <c r="K184" s="249"/>
      <c r="L184" s="90"/>
      <c r="M184" s="81"/>
      <c r="N184" s="81"/>
      <c r="O184" s="90"/>
      <c r="P184" s="5"/>
      <c r="Q184" s="5"/>
      <c r="R184" s="5"/>
      <c r="S184" s="5"/>
      <c r="T184" s="90"/>
      <c r="U184" s="1396"/>
      <c r="V184" s="1396"/>
      <c r="W184" s="1391"/>
      <c r="X184" s="1399"/>
      <c r="Y184" s="1393"/>
      <c r="Z184" s="1402"/>
      <c r="AA184" s="51">
        <f>IF(M184=M183,0,IF(M184=M182,0,IF(M184=M181,0,1)))</f>
        <v>0</v>
      </c>
      <c r="AB184" s="51" t="s">
        <v>177</v>
      </c>
      <c r="AC184" s="51" t="str">
        <f t="shared" si="7"/>
        <v>?</v>
      </c>
      <c r="AD184" s="51">
        <f>IF(N184=N183,0,IF(N184=N182,0,IF(N184=N181,0,1)))</f>
        <v>0</v>
      </c>
      <c r="AE184" s="407">
        <f t="shared" si="11"/>
        <v>0</v>
      </c>
    </row>
    <row r="185" spans="1:31" ht="14.1" customHeight="1" thickTop="1" thickBot="1">
      <c r="A185" s="1419"/>
      <c r="B185" s="1407"/>
      <c r="C185" s="1423"/>
      <c r="D185" s="1407"/>
      <c r="E185" s="1429"/>
      <c r="F185" s="1384"/>
      <c r="G185" s="1386"/>
      <c r="H185" s="1426"/>
      <c r="I185" s="1384"/>
      <c r="J185" s="1384"/>
      <c r="K185" s="253"/>
      <c r="L185" s="90"/>
      <c r="M185" s="81"/>
      <c r="N185" s="81"/>
      <c r="O185" s="90"/>
      <c r="P185" s="5"/>
      <c r="Q185" s="5"/>
      <c r="R185" s="5"/>
      <c r="S185" s="5"/>
      <c r="T185" s="90"/>
      <c r="U185" s="1396"/>
      <c r="V185" s="1396"/>
      <c r="W185" s="1391"/>
      <c r="X185" s="1399"/>
      <c r="Y185" s="1393"/>
      <c r="Z185" s="1402"/>
      <c r="AA185" s="51">
        <f>IF(M185=M184,0,IF(M185=M183,0,IF(M185=M182,0,IF(M185=M181,0,1))))</f>
        <v>0</v>
      </c>
      <c r="AB185" s="51" t="s">
        <v>177</v>
      </c>
      <c r="AC185" s="51" t="str">
        <f t="shared" si="7"/>
        <v>?</v>
      </c>
      <c r="AD185" s="51">
        <f>IF(N185=N184,0,IF(N185=N183,0,IF(N185=N182,0,IF(N185=N181,0,1))))</f>
        <v>0</v>
      </c>
      <c r="AE185" s="407">
        <f t="shared" si="11"/>
        <v>0</v>
      </c>
    </row>
    <row r="186" spans="1:31" ht="14.1" customHeight="1" thickTop="1" thickBot="1">
      <c r="A186" s="1419"/>
      <c r="B186" s="1407"/>
      <c r="C186" s="1423"/>
      <c r="D186" s="1407"/>
      <c r="E186" s="1429"/>
      <c r="F186" s="1384"/>
      <c r="G186" s="1386"/>
      <c r="H186" s="1426"/>
      <c r="I186" s="1384"/>
      <c r="J186" s="1384"/>
      <c r="K186" s="253"/>
      <c r="L186" s="90"/>
      <c r="M186" s="81"/>
      <c r="N186" s="81"/>
      <c r="O186" s="90"/>
      <c r="P186" s="5"/>
      <c r="Q186" s="5"/>
      <c r="R186" s="5"/>
      <c r="S186" s="5"/>
      <c r="T186" s="90"/>
      <c r="U186" s="1396"/>
      <c r="V186" s="1396"/>
      <c r="W186" s="1391"/>
      <c r="X186" s="1399"/>
      <c r="Y186" s="1393"/>
      <c r="Z186" s="1402"/>
      <c r="AA186" s="51">
        <f>IF(M186=M185,0,IF(M186=M184,0,IF(M186=M183,0,IF(M186=M182,0,IF(M186=M181,0,1)))))</f>
        <v>0</v>
      </c>
      <c r="AB186" s="51" t="s">
        <v>177</v>
      </c>
      <c r="AC186" s="51" t="str">
        <f t="shared" si="7"/>
        <v>?</v>
      </c>
      <c r="AD186" s="51">
        <f>IF(N186=N185,0,IF(N186=N184,0,IF(N186=N183,0,IF(N186=N182,0,IF(N186=N181,0,1)))))</f>
        <v>0</v>
      </c>
      <c r="AE186" s="407">
        <f t="shared" si="11"/>
        <v>0</v>
      </c>
    </row>
    <row r="187" spans="1:31" ht="14.1" customHeight="1" thickTop="1" thickBot="1">
      <c r="A187" s="1419"/>
      <c r="B187" s="1407"/>
      <c r="C187" s="1423"/>
      <c r="D187" s="1407"/>
      <c r="E187" s="1429"/>
      <c r="F187" s="1384"/>
      <c r="G187" s="1386"/>
      <c r="H187" s="1426"/>
      <c r="I187" s="1384"/>
      <c r="J187" s="1384"/>
      <c r="K187" s="253"/>
      <c r="L187" s="90"/>
      <c r="M187" s="81"/>
      <c r="N187" s="81"/>
      <c r="O187" s="90"/>
      <c r="P187" s="5"/>
      <c r="Q187" s="5"/>
      <c r="R187" s="5"/>
      <c r="S187" s="5"/>
      <c r="T187" s="90"/>
      <c r="U187" s="1396"/>
      <c r="V187" s="1396"/>
      <c r="W187" s="1388" t="str">
        <f t="shared" ref="W187" si="41">IF(W181&gt;9,"błąd","")</f>
        <v/>
      </c>
      <c r="X187" s="1399"/>
      <c r="Y187" s="1393"/>
      <c r="Z187" s="1402"/>
      <c r="AA187" s="51">
        <f>IF(M187=M186,0,IF(M187=M185,0,IF(M187=M184,0,IF(M187=M183,0,IF(M187=M182,0,IF(M187=M181,0,1))))))</f>
        <v>0</v>
      </c>
      <c r="AB187" s="51" t="s">
        <v>177</v>
      </c>
      <c r="AC187" s="51" t="str">
        <f t="shared" si="7"/>
        <v>?</v>
      </c>
      <c r="AD187" s="51">
        <f>IF(N187=N186,0,IF(N187=N185,0,IF(N187=N184,0,IF(N187=N183,0,IF(N187=N182,0,IF(N187=N181,0,1))))))</f>
        <v>0</v>
      </c>
      <c r="AE187" s="407">
        <f t="shared" si="11"/>
        <v>0</v>
      </c>
    </row>
    <row r="188" spans="1:31" ht="14.1" customHeight="1" thickTop="1" thickBot="1">
      <c r="A188" s="1419"/>
      <c r="B188" s="1407"/>
      <c r="C188" s="1423"/>
      <c r="D188" s="1407"/>
      <c r="E188" s="1429"/>
      <c r="F188" s="1384"/>
      <c r="G188" s="1386"/>
      <c r="H188" s="1426"/>
      <c r="I188" s="1384"/>
      <c r="J188" s="1384"/>
      <c r="K188" s="253"/>
      <c r="L188" s="90"/>
      <c r="M188" s="81"/>
      <c r="N188" s="81"/>
      <c r="O188" s="90"/>
      <c r="P188" s="5"/>
      <c r="Q188" s="5"/>
      <c r="R188" s="5"/>
      <c r="S188" s="5"/>
      <c r="T188" s="90"/>
      <c r="U188" s="1396"/>
      <c r="V188" s="1396"/>
      <c r="W188" s="1388"/>
      <c r="X188" s="1399"/>
      <c r="Y188" s="1393"/>
      <c r="Z188" s="1402"/>
      <c r="AA188" s="51">
        <f>IF(M188=M187,0,IF(M188=M186,0,IF(M188=M185,0,IF(M188=M184,0,IF(M188=M183,0,IF(M188=M182,0,IF(M188=M181,0,1)))))))</f>
        <v>0</v>
      </c>
      <c r="AB188" s="51" t="s">
        <v>177</v>
      </c>
      <c r="AC188" s="51" t="str">
        <f t="shared" si="7"/>
        <v>?</v>
      </c>
      <c r="AD188" s="51">
        <f>IF(N188=N187,0,IF(N188=N186,0,IF(N188=N185,0,IF(N188=N184,0,IF(N188=N183,0,IF(N188=N182,0,IF(N188=N181,0,1)))))))</f>
        <v>0</v>
      </c>
      <c r="AE188" s="407">
        <f t="shared" si="11"/>
        <v>0</v>
      </c>
    </row>
    <row r="189" spans="1:31" ht="14.1" customHeight="1" thickTop="1" thickBot="1">
      <c r="A189" s="1419"/>
      <c r="B189" s="1407"/>
      <c r="C189" s="1423"/>
      <c r="D189" s="1407"/>
      <c r="E189" s="1429"/>
      <c r="F189" s="1384"/>
      <c r="G189" s="1386"/>
      <c r="H189" s="1426"/>
      <c r="I189" s="1384"/>
      <c r="J189" s="1384"/>
      <c r="K189" s="253"/>
      <c r="L189" s="90"/>
      <c r="M189" s="81"/>
      <c r="N189" s="81"/>
      <c r="O189" s="90"/>
      <c r="P189" s="5"/>
      <c r="Q189" s="5"/>
      <c r="R189" s="5"/>
      <c r="S189" s="5"/>
      <c r="T189" s="90"/>
      <c r="U189" s="1396"/>
      <c r="V189" s="1396"/>
      <c r="W189" s="1388"/>
      <c r="X189" s="1399"/>
      <c r="Y189" s="1393"/>
      <c r="Z189" s="1402"/>
      <c r="AA189" s="51">
        <f>IF(M189=M188,0,IF(M189=M187,0,IF(M189=M186,0,IF(M189=M185,0,IF(M189=M184,0,IF(M189=M183,0,IF(M189=M182,0,IF(M189=M181,0,1))))))))</f>
        <v>0</v>
      </c>
      <c r="AB189" s="51" t="s">
        <v>177</v>
      </c>
      <c r="AC189" s="51" t="str">
        <f t="shared" si="7"/>
        <v>?</v>
      </c>
      <c r="AD189" s="51">
        <f>IF(N189=N188,0,IF(N189=N187,0,IF(N189=N186,0,IF(N189=N185,0,IF(N189=N184,0,IF(N189=N183,0,IF(N189=N182,0,IF(N189=N181,0,1))))))))</f>
        <v>0</v>
      </c>
      <c r="AE189" s="407">
        <f t="shared" si="11"/>
        <v>0</v>
      </c>
    </row>
    <row r="190" spans="1:31" ht="14.1" customHeight="1" thickTop="1" thickBot="1">
      <c r="A190" s="1419"/>
      <c r="B190" s="1408"/>
      <c r="C190" s="1424"/>
      <c r="D190" s="1408"/>
      <c r="E190" s="1430"/>
      <c r="F190" s="1385"/>
      <c r="G190" s="1387"/>
      <c r="H190" s="1427"/>
      <c r="I190" s="1385"/>
      <c r="J190" s="1385"/>
      <c r="K190" s="250"/>
      <c r="L190" s="88"/>
      <c r="M190" s="81"/>
      <c r="N190" s="85"/>
      <c r="O190" s="88"/>
      <c r="P190" s="6"/>
      <c r="Q190" s="6"/>
      <c r="R190" s="6"/>
      <c r="S190" s="6"/>
      <c r="T190" s="88"/>
      <c r="U190" s="1397"/>
      <c r="V190" s="1397"/>
      <c r="W190" s="1389"/>
      <c r="X190" s="1399"/>
      <c r="Y190" s="1394"/>
      <c r="Z190" s="1402"/>
      <c r="AA190" s="51">
        <f>IF(M190=M189,0,IF(M190=M188,0,IF(M190=M187,0,IF(M190=M186,0,IF(M190=M185,0,IF(M190=M184,0,IF(M190=M183,0,IF(M190=M182,0,IF(M190=M181,0,1)))))))))</f>
        <v>0</v>
      </c>
      <c r="AB190" s="51" t="s">
        <v>177</v>
      </c>
      <c r="AC190" s="51" t="str">
        <f t="shared" si="7"/>
        <v>?</v>
      </c>
      <c r="AD190" s="51">
        <f>IF(N190=N189,0,IF(N190=N188,0,IF(N190=N187,0,IF(N190=N186,0,IF(N190=N185,0,IF(N190=N184,0,IF(N190=N183,0,IF(N190=N182,0,IF(N190=N181,0,1)))))))))</f>
        <v>0</v>
      </c>
      <c r="AE190" s="407">
        <f t="shared" si="11"/>
        <v>0</v>
      </c>
    </row>
    <row r="191" spans="1:31" ht="14.1" customHeight="1" thickTop="1" thickBot="1">
      <c r="A191" s="1419">
        <v>15</v>
      </c>
      <c r="B191" s="1406"/>
      <c r="C191" s="1422"/>
      <c r="D191" s="1406"/>
      <c r="E191" s="1428"/>
      <c r="F191" s="1398"/>
      <c r="G191" s="1425"/>
      <c r="H191" s="1025" t="s">
        <v>552</v>
      </c>
      <c r="I191" s="1398"/>
      <c r="J191" s="1398"/>
      <c r="K191" s="251"/>
      <c r="L191" s="89"/>
      <c r="M191" s="71"/>
      <c r="N191" s="71"/>
      <c r="O191" s="89"/>
      <c r="P191" s="7"/>
      <c r="Q191" s="7"/>
      <c r="R191" s="7"/>
      <c r="S191" s="7"/>
      <c r="T191" s="89"/>
      <c r="U191" s="1395">
        <f>SUM(P191:T200)</f>
        <v>0</v>
      </c>
      <c r="V191" s="1395">
        <f>IF(U191&gt;0,18,0)</f>
        <v>0</v>
      </c>
      <c r="W191" s="1390">
        <f t="shared" ref="W191" si="42">IF((U191-V191)&gt;=0,U191-V191,0)</f>
        <v>0</v>
      </c>
      <c r="X191" s="1399">
        <f>IF(U191&lt;V191,U191,V191)/IF(V191=0,1,V191)</f>
        <v>0</v>
      </c>
      <c r="Y191" s="1392" t="str">
        <f>IF(X191=1,"pe",IF(X191&gt;0,"ne",""))</f>
        <v/>
      </c>
      <c r="Z191" s="1402"/>
      <c r="AA191" s="51">
        <v>1</v>
      </c>
      <c r="AB191" s="51" t="s">
        <v>177</v>
      </c>
      <c r="AC191" s="51" t="str">
        <f t="shared" si="7"/>
        <v>?</v>
      </c>
      <c r="AD191" s="51">
        <v>1</v>
      </c>
      <c r="AE191" s="407">
        <f>C191</f>
        <v>0</v>
      </c>
    </row>
    <row r="192" spans="1:31" ht="14.1" customHeight="1" thickTop="1" thickBot="1">
      <c r="A192" s="1419"/>
      <c r="B192" s="1407"/>
      <c r="C192" s="1423"/>
      <c r="D192" s="1407"/>
      <c r="E192" s="1429"/>
      <c r="F192" s="1384"/>
      <c r="G192" s="1386"/>
      <c r="H192" s="1426"/>
      <c r="I192" s="1384"/>
      <c r="J192" s="1384"/>
      <c r="K192" s="249"/>
      <c r="L192" s="90"/>
      <c r="M192" s="81"/>
      <c r="N192" s="81"/>
      <c r="O192" s="90"/>
      <c r="P192" s="5"/>
      <c r="Q192" s="5"/>
      <c r="R192" s="5"/>
      <c r="S192" s="5"/>
      <c r="T192" s="90"/>
      <c r="U192" s="1396"/>
      <c r="V192" s="1396"/>
      <c r="W192" s="1391"/>
      <c r="X192" s="1399"/>
      <c r="Y192" s="1393"/>
      <c r="Z192" s="1402"/>
      <c r="AA192" s="51">
        <f>IF(M192=M191,0,1)</f>
        <v>0</v>
      </c>
      <c r="AB192" s="51" t="s">
        <v>177</v>
      </c>
      <c r="AC192" s="51" t="str">
        <f t="shared" si="7"/>
        <v>?</v>
      </c>
      <c r="AD192" s="51">
        <f>IF(N192=N191,0,1)</f>
        <v>0</v>
      </c>
      <c r="AE192" s="407">
        <f t="shared" ref="AE192:AE220" si="43">AE191</f>
        <v>0</v>
      </c>
    </row>
    <row r="193" spans="1:31" ht="14.1" customHeight="1" thickTop="1" thickBot="1">
      <c r="A193" s="1419"/>
      <c r="B193" s="1407"/>
      <c r="C193" s="1423"/>
      <c r="D193" s="1407"/>
      <c r="E193" s="1429"/>
      <c r="F193" s="1384"/>
      <c r="G193" s="1386"/>
      <c r="H193" s="1426"/>
      <c r="I193" s="1384"/>
      <c r="J193" s="1384"/>
      <c r="K193" s="249"/>
      <c r="L193" s="90"/>
      <c r="M193" s="81"/>
      <c r="N193" s="81"/>
      <c r="O193" s="90"/>
      <c r="P193" s="5"/>
      <c r="Q193" s="5"/>
      <c r="R193" s="5"/>
      <c r="S193" s="5"/>
      <c r="T193" s="90"/>
      <c r="U193" s="1396"/>
      <c r="V193" s="1396"/>
      <c r="W193" s="1391"/>
      <c r="X193" s="1399"/>
      <c r="Y193" s="1393"/>
      <c r="Z193" s="1402"/>
      <c r="AA193" s="51">
        <f>IF(M193=M192,0,IF(M193=M191,0,1))</f>
        <v>0</v>
      </c>
      <c r="AB193" s="51" t="s">
        <v>177</v>
      </c>
      <c r="AC193" s="51" t="str">
        <f t="shared" si="7"/>
        <v>?</v>
      </c>
      <c r="AD193" s="51">
        <f>IF(N193=N192,0,IF(N193=N191,0,1))</f>
        <v>0</v>
      </c>
      <c r="AE193" s="407">
        <f t="shared" si="43"/>
        <v>0</v>
      </c>
    </row>
    <row r="194" spans="1:31" ht="14.1" customHeight="1" thickTop="1" thickBot="1">
      <c r="A194" s="1419"/>
      <c r="B194" s="1407"/>
      <c r="C194" s="1423"/>
      <c r="D194" s="1407"/>
      <c r="E194" s="1429"/>
      <c r="F194" s="1384"/>
      <c r="G194" s="1386"/>
      <c r="H194" s="1426"/>
      <c r="I194" s="1384"/>
      <c r="J194" s="1384"/>
      <c r="K194" s="249"/>
      <c r="L194" s="90"/>
      <c r="M194" s="81"/>
      <c r="N194" s="81"/>
      <c r="O194" s="90"/>
      <c r="P194" s="5"/>
      <c r="Q194" s="5"/>
      <c r="R194" s="5"/>
      <c r="S194" s="5"/>
      <c r="T194" s="90"/>
      <c r="U194" s="1396"/>
      <c r="V194" s="1396"/>
      <c r="W194" s="1391"/>
      <c r="X194" s="1399"/>
      <c r="Y194" s="1393"/>
      <c r="Z194" s="1402"/>
      <c r="AA194" s="51">
        <f>IF(M194=M193,0,IF(M194=M192,0,IF(M194=M191,0,1)))</f>
        <v>0</v>
      </c>
      <c r="AB194" s="51" t="s">
        <v>177</v>
      </c>
      <c r="AC194" s="51" t="str">
        <f t="shared" si="7"/>
        <v>?</v>
      </c>
      <c r="AD194" s="51">
        <f>IF(N194=N193,0,IF(N194=N192,0,IF(N194=N191,0,1)))</f>
        <v>0</v>
      </c>
      <c r="AE194" s="407">
        <f t="shared" si="43"/>
        <v>0</v>
      </c>
    </row>
    <row r="195" spans="1:31" ht="14.1" customHeight="1" thickTop="1" thickBot="1">
      <c r="A195" s="1419"/>
      <c r="B195" s="1407"/>
      <c r="C195" s="1423"/>
      <c r="D195" s="1407"/>
      <c r="E195" s="1429"/>
      <c r="F195" s="1384"/>
      <c r="G195" s="1386"/>
      <c r="H195" s="1426"/>
      <c r="I195" s="1384"/>
      <c r="J195" s="1384"/>
      <c r="K195" s="253"/>
      <c r="L195" s="90"/>
      <c r="M195" s="81"/>
      <c r="N195" s="81"/>
      <c r="O195" s="90"/>
      <c r="P195" s="5"/>
      <c r="Q195" s="5"/>
      <c r="R195" s="5"/>
      <c r="S195" s="5"/>
      <c r="T195" s="90"/>
      <c r="U195" s="1396"/>
      <c r="V195" s="1396"/>
      <c r="W195" s="1391"/>
      <c r="X195" s="1399"/>
      <c r="Y195" s="1393"/>
      <c r="Z195" s="1402"/>
      <c r="AA195" s="51">
        <f>IF(M195=M194,0,IF(M195=M193,0,IF(M195=M192,0,IF(M195=M191,0,1))))</f>
        <v>0</v>
      </c>
      <c r="AB195" s="51" t="s">
        <v>177</v>
      </c>
      <c r="AC195" s="51" t="str">
        <f t="shared" si="7"/>
        <v>?</v>
      </c>
      <c r="AD195" s="51">
        <f>IF(N195=N194,0,IF(N195=N193,0,IF(N195=N192,0,IF(N195=N191,0,1))))</f>
        <v>0</v>
      </c>
      <c r="AE195" s="407">
        <f t="shared" si="43"/>
        <v>0</v>
      </c>
    </row>
    <row r="196" spans="1:31" ht="14.1" customHeight="1" thickTop="1" thickBot="1">
      <c r="A196" s="1419"/>
      <c r="B196" s="1407"/>
      <c r="C196" s="1423"/>
      <c r="D196" s="1407"/>
      <c r="E196" s="1429"/>
      <c r="F196" s="1384"/>
      <c r="G196" s="1386"/>
      <c r="H196" s="1426"/>
      <c r="I196" s="1384"/>
      <c r="J196" s="1384"/>
      <c r="K196" s="253"/>
      <c r="L196" s="90"/>
      <c r="M196" s="81"/>
      <c r="N196" s="81"/>
      <c r="O196" s="90"/>
      <c r="P196" s="5"/>
      <c r="Q196" s="5"/>
      <c r="R196" s="5"/>
      <c r="S196" s="5"/>
      <c r="T196" s="90"/>
      <c r="U196" s="1396"/>
      <c r="V196" s="1396"/>
      <c r="W196" s="1391"/>
      <c r="X196" s="1399"/>
      <c r="Y196" s="1393"/>
      <c r="Z196" s="1402"/>
      <c r="AA196" s="51">
        <f>IF(M196=M195,0,IF(M196=M194,0,IF(M196=M193,0,IF(M196=M192,0,IF(M196=M191,0,1)))))</f>
        <v>0</v>
      </c>
      <c r="AB196" s="51" t="s">
        <v>177</v>
      </c>
      <c r="AC196" s="51" t="str">
        <f t="shared" si="7"/>
        <v>?</v>
      </c>
      <c r="AD196" s="51">
        <f>IF(N196=N195,0,IF(N196=N194,0,IF(N196=N193,0,IF(N196=N192,0,IF(N196=N191,0,1)))))</f>
        <v>0</v>
      </c>
      <c r="AE196" s="407">
        <f t="shared" si="43"/>
        <v>0</v>
      </c>
    </row>
    <row r="197" spans="1:31" ht="14.1" customHeight="1" thickTop="1" thickBot="1">
      <c r="A197" s="1419"/>
      <c r="B197" s="1407"/>
      <c r="C197" s="1423"/>
      <c r="D197" s="1407"/>
      <c r="E197" s="1429"/>
      <c r="F197" s="1384"/>
      <c r="G197" s="1386"/>
      <c r="H197" s="1426"/>
      <c r="I197" s="1384"/>
      <c r="J197" s="1384"/>
      <c r="K197" s="253"/>
      <c r="L197" s="90"/>
      <c r="M197" s="81"/>
      <c r="N197" s="81"/>
      <c r="O197" s="90"/>
      <c r="P197" s="5"/>
      <c r="Q197" s="5"/>
      <c r="R197" s="5"/>
      <c r="S197" s="5"/>
      <c r="T197" s="90"/>
      <c r="U197" s="1396"/>
      <c r="V197" s="1396"/>
      <c r="W197" s="1388" t="str">
        <f t="shared" ref="W197" si="44">IF(W191&gt;9,"błąd","")</f>
        <v/>
      </c>
      <c r="X197" s="1399"/>
      <c r="Y197" s="1393"/>
      <c r="Z197" s="1402"/>
      <c r="AA197" s="51">
        <f>IF(M197=M196,0,IF(M197=M195,0,IF(M197=M194,0,IF(M197=M193,0,IF(M197=M192,0,IF(M197=M191,0,1))))))</f>
        <v>0</v>
      </c>
      <c r="AB197" s="51" t="s">
        <v>177</v>
      </c>
      <c r="AC197" s="51" t="str">
        <f t="shared" si="7"/>
        <v>?</v>
      </c>
      <c r="AD197" s="51">
        <f>IF(N197=N196,0,IF(N197=N195,0,IF(N197=N194,0,IF(N197=N193,0,IF(N197=N192,0,IF(N197=N191,0,1))))))</f>
        <v>0</v>
      </c>
      <c r="AE197" s="407">
        <f t="shared" si="43"/>
        <v>0</v>
      </c>
    </row>
    <row r="198" spans="1:31" ht="14.1" customHeight="1" thickTop="1" thickBot="1">
      <c r="A198" s="1419"/>
      <c r="B198" s="1407"/>
      <c r="C198" s="1423"/>
      <c r="D198" s="1407"/>
      <c r="E198" s="1429"/>
      <c r="F198" s="1384"/>
      <c r="G198" s="1386"/>
      <c r="H198" s="1426"/>
      <c r="I198" s="1384"/>
      <c r="J198" s="1384"/>
      <c r="K198" s="253"/>
      <c r="L198" s="90"/>
      <c r="M198" s="81"/>
      <c r="N198" s="81"/>
      <c r="O198" s="90"/>
      <c r="P198" s="5"/>
      <c r="Q198" s="5"/>
      <c r="R198" s="5"/>
      <c r="S198" s="5"/>
      <c r="T198" s="90"/>
      <c r="U198" s="1396"/>
      <c r="V198" s="1396"/>
      <c r="W198" s="1388"/>
      <c r="X198" s="1399"/>
      <c r="Y198" s="1393"/>
      <c r="Z198" s="1402"/>
      <c r="AA198" s="51">
        <f>IF(M198=M197,0,IF(M198=M196,0,IF(M198=M195,0,IF(M198=M194,0,IF(M198=M193,0,IF(M198=M192,0,IF(M198=M191,0,1)))))))</f>
        <v>0</v>
      </c>
      <c r="AB198" s="51" t="s">
        <v>177</v>
      </c>
      <c r="AC198" s="51" t="str">
        <f t="shared" si="7"/>
        <v>?</v>
      </c>
      <c r="AD198" s="51">
        <f>IF(N198=N197,0,IF(N198=N196,0,IF(N198=N195,0,IF(N198=N194,0,IF(N198=N193,0,IF(N198=N192,0,IF(N198=N191,0,1)))))))</f>
        <v>0</v>
      </c>
      <c r="AE198" s="407">
        <f t="shared" si="43"/>
        <v>0</v>
      </c>
    </row>
    <row r="199" spans="1:31" ht="14.1" customHeight="1" thickTop="1" thickBot="1">
      <c r="A199" s="1419"/>
      <c r="B199" s="1407"/>
      <c r="C199" s="1423"/>
      <c r="D199" s="1407"/>
      <c r="E199" s="1429"/>
      <c r="F199" s="1384"/>
      <c r="G199" s="1386"/>
      <c r="H199" s="1426"/>
      <c r="I199" s="1384"/>
      <c r="J199" s="1384"/>
      <c r="K199" s="253"/>
      <c r="L199" s="90"/>
      <c r="M199" s="81"/>
      <c r="N199" s="81"/>
      <c r="O199" s="90"/>
      <c r="P199" s="5"/>
      <c r="Q199" s="5"/>
      <c r="R199" s="5"/>
      <c r="S199" s="5"/>
      <c r="T199" s="90"/>
      <c r="U199" s="1396"/>
      <c r="V199" s="1396"/>
      <c r="W199" s="1388"/>
      <c r="X199" s="1399"/>
      <c r="Y199" s="1393"/>
      <c r="Z199" s="1402"/>
      <c r="AA199" s="51">
        <f>IF(M199=M198,0,IF(M199=M197,0,IF(M199=M196,0,IF(M199=M195,0,IF(M199=M194,0,IF(M199=M193,0,IF(M199=M192,0,IF(M199=M191,0,1))))))))</f>
        <v>0</v>
      </c>
      <c r="AB199" s="51" t="s">
        <v>177</v>
      </c>
      <c r="AC199" s="51" t="str">
        <f t="shared" si="7"/>
        <v>?</v>
      </c>
      <c r="AD199" s="51">
        <f>IF(N199=N198,0,IF(N199=N197,0,IF(N199=N196,0,IF(N199=N195,0,IF(N199=N194,0,IF(N199=N193,0,IF(N199=N192,0,IF(N199=N191,0,1))))))))</f>
        <v>0</v>
      </c>
      <c r="AE199" s="407">
        <f t="shared" si="43"/>
        <v>0</v>
      </c>
    </row>
    <row r="200" spans="1:31" ht="14.1" customHeight="1" thickTop="1" thickBot="1">
      <c r="A200" s="1419"/>
      <c r="B200" s="1408"/>
      <c r="C200" s="1424"/>
      <c r="D200" s="1408"/>
      <c r="E200" s="1430"/>
      <c r="F200" s="1385"/>
      <c r="G200" s="1387"/>
      <c r="H200" s="1427"/>
      <c r="I200" s="1385"/>
      <c r="J200" s="1385"/>
      <c r="K200" s="250"/>
      <c r="L200" s="88"/>
      <c r="M200" s="81"/>
      <c r="N200" s="85"/>
      <c r="O200" s="88"/>
      <c r="P200" s="6"/>
      <c r="Q200" s="6"/>
      <c r="R200" s="6"/>
      <c r="S200" s="6"/>
      <c r="T200" s="88"/>
      <c r="U200" s="1397"/>
      <c r="V200" s="1397"/>
      <c r="W200" s="1389"/>
      <c r="X200" s="1399"/>
      <c r="Y200" s="1394"/>
      <c r="Z200" s="1402"/>
      <c r="AA200" s="51">
        <f>IF(M200=M199,0,IF(M200=M198,0,IF(M200=M197,0,IF(M200=M196,0,IF(M200=M195,0,IF(M200=M194,0,IF(M200=M193,0,IF(M200=M192,0,IF(M200=M191,0,1)))))))))</f>
        <v>0</v>
      </c>
      <c r="AB200" s="51" t="s">
        <v>177</v>
      </c>
      <c r="AC200" s="51" t="str">
        <f t="shared" si="7"/>
        <v>?</v>
      </c>
      <c r="AD200" s="51">
        <f>IF(N200=N199,0,IF(N200=N198,0,IF(N200=N197,0,IF(N200=N196,0,IF(N200=N195,0,IF(N200=N194,0,IF(N200=N193,0,IF(N200=N192,0,IF(N200=N191,0,1)))))))))</f>
        <v>0</v>
      </c>
      <c r="AE200" s="407">
        <f t="shared" si="43"/>
        <v>0</v>
      </c>
    </row>
    <row r="201" spans="1:31" ht="14.1" customHeight="1" thickTop="1" thickBot="1">
      <c r="A201" s="1419">
        <v>16</v>
      </c>
      <c r="B201" s="1406"/>
      <c r="C201" s="1422"/>
      <c r="D201" s="1406"/>
      <c r="E201" s="1428"/>
      <c r="F201" s="1398"/>
      <c r="G201" s="1425"/>
      <c r="H201" s="1025" t="s">
        <v>552</v>
      </c>
      <c r="I201" s="1398"/>
      <c r="J201" s="1398"/>
      <c r="K201" s="251"/>
      <c r="L201" s="89"/>
      <c r="M201" s="71"/>
      <c r="N201" s="71"/>
      <c r="O201" s="89"/>
      <c r="P201" s="7"/>
      <c r="Q201" s="7"/>
      <c r="R201" s="7"/>
      <c r="S201" s="7"/>
      <c r="T201" s="89"/>
      <c r="U201" s="1395">
        <f>SUM(P201:T210)</f>
        <v>0</v>
      </c>
      <c r="V201" s="1395">
        <f>IF(U201&gt;0,18,0)</f>
        <v>0</v>
      </c>
      <c r="W201" s="1390">
        <f t="shared" ref="W201" si="45">IF((U201-V201)&gt;=0,U201-V201,0)</f>
        <v>0</v>
      </c>
      <c r="X201" s="1399">
        <f>IF(U201&lt;V201,U201,V201)/IF(V201=0,1,V201)</f>
        <v>0</v>
      </c>
      <c r="Y201" s="1392" t="str">
        <f>IF(X201=1,"pe",IF(X201&gt;0,"ne",""))</f>
        <v/>
      </c>
      <c r="Z201" s="1402"/>
      <c r="AA201" s="51">
        <v>1</v>
      </c>
      <c r="AB201" s="51" t="s">
        <v>177</v>
      </c>
      <c r="AC201" s="51" t="str">
        <f t="shared" si="7"/>
        <v>?</v>
      </c>
      <c r="AD201" s="51">
        <v>1</v>
      </c>
      <c r="AE201" s="407">
        <f>C201</f>
        <v>0</v>
      </c>
    </row>
    <row r="202" spans="1:31" ht="14.1" customHeight="1" thickTop="1" thickBot="1">
      <c r="A202" s="1419"/>
      <c r="B202" s="1407"/>
      <c r="C202" s="1423"/>
      <c r="D202" s="1407"/>
      <c r="E202" s="1429"/>
      <c r="F202" s="1384"/>
      <c r="G202" s="1386"/>
      <c r="H202" s="1426"/>
      <c r="I202" s="1384"/>
      <c r="J202" s="1384"/>
      <c r="K202" s="249"/>
      <c r="L202" s="90"/>
      <c r="M202" s="81"/>
      <c r="N202" s="81"/>
      <c r="O202" s="90"/>
      <c r="P202" s="5"/>
      <c r="Q202" s="5"/>
      <c r="R202" s="5"/>
      <c r="S202" s="5"/>
      <c r="T202" s="90"/>
      <c r="U202" s="1396"/>
      <c r="V202" s="1396"/>
      <c r="W202" s="1391"/>
      <c r="X202" s="1399"/>
      <c r="Y202" s="1393"/>
      <c r="Z202" s="1402"/>
      <c r="AA202" s="51">
        <f>IF(M202=M201,0,1)</f>
        <v>0</v>
      </c>
      <c r="AB202" s="51" t="s">
        <v>177</v>
      </c>
      <c r="AC202" s="51" t="str">
        <f t="shared" si="7"/>
        <v>?</v>
      </c>
      <c r="AD202" s="51">
        <f>IF(N202=N201,0,1)</f>
        <v>0</v>
      </c>
      <c r="AE202" s="407">
        <f t="shared" si="43"/>
        <v>0</v>
      </c>
    </row>
    <row r="203" spans="1:31" ht="14.1" customHeight="1" thickTop="1" thickBot="1">
      <c r="A203" s="1419"/>
      <c r="B203" s="1407"/>
      <c r="C203" s="1423"/>
      <c r="D203" s="1407"/>
      <c r="E203" s="1429"/>
      <c r="F203" s="1384"/>
      <c r="G203" s="1386"/>
      <c r="H203" s="1426"/>
      <c r="I203" s="1384"/>
      <c r="J203" s="1384"/>
      <c r="K203" s="249"/>
      <c r="L203" s="90"/>
      <c r="M203" s="81"/>
      <c r="N203" s="81"/>
      <c r="O203" s="90"/>
      <c r="P203" s="5"/>
      <c r="Q203" s="5"/>
      <c r="R203" s="5"/>
      <c r="S203" s="5"/>
      <c r="T203" s="90"/>
      <c r="U203" s="1396"/>
      <c r="V203" s="1396"/>
      <c r="W203" s="1391"/>
      <c r="X203" s="1399"/>
      <c r="Y203" s="1393"/>
      <c r="Z203" s="1402"/>
      <c r="AA203" s="51">
        <f>IF(M203=M202,0,IF(M203=M201,0,1))</f>
        <v>0</v>
      </c>
      <c r="AB203" s="51" t="s">
        <v>177</v>
      </c>
      <c r="AC203" s="51" t="str">
        <f t="shared" si="7"/>
        <v>?</v>
      </c>
      <c r="AD203" s="51">
        <f>IF(N203=N202,0,IF(N203=N201,0,1))</f>
        <v>0</v>
      </c>
      <c r="AE203" s="407">
        <f t="shared" si="43"/>
        <v>0</v>
      </c>
    </row>
    <row r="204" spans="1:31" ht="14.1" customHeight="1" thickTop="1" thickBot="1">
      <c r="A204" s="1419"/>
      <c r="B204" s="1407"/>
      <c r="C204" s="1423"/>
      <c r="D204" s="1407"/>
      <c r="E204" s="1429"/>
      <c r="F204" s="1384"/>
      <c r="G204" s="1386"/>
      <c r="H204" s="1426"/>
      <c r="I204" s="1384"/>
      <c r="J204" s="1384"/>
      <c r="K204" s="249"/>
      <c r="L204" s="90"/>
      <c r="M204" s="81"/>
      <c r="N204" s="81"/>
      <c r="O204" s="90"/>
      <c r="P204" s="5"/>
      <c r="Q204" s="5"/>
      <c r="R204" s="5"/>
      <c r="S204" s="5"/>
      <c r="T204" s="90"/>
      <c r="U204" s="1396"/>
      <c r="V204" s="1396"/>
      <c r="W204" s="1391"/>
      <c r="X204" s="1399"/>
      <c r="Y204" s="1393"/>
      <c r="Z204" s="1402"/>
      <c r="AA204" s="51">
        <f>IF(M204=M203,0,IF(M204=M202,0,IF(M204=M201,0,1)))</f>
        <v>0</v>
      </c>
      <c r="AB204" s="51" t="s">
        <v>177</v>
      </c>
      <c r="AC204" s="51" t="str">
        <f t="shared" si="7"/>
        <v>?</v>
      </c>
      <c r="AD204" s="51">
        <f>IF(N204=N203,0,IF(N204=N202,0,IF(N204=N201,0,1)))</f>
        <v>0</v>
      </c>
      <c r="AE204" s="407">
        <f t="shared" si="43"/>
        <v>0</v>
      </c>
    </row>
    <row r="205" spans="1:31" ht="14.1" customHeight="1" thickTop="1" thickBot="1">
      <c r="A205" s="1419"/>
      <c r="B205" s="1407"/>
      <c r="C205" s="1423"/>
      <c r="D205" s="1407"/>
      <c r="E205" s="1429"/>
      <c r="F205" s="1384"/>
      <c r="G205" s="1386"/>
      <c r="H205" s="1426"/>
      <c r="I205" s="1384"/>
      <c r="J205" s="1384"/>
      <c r="K205" s="253"/>
      <c r="L205" s="90"/>
      <c r="M205" s="81"/>
      <c r="N205" s="81"/>
      <c r="O205" s="90"/>
      <c r="P205" s="5"/>
      <c r="Q205" s="5"/>
      <c r="R205" s="5"/>
      <c r="S205" s="5"/>
      <c r="T205" s="90"/>
      <c r="U205" s="1396"/>
      <c r="V205" s="1396"/>
      <c r="W205" s="1391"/>
      <c r="X205" s="1399"/>
      <c r="Y205" s="1393"/>
      <c r="Z205" s="1402"/>
      <c r="AA205" s="51">
        <f>IF(M205=M204,0,IF(M205=M203,0,IF(M205=M202,0,IF(M205=M201,0,1))))</f>
        <v>0</v>
      </c>
      <c r="AB205" s="51" t="s">
        <v>177</v>
      </c>
      <c r="AC205" s="51" t="str">
        <f t="shared" si="7"/>
        <v>?</v>
      </c>
      <c r="AD205" s="51">
        <f>IF(N205=N204,0,IF(N205=N203,0,IF(N205=N202,0,IF(N205=N201,0,1))))</f>
        <v>0</v>
      </c>
      <c r="AE205" s="407">
        <f t="shared" si="43"/>
        <v>0</v>
      </c>
    </row>
    <row r="206" spans="1:31" ht="14.1" customHeight="1" thickTop="1" thickBot="1">
      <c r="A206" s="1419"/>
      <c r="B206" s="1407"/>
      <c r="C206" s="1423"/>
      <c r="D206" s="1407"/>
      <c r="E206" s="1429"/>
      <c r="F206" s="1384"/>
      <c r="G206" s="1386"/>
      <c r="H206" s="1426"/>
      <c r="I206" s="1384"/>
      <c r="J206" s="1384"/>
      <c r="K206" s="253"/>
      <c r="L206" s="90"/>
      <c r="M206" s="81"/>
      <c r="N206" s="81"/>
      <c r="O206" s="90"/>
      <c r="P206" s="5"/>
      <c r="Q206" s="5"/>
      <c r="R206" s="5"/>
      <c r="S206" s="5"/>
      <c r="T206" s="90"/>
      <c r="U206" s="1396"/>
      <c r="V206" s="1396"/>
      <c r="W206" s="1391"/>
      <c r="X206" s="1399"/>
      <c r="Y206" s="1393"/>
      <c r="Z206" s="1402"/>
      <c r="AA206" s="51">
        <f>IF(M206=M205,0,IF(M206=M204,0,IF(M206=M203,0,IF(M206=M202,0,IF(M206=M201,0,1)))))</f>
        <v>0</v>
      </c>
      <c r="AB206" s="51" t="s">
        <v>177</v>
      </c>
      <c r="AC206" s="51" t="str">
        <f t="shared" si="7"/>
        <v>?</v>
      </c>
      <c r="AD206" s="51">
        <f>IF(N206=N205,0,IF(N206=N204,0,IF(N206=N203,0,IF(N206=N202,0,IF(N206=N201,0,1)))))</f>
        <v>0</v>
      </c>
      <c r="AE206" s="407">
        <f t="shared" si="43"/>
        <v>0</v>
      </c>
    </row>
    <row r="207" spans="1:31" ht="14.1" customHeight="1" thickTop="1" thickBot="1">
      <c r="A207" s="1419"/>
      <c r="B207" s="1407"/>
      <c r="C207" s="1423"/>
      <c r="D207" s="1407"/>
      <c r="E207" s="1429"/>
      <c r="F207" s="1384"/>
      <c r="G207" s="1386"/>
      <c r="H207" s="1426"/>
      <c r="I207" s="1384"/>
      <c r="J207" s="1384"/>
      <c r="K207" s="253"/>
      <c r="L207" s="90"/>
      <c r="M207" s="81"/>
      <c r="N207" s="81"/>
      <c r="O207" s="90"/>
      <c r="P207" s="5"/>
      <c r="Q207" s="5"/>
      <c r="R207" s="5"/>
      <c r="S207" s="5"/>
      <c r="T207" s="90"/>
      <c r="U207" s="1396"/>
      <c r="V207" s="1396"/>
      <c r="W207" s="1388" t="str">
        <f t="shared" ref="W207" si="46">IF(W201&gt;9,"błąd","")</f>
        <v/>
      </c>
      <c r="X207" s="1399"/>
      <c r="Y207" s="1393"/>
      <c r="Z207" s="1402"/>
      <c r="AA207" s="51">
        <f>IF(M207=M206,0,IF(M207=M205,0,IF(M207=M204,0,IF(M207=M203,0,IF(M207=M202,0,IF(M207=M201,0,1))))))</f>
        <v>0</v>
      </c>
      <c r="AB207" s="51" t="s">
        <v>177</v>
      </c>
      <c r="AC207" s="51" t="str">
        <f t="shared" si="7"/>
        <v>?</v>
      </c>
      <c r="AD207" s="51">
        <f>IF(N207=N206,0,IF(N207=N205,0,IF(N207=N204,0,IF(N207=N203,0,IF(N207=N202,0,IF(N207=N201,0,1))))))</f>
        <v>0</v>
      </c>
      <c r="AE207" s="407">
        <f t="shared" si="43"/>
        <v>0</v>
      </c>
    </row>
    <row r="208" spans="1:31" ht="14.1" customHeight="1" thickTop="1" thickBot="1">
      <c r="A208" s="1419"/>
      <c r="B208" s="1407"/>
      <c r="C208" s="1423"/>
      <c r="D208" s="1407"/>
      <c r="E208" s="1429"/>
      <c r="F208" s="1384"/>
      <c r="G208" s="1386"/>
      <c r="H208" s="1426"/>
      <c r="I208" s="1384"/>
      <c r="J208" s="1384"/>
      <c r="K208" s="253"/>
      <c r="L208" s="90"/>
      <c r="M208" s="81"/>
      <c r="N208" s="81"/>
      <c r="O208" s="90"/>
      <c r="P208" s="5"/>
      <c r="Q208" s="5"/>
      <c r="R208" s="5"/>
      <c r="S208" s="5"/>
      <c r="T208" s="90"/>
      <c r="U208" s="1396"/>
      <c r="V208" s="1396"/>
      <c r="W208" s="1388"/>
      <c r="X208" s="1399"/>
      <c r="Y208" s="1393"/>
      <c r="Z208" s="1402"/>
      <c r="AA208" s="51">
        <f>IF(M208=M207,0,IF(M208=M206,0,IF(M208=M205,0,IF(M208=M204,0,IF(M208=M203,0,IF(M208=M202,0,IF(M208=M201,0,1)))))))</f>
        <v>0</v>
      </c>
      <c r="AB208" s="51" t="s">
        <v>177</v>
      </c>
      <c r="AC208" s="51" t="str">
        <f t="shared" si="7"/>
        <v>?</v>
      </c>
      <c r="AD208" s="51">
        <f>IF(N208=N207,0,IF(N208=N206,0,IF(N208=N205,0,IF(N208=N204,0,IF(N208=N203,0,IF(N208=N202,0,IF(N208=N201,0,1)))))))</f>
        <v>0</v>
      </c>
      <c r="AE208" s="407">
        <f t="shared" si="43"/>
        <v>0</v>
      </c>
    </row>
    <row r="209" spans="1:31" ht="14.1" customHeight="1" thickTop="1" thickBot="1">
      <c r="A209" s="1419"/>
      <c r="B209" s="1407"/>
      <c r="C209" s="1423"/>
      <c r="D209" s="1407"/>
      <c r="E209" s="1429"/>
      <c r="F209" s="1384"/>
      <c r="G209" s="1386"/>
      <c r="H209" s="1426"/>
      <c r="I209" s="1384"/>
      <c r="J209" s="1384"/>
      <c r="K209" s="253"/>
      <c r="L209" s="90"/>
      <c r="M209" s="81"/>
      <c r="N209" s="81"/>
      <c r="O209" s="90"/>
      <c r="P209" s="5"/>
      <c r="Q209" s="5"/>
      <c r="R209" s="5"/>
      <c r="S209" s="5"/>
      <c r="T209" s="90"/>
      <c r="U209" s="1396"/>
      <c r="V209" s="1396"/>
      <c r="W209" s="1388"/>
      <c r="X209" s="1399"/>
      <c r="Y209" s="1393"/>
      <c r="Z209" s="1402"/>
      <c r="AA209" s="51">
        <f>IF(M209=M208,0,IF(M209=M207,0,IF(M209=M206,0,IF(M209=M205,0,IF(M209=M204,0,IF(M209=M203,0,IF(M209=M202,0,IF(M209=M201,0,1))))))))</f>
        <v>0</v>
      </c>
      <c r="AB209" s="51" t="s">
        <v>177</v>
      </c>
      <c r="AC209" s="51" t="str">
        <f t="shared" si="7"/>
        <v>?</v>
      </c>
      <c r="AD209" s="51">
        <f>IF(N209=N208,0,IF(N209=N207,0,IF(N209=N206,0,IF(N209=N205,0,IF(N209=N204,0,IF(N209=N203,0,IF(N209=N202,0,IF(N209=N201,0,1))))))))</f>
        <v>0</v>
      </c>
      <c r="AE209" s="407">
        <f t="shared" si="43"/>
        <v>0</v>
      </c>
    </row>
    <row r="210" spans="1:31" ht="14.1" customHeight="1" thickTop="1" thickBot="1">
      <c r="A210" s="1419"/>
      <c r="B210" s="1408"/>
      <c r="C210" s="1424"/>
      <c r="D210" s="1408"/>
      <c r="E210" s="1430"/>
      <c r="F210" s="1385"/>
      <c r="G210" s="1387"/>
      <c r="H210" s="1427"/>
      <c r="I210" s="1385"/>
      <c r="J210" s="1385"/>
      <c r="K210" s="250"/>
      <c r="L210" s="88"/>
      <c r="M210" s="81"/>
      <c r="N210" s="85"/>
      <c r="O210" s="88"/>
      <c r="P210" s="6"/>
      <c r="Q210" s="6"/>
      <c r="R210" s="6"/>
      <c r="S210" s="6"/>
      <c r="T210" s="88"/>
      <c r="U210" s="1397"/>
      <c r="V210" s="1397"/>
      <c r="W210" s="1389"/>
      <c r="X210" s="1399"/>
      <c r="Y210" s="1394"/>
      <c r="Z210" s="1402"/>
      <c r="AA210" s="51">
        <f>IF(M210=M209,0,IF(M210=M208,0,IF(M210=M207,0,IF(M210=M206,0,IF(M210=M205,0,IF(M210=M204,0,IF(M210=M203,0,IF(M210=M202,0,IF(M210=M201,0,1)))))))))</f>
        <v>0</v>
      </c>
      <c r="AB210" s="51" t="s">
        <v>177</v>
      </c>
      <c r="AC210" s="51" t="str">
        <f t="shared" si="7"/>
        <v>?</v>
      </c>
      <c r="AD210" s="51">
        <f>IF(N210=N209,0,IF(N210=N208,0,IF(N210=N207,0,IF(N210=N206,0,IF(N210=N205,0,IF(N210=N204,0,IF(N210=N203,0,IF(N210=N202,0,IF(N210=N201,0,1)))))))))</f>
        <v>0</v>
      </c>
      <c r="AE210" s="407">
        <f t="shared" si="43"/>
        <v>0</v>
      </c>
    </row>
    <row r="211" spans="1:31" ht="14.1" customHeight="1" thickTop="1" thickBot="1">
      <c r="A211" s="1419">
        <v>17</v>
      </c>
      <c r="B211" s="1406"/>
      <c r="C211" s="1422"/>
      <c r="D211" s="1406"/>
      <c r="E211" s="1428"/>
      <c r="F211" s="1398"/>
      <c r="G211" s="1425"/>
      <c r="H211" s="1025" t="s">
        <v>552</v>
      </c>
      <c r="I211" s="1398"/>
      <c r="J211" s="1398"/>
      <c r="K211" s="251"/>
      <c r="L211" s="89"/>
      <c r="M211" s="71"/>
      <c r="N211" s="71"/>
      <c r="O211" s="89"/>
      <c r="P211" s="7"/>
      <c r="Q211" s="7"/>
      <c r="R211" s="7"/>
      <c r="S211" s="7"/>
      <c r="T211" s="89"/>
      <c r="U211" s="1395">
        <f>SUM(P211:T220)</f>
        <v>0</v>
      </c>
      <c r="V211" s="1395">
        <f>IF(U211&gt;0,18,0)</f>
        <v>0</v>
      </c>
      <c r="W211" s="1390">
        <f t="shared" ref="W211" si="47">IF((U211-V211)&gt;=0,U211-V211,0)</f>
        <v>0</v>
      </c>
      <c r="X211" s="1399">
        <f>IF(U211&lt;V211,U211,V211)/IF(V211=0,1,V211)</f>
        <v>0</v>
      </c>
      <c r="Y211" s="1392" t="str">
        <f>IF(X211=1,"pe",IF(X211&gt;0,"ne",""))</f>
        <v/>
      </c>
      <c r="Z211" s="1402"/>
      <c r="AA211" s="51">
        <v>1</v>
      </c>
      <c r="AB211" s="51" t="s">
        <v>177</v>
      </c>
      <c r="AC211" s="51" t="str">
        <f t="shared" si="7"/>
        <v>?</v>
      </c>
      <c r="AD211" s="51">
        <v>1</v>
      </c>
      <c r="AE211" s="407">
        <f>C211</f>
        <v>0</v>
      </c>
    </row>
    <row r="212" spans="1:31" ht="14.1" customHeight="1" thickTop="1" thickBot="1">
      <c r="A212" s="1419"/>
      <c r="B212" s="1407"/>
      <c r="C212" s="1423"/>
      <c r="D212" s="1407"/>
      <c r="E212" s="1429"/>
      <c r="F212" s="1384"/>
      <c r="G212" s="1386"/>
      <c r="H212" s="1426"/>
      <c r="I212" s="1384"/>
      <c r="J212" s="1384"/>
      <c r="K212" s="249"/>
      <c r="L212" s="90"/>
      <c r="M212" s="81"/>
      <c r="N212" s="81"/>
      <c r="O212" s="90"/>
      <c r="P212" s="5"/>
      <c r="Q212" s="5"/>
      <c r="R212" s="5"/>
      <c r="S212" s="5"/>
      <c r="T212" s="90"/>
      <c r="U212" s="1396"/>
      <c r="V212" s="1396"/>
      <c r="W212" s="1391"/>
      <c r="X212" s="1399"/>
      <c r="Y212" s="1393"/>
      <c r="Z212" s="1402"/>
      <c r="AA212" s="51">
        <f>IF(M212=M211,0,1)</f>
        <v>0</v>
      </c>
      <c r="AB212" s="51" t="s">
        <v>177</v>
      </c>
      <c r="AC212" s="51" t="str">
        <f t="shared" si="7"/>
        <v>?</v>
      </c>
      <c r="AD212" s="51">
        <f>IF(N212=N211,0,1)</f>
        <v>0</v>
      </c>
      <c r="AE212" s="407">
        <f t="shared" si="43"/>
        <v>0</v>
      </c>
    </row>
    <row r="213" spans="1:31" ht="14.1" customHeight="1" thickTop="1" thickBot="1">
      <c r="A213" s="1419"/>
      <c r="B213" s="1407"/>
      <c r="C213" s="1423"/>
      <c r="D213" s="1407"/>
      <c r="E213" s="1429"/>
      <c r="F213" s="1384"/>
      <c r="G213" s="1386"/>
      <c r="H213" s="1426"/>
      <c r="I213" s="1384"/>
      <c r="J213" s="1384"/>
      <c r="K213" s="249"/>
      <c r="L213" s="90"/>
      <c r="M213" s="81"/>
      <c r="N213" s="81"/>
      <c r="O213" s="90"/>
      <c r="P213" s="5"/>
      <c r="Q213" s="5"/>
      <c r="R213" s="5"/>
      <c r="S213" s="5"/>
      <c r="T213" s="90"/>
      <c r="U213" s="1396"/>
      <c r="V213" s="1396"/>
      <c r="W213" s="1391"/>
      <c r="X213" s="1399"/>
      <c r="Y213" s="1393"/>
      <c r="Z213" s="1402"/>
      <c r="AA213" s="51">
        <f>IF(M213=M212,0,IF(M213=M211,0,1))</f>
        <v>0</v>
      </c>
      <c r="AB213" s="51" t="s">
        <v>177</v>
      </c>
      <c r="AC213" s="51" t="str">
        <f t="shared" si="7"/>
        <v>?</v>
      </c>
      <c r="AD213" s="51">
        <f>IF(N213=N212,0,IF(N213=N211,0,1))</f>
        <v>0</v>
      </c>
      <c r="AE213" s="407">
        <f t="shared" si="43"/>
        <v>0</v>
      </c>
    </row>
    <row r="214" spans="1:31" ht="14.1" customHeight="1" thickTop="1" thickBot="1">
      <c r="A214" s="1419"/>
      <c r="B214" s="1407"/>
      <c r="C214" s="1423"/>
      <c r="D214" s="1407"/>
      <c r="E214" s="1429"/>
      <c r="F214" s="1384"/>
      <c r="G214" s="1386"/>
      <c r="H214" s="1426"/>
      <c r="I214" s="1384"/>
      <c r="J214" s="1384"/>
      <c r="K214" s="249"/>
      <c r="L214" s="90"/>
      <c r="M214" s="81"/>
      <c r="N214" s="81"/>
      <c r="O214" s="90"/>
      <c r="P214" s="5"/>
      <c r="Q214" s="5"/>
      <c r="R214" s="5"/>
      <c r="S214" s="5"/>
      <c r="T214" s="90"/>
      <c r="U214" s="1396"/>
      <c r="V214" s="1396"/>
      <c r="W214" s="1391"/>
      <c r="X214" s="1399"/>
      <c r="Y214" s="1393"/>
      <c r="Z214" s="1402"/>
      <c r="AA214" s="51">
        <f>IF(M214=M213,0,IF(M214=M212,0,IF(M214=M211,0,1)))</f>
        <v>0</v>
      </c>
      <c r="AB214" s="51" t="s">
        <v>177</v>
      </c>
      <c r="AC214" s="51" t="str">
        <f t="shared" si="7"/>
        <v>?</v>
      </c>
      <c r="AD214" s="51">
        <f>IF(N214=N213,0,IF(N214=N212,0,IF(N214=N211,0,1)))</f>
        <v>0</v>
      </c>
      <c r="AE214" s="407">
        <f t="shared" si="43"/>
        <v>0</v>
      </c>
    </row>
    <row r="215" spans="1:31" ht="14.1" customHeight="1" thickTop="1" thickBot="1">
      <c r="A215" s="1419"/>
      <c r="B215" s="1407"/>
      <c r="C215" s="1423"/>
      <c r="D215" s="1407"/>
      <c r="E215" s="1429"/>
      <c r="F215" s="1384"/>
      <c r="G215" s="1386"/>
      <c r="H215" s="1426"/>
      <c r="I215" s="1384"/>
      <c r="J215" s="1384"/>
      <c r="K215" s="253"/>
      <c r="L215" s="90"/>
      <c r="M215" s="81"/>
      <c r="N215" s="81"/>
      <c r="O215" s="90"/>
      <c r="P215" s="5"/>
      <c r="Q215" s="5"/>
      <c r="R215" s="5"/>
      <c r="S215" s="5"/>
      <c r="T215" s="90"/>
      <c r="U215" s="1396"/>
      <c r="V215" s="1396"/>
      <c r="W215" s="1391"/>
      <c r="X215" s="1399"/>
      <c r="Y215" s="1393"/>
      <c r="Z215" s="1402"/>
      <c r="AA215" s="51">
        <f>IF(M215=M214,0,IF(M215=M213,0,IF(M215=M212,0,IF(M215=M211,0,1))))</f>
        <v>0</v>
      </c>
      <c r="AB215" s="51" t="s">
        <v>177</v>
      </c>
      <c r="AC215" s="51" t="str">
        <f t="shared" si="7"/>
        <v>?</v>
      </c>
      <c r="AD215" s="51">
        <f>IF(N215=N214,0,IF(N215=N213,0,IF(N215=N212,0,IF(N215=N211,0,1))))</f>
        <v>0</v>
      </c>
      <c r="AE215" s="407">
        <f t="shared" si="43"/>
        <v>0</v>
      </c>
    </row>
    <row r="216" spans="1:31" ht="14.1" customHeight="1" thickTop="1" thickBot="1">
      <c r="A216" s="1419"/>
      <c r="B216" s="1407"/>
      <c r="C216" s="1423"/>
      <c r="D216" s="1407"/>
      <c r="E216" s="1429"/>
      <c r="F216" s="1384"/>
      <c r="G216" s="1386"/>
      <c r="H216" s="1426"/>
      <c r="I216" s="1384"/>
      <c r="J216" s="1384"/>
      <c r="K216" s="253"/>
      <c r="L216" s="90"/>
      <c r="M216" s="81"/>
      <c r="N216" s="81"/>
      <c r="O216" s="90"/>
      <c r="P216" s="5"/>
      <c r="Q216" s="5"/>
      <c r="R216" s="5"/>
      <c r="S216" s="5"/>
      <c r="T216" s="90"/>
      <c r="U216" s="1396"/>
      <c r="V216" s="1396"/>
      <c r="W216" s="1391"/>
      <c r="X216" s="1399"/>
      <c r="Y216" s="1393"/>
      <c r="Z216" s="1402"/>
      <c r="AA216" s="51">
        <f>IF(M216=M215,0,IF(M216=M214,0,IF(M216=M213,0,IF(M216=M212,0,IF(M216=M211,0,1)))))</f>
        <v>0</v>
      </c>
      <c r="AB216" s="51" t="s">
        <v>177</v>
      </c>
      <c r="AC216" s="51" t="str">
        <f t="shared" si="7"/>
        <v>?</v>
      </c>
      <c r="AD216" s="51">
        <f>IF(N216=N215,0,IF(N216=N214,0,IF(N216=N213,0,IF(N216=N212,0,IF(N216=N211,0,1)))))</f>
        <v>0</v>
      </c>
      <c r="AE216" s="407">
        <f t="shared" si="43"/>
        <v>0</v>
      </c>
    </row>
    <row r="217" spans="1:31" ht="14.1" customHeight="1" thickTop="1" thickBot="1">
      <c r="A217" s="1419"/>
      <c r="B217" s="1407"/>
      <c r="C217" s="1423"/>
      <c r="D217" s="1407"/>
      <c r="E217" s="1429"/>
      <c r="F217" s="1384"/>
      <c r="G217" s="1386"/>
      <c r="H217" s="1426"/>
      <c r="I217" s="1384"/>
      <c r="J217" s="1384"/>
      <c r="K217" s="253"/>
      <c r="L217" s="90"/>
      <c r="M217" s="81"/>
      <c r="N217" s="81"/>
      <c r="O217" s="90"/>
      <c r="P217" s="5"/>
      <c r="Q217" s="5"/>
      <c r="R217" s="5"/>
      <c r="S217" s="5"/>
      <c r="T217" s="90"/>
      <c r="U217" s="1396"/>
      <c r="V217" s="1396"/>
      <c r="W217" s="1388" t="str">
        <f t="shared" ref="W217" si="48">IF(W211&gt;9,"błąd","")</f>
        <v/>
      </c>
      <c r="X217" s="1399"/>
      <c r="Y217" s="1393"/>
      <c r="Z217" s="1402"/>
      <c r="AA217" s="51">
        <f>IF(M217=M216,0,IF(M217=M215,0,IF(M217=M214,0,IF(M217=M213,0,IF(M217=M212,0,IF(M217=M211,0,1))))))</f>
        <v>0</v>
      </c>
      <c r="AB217" s="51" t="s">
        <v>177</v>
      </c>
      <c r="AC217" s="51" t="str">
        <f t="shared" si="7"/>
        <v>?</v>
      </c>
      <c r="AD217" s="51">
        <f>IF(N217=N216,0,IF(N217=N215,0,IF(N217=N214,0,IF(N217=N213,0,IF(N217=N212,0,IF(N217=N211,0,1))))))</f>
        <v>0</v>
      </c>
      <c r="AE217" s="407">
        <f t="shared" si="43"/>
        <v>0</v>
      </c>
    </row>
    <row r="218" spans="1:31" ht="14.1" customHeight="1" thickTop="1" thickBot="1">
      <c r="A218" s="1419"/>
      <c r="B218" s="1407"/>
      <c r="C218" s="1423"/>
      <c r="D218" s="1407"/>
      <c r="E218" s="1429"/>
      <c r="F218" s="1384"/>
      <c r="G218" s="1386"/>
      <c r="H218" s="1426"/>
      <c r="I218" s="1384"/>
      <c r="J218" s="1384"/>
      <c r="K218" s="253"/>
      <c r="L218" s="90"/>
      <c r="M218" s="81"/>
      <c r="N218" s="81"/>
      <c r="O218" s="90"/>
      <c r="P218" s="5"/>
      <c r="Q218" s="5"/>
      <c r="R218" s="5"/>
      <c r="S218" s="5"/>
      <c r="T218" s="90"/>
      <c r="U218" s="1396"/>
      <c r="V218" s="1396"/>
      <c r="W218" s="1388"/>
      <c r="X218" s="1399"/>
      <c r="Y218" s="1393"/>
      <c r="Z218" s="1402"/>
      <c r="AA218" s="51">
        <f>IF(M218=M217,0,IF(M218=M216,0,IF(M218=M215,0,IF(M218=M214,0,IF(M218=M213,0,IF(M218=M212,0,IF(M218=M211,0,1)))))))</f>
        <v>0</v>
      </c>
      <c r="AB218" s="51" t="s">
        <v>177</v>
      </c>
      <c r="AC218" s="51" t="str">
        <f t="shared" si="7"/>
        <v>?</v>
      </c>
      <c r="AD218" s="51">
        <f>IF(N218=N217,0,IF(N218=N216,0,IF(N218=N215,0,IF(N218=N214,0,IF(N218=N213,0,IF(N218=N212,0,IF(N218=N211,0,1)))))))</f>
        <v>0</v>
      </c>
      <c r="AE218" s="407">
        <f t="shared" si="43"/>
        <v>0</v>
      </c>
    </row>
    <row r="219" spans="1:31" ht="14.1" customHeight="1" thickTop="1" thickBot="1">
      <c r="A219" s="1419"/>
      <c r="B219" s="1407"/>
      <c r="C219" s="1423"/>
      <c r="D219" s="1407"/>
      <c r="E219" s="1429"/>
      <c r="F219" s="1384"/>
      <c r="G219" s="1386"/>
      <c r="H219" s="1426"/>
      <c r="I219" s="1384"/>
      <c r="J219" s="1384"/>
      <c r="K219" s="253"/>
      <c r="L219" s="90"/>
      <c r="M219" s="81"/>
      <c r="N219" s="81"/>
      <c r="O219" s="90"/>
      <c r="P219" s="5"/>
      <c r="Q219" s="5"/>
      <c r="R219" s="5"/>
      <c r="S219" s="5"/>
      <c r="T219" s="90"/>
      <c r="U219" s="1396"/>
      <c r="V219" s="1396"/>
      <c r="W219" s="1388"/>
      <c r="X219" s="1399"/>
      <c r="Y219" s="1393"/>
      <c r="Z219" s="1402"/>
      <c r="AA219" s="51">
        <f>IF(M219=M218,0,IF(M219=M217,0,IF(M219=M216,0,IF(M219=M215,0,IF(M219=M214,0,IF(M219=M213,0,IF(M219=M212,0,IF(M219=M211,0,1))))))))</f>
        <v>0</v>
      </c>
      <c r="AB219" s="51" t="s">
        <v>177</v>
      </c>
      <c r="AC219" s="51" t="str">
        <f t="shared" si="7"/>
        <v>?</v>
      </c>
      <c r="AD219" s="51">
        <f>IF(N219=N218,0,IF(N219=N217,0,IF(N219=N216,0,IF(N219=N215,0,IF(N219=N214,0,IF(N219=N213,0,IF(N219=N212,0,IF(N219=N211,0,1))))))))</f>
        <v>0</v>
      </c>
      <c r="AE219" s="407">
        <f t="shared" si="43"/>
        <v>0</v>
      </c>
    </row>
    <row r="220" spans="1:31" ht="14.1" customHeight="1" thickTop="1" thickBot="1">
      <c r="A220" s="1419"/>
      <c r="B220" s="1408"/>
      <c r="C220" s="1424"/>
      <c r="D220" s="1408"/>
      <c r="E220" s="1430"/>
      <c r="F220" s="1385"/>
      <c r="G220" s="1387"/>
      <c r="H220" s="1427"/>
      <c r="I220" s="1385"/>
      <c r="J220" s="1385"/>
      <c r="K220" s="250"/>
      <c r="L220" s="88"/>
      <c r="M220" s="81"/>
      <c r="N220" s="85"/>
      <c r="O220" s="88"/>
      <c r="P220" s="6"/>
      <c r="Q220" s="6"/>
      <c r="R220" s="6"/>
      <c r="S220" s="6"/>
      <c r="T220" s="88"/>
      <c r="U220" s="1397"/>
      <c r="V220" s="1397"/>
      <c r="W220" s="1389"/>
      <c r="X220" s="1399"/>
      <c r="Y220" s="1394"/>
      <c r="Z220" s="1402"/>
      <c r="AA220" s="51">
        <f>IF(M220=M219,0,IF(M220=M218,0,IF(M220=M217,0,IF(M220=M216,0,IF(M220=M215,0,IF(M220=M214,0,IF(M220=M213,0,IF(M220=M212,0,IF(M220=M211,0,1)))))))))</f>
        <v>0</v>
      </c>
      <c r="AB220" s="51" t="s">
        <v>177</v>
      </c>
      <c r="AC220" s="51" t="str">
        <f t="shared" si="7"/>
        <v>?</v>
      </c>
      <c r="AD220" s="51">
        <f>IF(N220=N219,0,IF(N220=N218,0,IF(N220=N217,0,IF(N220=N216,0,IF(N220=N215,0,IF(N220=N214,0,IF(N220=N213,0,IF(N220=N212,0,IF(N220=N211,0,1)))))))))</f>
        <v>0</v>
      </c>
      <c r="AE220" s="407">
        <f t="shared" si="43"/>
        <v>0</v>
      </c>
    </row>
    <row r="221" spans="1:31" ht="14.1" customHeight="1" thickTop="1" thickBot="1">
      <c r="A221" s="1419">
        <v>18</v>
      </c>
      <c r="B221" s="1406"/>
      <c r="C221" s="1422"/>
      <c r="D221" s="1406"/>
      <c r="E221" s="1428"/>
      <c r="F221" s="1398"/>
      <c r="G221" s="1425"/>
      <c r="H221" s="1025" t="s">
        <v>552</v>
      </c>
      <c r="I221" s="1398"/>
      <c r="J221" s="1398"/>
      <c r="K221" s="251"/>
      <c r="L221" s="89"/>
      <c r="M221" s="71"/>
      <c r="N221" s="71"/>
      <c r="O221" s="89"/>
      <c r="P221" s="7"/>
      <c r="Q221" s="7"/>
      <c r="R221" s="7"/>
      <c r="S221" s="7"/>
      <c r="T221" s="89"/>
      <c r="U221" s="1395">
        <f>SUM(P221:T230)</f>
        <v>0</v>
      </c>
      <c r="V221" s="1395">
        <f>IF(U221&gt;0,18,0)</f>
        <v>0</v>
      </c>
      <c r="W221" s="1390">
        <f t="shared" ref="W221" si="49">IF((U221-V221)&gt;=0,U221-V221,0)</f>
        <v>0</v>
      </c>
      <c r="X221" s="1399">
        <f>IF(U221&lt;V221,U221,V221)/IF(V221=0,1,V221)</f>
        <v>0</v>
      </c>
      <c r="Y221" s="1392" t="str">
        <f>IF(X221=1,"pe",IF(X221&gt;0,"ne",""))</f>
        <v/>
      </c>
      <c r="Z221" s="1402"/>
      <c r="AA221" s="51">
        <v>1</v>
      </c>
      <c r="AB221" s="51" t="s">
        <v>177</v>
      </c>
      <c r="AC221" s="51" t="str">
        <f t="shared" si="7"/>
        <v>?</v>
      </c>
      <c r="AD221" s="51">
        <v>1</v>
      </c>
      <c r="AE221" s="407">
        <f>C221</f>
        <v>0</v>
      </c>
    </row>
    <row r="222" spans="1:31" ht="14.1" customHeight="1" thickTop="1" thickBot="1">
      <c r="A222" s="1419"/>
      <c r="B222" s="1407"/>
      <c r="C222" s="1423"/>
      <c r="D222" s="1407"/>
      <c r="E222" s="1429"/>
      <c r="F222" s="1384"/>
      <c r="G222" s="1386"/>
      <c r="H222" s="1426"/>
      <c r="I222" s="1384"/>
      <c r="J222" s="1384"/>
      <c r="K222" s="249"/>
      <c r="L222" s="90"/>
      <c r="M222" s="81"/>
      <c r="N222" s="81"/>
      <c r="O222" s="90"/>
      <c r="P222" s="5"/>
      <c r="Q222" s="5"/>
      <c r="R222" s="5"/>
      <c r="S222" s="5"/>
      <c r="T222" s="90"/>
      <c r="U222" s="1396"/>
      <c r="V222" s="1396"/>
      <c r="W222" s="1391"/>
      <c r="X222" s="1399"/>
      <c r="Y222" s="1393"/>
      <c r="Z222" s="1402"/>
      <c r="AA222" s="51">
        <f>IF(M222=M221,0,1)</f>
        <v>0</v>
      </c>
      <c r="AB222" s="51" t="s">
        <v>177</v>
      </c>
      <c r="AC222" s="51" t="str">
        <f t="shared" si="7"/>
        <v>?</v>
      </c>
      <c r="AD222" s="51">
        <f>IF(N222=N221,0,1)</f>
        <v>0</v>
      </c>
      <c r="AE222" s="407">
        <f t="shared" ref="AE222:AE280" si="50">AE221</f>
        <v>0</v>
      </c>
    </row>
    <row r="223" spans="1:31" ht="14.1" customHeight="1" thickTop="1" thickBot="1">
      <c r="A223" s="1419"/>
      <c r="B223" s="1407"/>
      <c r="C223" s="1423"/>
      <c r="D223" s="1407"/>
      <c r="E223" s="1429"/>
      <c r="F223" s="1384"/>
      <c r="G223" s="1386"/>
      <c r="H223" s="1426"/>
      <c r="I223" s="1384"/>
      <c r="J223" s="1384"/>
      <c r="K223" s="249"/>
      <c r="L223" s="90"/>
      <c r="M223" s="81"/>
      <c r="N223" s="81"/>
      <c r="O223" s="90"/>
      <c r="P223" s="5"/>
      <c r="Q223" s="5"/>
      <c r="R223" s="5"/>
      <c r="S223" s="5"/>
      <c r="T223" s="90"/>
      <c r="U223" s="1396"/>
      <c r="V223" s="1396"/>
      <c r="W223" s="1391"/>
      <c r="X223" s="1399"/>
      <c r="Y223" s="1393"/>
      <c r="Z223" s="1402"/>
      <c r="AA223" s="51">
        <f>IF(M223=M222,0,IF(M223=M221,0,1))</f>
        <v>0</v>
      </c>
      <c r="AB223" s="51" t="s">
        <v>177</v>
      </c>
      <c r="AC223" s="51" t="str">
        <f t="shared" si="7"/>
        <v>?</v>
      </c>
      <c r="AD223" s="51">
        <f>IF(N223=N222,0,IF(N223=N221,0,1))</f>
        <v>0</v>
      </c>
      <c r="AE223" s="407">
        <f t="shared" si="50"/>
        <v>0</v>
      </c>
    </row>
    <row r="224" spans="1:31" ht="14.1" customHeight="1" thickTop="1" thickBot="1">
      <c r="A224" s="1419"/>
      <c r="B224" s="1407"/>
      <c r="C224" s="1423"/>
      <c r="D224" s="1407"/>
      <c r="E224" s="1429"/>
      <c r="F224" s="1384"/>
      <c r="G224" s="1386"/>
      <c r="H224" s="1426"/>
      <c r="I224" s="1384"/>
      <c r="J224" s="1384"/>
      <c r="K224" s="249"/>
      <c r="L224" s="90"/>
      <c r="M224" s="81"/>
      <c r="N224" s="81"/>
      <c r="O224" s="90"/>
      <c r="P224" s="5"/>
      <c r="Q224" s="5"/>
      <c r="R224" s="5"/>
      <c r="S224" s="5"/>
      <c r="T224" s="90"/>
      <c r="U224" s="1396"/>
      <c r="V224" s="1396"/>
      <c r="W224" s="1391"/>
      <c r="X224" s="1399"/>
      <c r="Y224" s="1393"/>
      <c r="Z224" s="1402"/>
      <c r="AA224" s="51">
        <f>IF(M224=M223,0,IF(M224=M222,0,IF(M224=M221,0,1)))</f>
        <v>0</v>
      </c>
      <c r="AB224" s="51" t="s">
        <v>177</v>
      </c>
      <c r="AC224" s="51" t="str">
        <f t="shared" si="7"/>
        <v>?</v>
      </c>
      <c r="AD224" s="51">
        <f>IF(N224=N223,0,IF(N224=N222,0,IF(N224=N221,0,1)))</f>
        <v>0</v>
      </c>
      <c r="AE224" s="407">
        <f t="shared" si="50"/>
        <v>0</v>
      </c>
    </row>
    <row r="225" spans="1:31" ht="14.1" customHeight="1" thickTop="1" thickBot="1">
      <c r="A225" s="1419"/>
      <c r="B225" s="1407"/>
      <c r="C225" s="1423"/>
      <c r="D225" s="1407"/>
      <c r="E225" s="1429"/>
      <c r="F225" s="1384"/>
      <c r="G225" s="1386"/>
      <c r="H225" s="1426"/>
      <c r="I225" s="1384"/>
      <c r="J225" s="1384"/>
      <c r="K225" s="253"/>
      <c r="L225" s="90"/>
      <c r="M225" s="81"/>
      <c r="N225" s="81"/>
      <c r="O225" s="90"/>
      <c r="P225" s="5"/>
      <c r="Q225" s="5"/>
      <c r="R225" s="5"/>
      <c r="S225" s="5"/>
      <c r="T225" s="90"/>
      <c r="U225" s="1396"/>
      <c r="V225" s="1396"/>
      <c r="W225" s="1391"/>
      <c r="X225" s="1399"/>
      <c r="Y225" s="1393"/>
      <c r="Z225" s="1402"/>
      <c r="AA225" s="51">
        <f>IF(M225=M224,0,IF(M225=M223,0,IF(M225=M222,0,IF(M225=M221,0,1))))</f>
        <v>0</v>
      </c>
      <c r="AB225" s="51" t="s">
        <v>177</v>
      </c>
      <c r="AC225" s="51" t="str">
        <f t="shared" si="7"/>
        <v>?</v>
      </c>
      <c r="AD225" s="51">
        <f>IF(N225=N224,0,IF(N225=N223,0,IF(N225=N222,0,IF(N225=N221,0,1))))</f>
        <v>0</v>
      </c>
      <c r="AE225" s="407">
        <f t="shared" si="50"/>
        <v>0</v>
      </c>
    </row>
    <row r="226" spans="1:31" ht="14.1" customHeight="1" thickTop="1" thickBot="1">
      <c r="A226" s="1419"/>
      <c r="B226" s="1407"/>
      <c r="C226" s="1423"/>
      <c r="D226" s="1407"/>
      <c r="E226" s="1429"/>
      <c r="F226" s="1384"/>
      <c r="G226" s="1386"/>
      <c r="H226" s="1426"/>
      <c r="I226" s="1384"/>
      <c r="J226" s="1384"/>
      <c r="K226" s="253"/>
      <c r="L226" s="90"/>
      <c r="M226" s="81"/>
      <c r="N226" s="81"/>
      <c r="O226" s="90"/>
      <c r="P226" s="5"/>
      <c r="Q226" s="5"/>
      <c r="R226" s="5"/>
      <c r="S226" s="5"/>
      <c r="T226" s="90"/>
      <c r="U226" s="1396"/>
      <c r="V226" s="1396"/>
      <c r="W226" s="1391"/>
      <c r="X226" s="1399"/>
      <c r="Y226" s="1393"/>
      <c r="Z226" s="1402"/>
      <c r="AA226" s="51">
        <f>IF(M226=M225,0,IF(M226=M224,0,IF(M226=M223,0,IF(M226=M222,0,IF(M226=M221,0,1)))))</f>
        <v>0</v>
      </c>
      <c r="AB226" s="51" t="s">
        <v>177</v>
      </c>
      <c r="AC226" s="51" t="str">
        <f t="shared" si="7"/>
        <v>?</v>
      </c>
      <c r="AD226" s="51">
        <f>IF(N226=N225,0,IF(N226=N224,0,IF(N226=N223,0,IF(N226=N222,0,IF(N226=N221,0,1)))))</f>
        <v>0</v>
      </c>
      <c r="AE226" s="407">
        <f t="shared" si="50"/>
        <v>0</v>
      </c>
    </row>
    <row r="227" spans="1:31" ht="14.1" customHeight="1" thickTop="1" thickBot="1">
      <c r="A227" s="1419"/>
      <c r="B227" s="1407"/>
      <c r="C227" s="1423"/>
      <c r="D227" s="1407"/>
      <c r="E227" s="1429"/>
      <c r="F227" s="1384"/>
      <c r="G227" s="1386"/>
      <c r="H227" s="1426"/>
      <c r="I227" s="1384"/>
      <c r="J227" s="1384"/>
      <c r="K227" s="253"/>
      <c r="L227" s="90"/>
      <c r="M227" s="81"/>
      <c r="N227" s="81"/>
      <c r="O227" s="90"/>
      <c r="P227" s="5"/>
      <c r="Q227" s="5"/>
      <c r="R227" s="5"/>
      <c r="S227" s="5"/>
      <c r="T227" s="90"/>
      <c r="U227" s="1396"/>
      <c r="V227" s="1396"/>
      <c r="W227" s="1388" t="str">
        <f t="shared" ref="W227" si="51">IF(W221&gt;9,"błąd","")</f>
        <v/>
      </c>
      <c r="X227" s="1399"/>
      <c r="Y227" s="1393"/>
      <c r="Z227" s="1402"/>
      <c r="AA227" s="51">
        <f>IF(M227=M226,0,IF(M227=M225,0,IF(M227=M224,0,IF(M227=M223,0,IF(M227=M222,0,IF(M227=M221,0,1))))))</f>
        <v>0</v>
      </c>
      <c r="AB227" s="51" t="s">
        <v>177</v>
      </c>
      <c r="AC227" s="51" t="str">
        <f t="shared" si="7"/>
        <v>?</v>
      </c>
      <c r="AD227" s="51">
        <f>IF(N227=N226,0,IF(N227=N225,0,IF(N227=N224,0,IF(N227=N223,0,IF(N227=N222,0,IF(N227=N221,0,1))))))</f>
        <v>0</v>
      </c>
      <c r="AE227" s="407">
        <f t="shared" si="50"/>
        <v>0</v>
      </c>
    </row>
    <row r="228" spans="1:31" ht="14.1" customHeight="1" thickTop="1" thickBot="1">
      <c r="A228" s="1419"/>
      <c r="B228" s="1407"/>
      <c r="C228" s="1423"/>
      <c r="D228" s="1407"/>
      <c r="E228" s="1429"/>
      <c r="F228" s="1384"/>
      <c r="G228" s="1386"/>
      <c r="H228" s="1426"/>
      <c r="I228" s="1384"/>
      <c r="J228" s="1384"/>
      <c r="K228" s="253"/>
      <c r="L228" s="90"/>
      <c r="M228" s="81"/>
      <c r="N228" s="81"/>
      <c r="O228" s="90"/>
      <c r="P228" s="5"/>
      <c r="Q228" s="5"/>
      <c r="R228" s="5"/>
      <c r="S228" s="5"/>
      <c r="T228" s="90"/>
      <c r="U228" s="1396"/>
      <c r="V228" s="1396"/>
      <c r="W228" s="1388"/>
      <c r="X228" s="1399"/>
      <c r="Y228" s="1393"/>
      <c r="Z228" s="1402"/>
      <c r="AA228" s="51">
        <f>IF(M228=M227,0,IF(M228=M226,0,IF(M228=M225,0,IF(M228=M224,0,IF(M228=M223,0,IF(M228=M222,0,IF(M228=M221,0,1)))))))</f>
        <v>0</v>
      </c>
      <c r="AB228" s="51" t="s">
        <v>177</v>
      </c>
      <c r="AC228" s="51" t="str">
        <f t="shared" si="7"/>
        <v>?</v>
      </c>
      <c r="AD228" s="51">
        <f>IF(N228=N227,0,IF(N228=N226,0,IF(N228=N225,0,IF(N228=N224,0,IF(N228=N223,0,IF(N228=N222,0,IF(N228=N221,0,1)))))))</f>
        <v>0</v>
      </c>
      <c r="AE228" s="407">
        <f t="shared" si="50"/>
        <v>0</v>
      </c>
    </row>
    <row r="229" spans="1:31" ht="14.1" customHeight="1" thickTop="1" thickBot="1">
      <c r="A229" s="1419"/>
      <c r="B229" s="1407"/>
      <c r="C229" s="1423"/>
      <c r="D229" s="1407"/>
      <c r="E229" s="1429"/>
      <c r="F229" s="1384"/>
      <c r="G229" s="1386"/>
      <c r="H229" s="1426"/>
      <c r="I229" s="1384"/>
      <c r="J229" s="1384"/>
      <c r="K229" s="253"/>
      <c r="L229" s="90"/>
      <c r="M229" s="81"/>
      <c r="N229" s="81"/>
      <c r="O229" s="90"/>
      <c r="P229" s="5"/>
      <c r="Q229" s="5"/>
      <c r="R229" s="5"/>
      <c r="S229" s="5"/>
      <c r="T229" s="90"/>
      <c r="U229" s="1396"/>
      <c r="V229" s="1396"/>
      <c r="W229" s="1388"/>
      <c r="X229" s="1399"/>
      <c r="Y229" s="1393"/>
      <c r="Z229" s="1402"/>
      <c r="AA229" s="51">
        <f>IF(M229=M228,0,IF(M229=M227,0,IF(M229=M226,0,IF(M229=M225,0,IF(M229=M224,0,IF(M229=M223,0,IF(M229=M222,0,IF(M229=M221,0,1))))))))</f>
        <v>0</v>
      </c>
      <c r="AB229" s="51" t="s">
        <v>177</v>
      </c>
      <c r="AC229" s="51" t="str">
        <f t="shared" si="7"/>
        <v>?</v>
      </c>
      <c r="AD229" s="51">
        <f>IF(N229=N228,0,IF(N229=N227,0,IF(N229=N226,0,IF(N229=N225,0,IF(N229=N224,0,IF(N229=N223,0,IF(N229=N222,0,IF(N229=N221,0,1))))))))</f>
        <v>0</v>
      </c>
      <c r="AE229" s="407">
        <f t="shared" si="50"/>
        <v>0</v>
      </c>
    </row>
    <row r="230" spans="1:31" ht="14.1" customHeight="1" thickTop="1" thickBot="1">
      <c r="A230" s="1419"/>
      <c r="B230" s="1408"/>
      <c r="C230" s="1424"/>
      <c r="D230" s="1408"/>
      <c r="E230" s="1430"/>
      <c r="F230" s="1385"/>
      <c r="G230" s="1387"/>
      <c r="H230" s="1427"/>
      <c r="I230" s="1385"/>
      <c r="J230" s="1385"/>
      <c r="K230" s="250"/>
      <c r="L230" s="88"/>
      <c r="M230" s="81"/>
      <c r="N230" s="85"/>
      <c r="O230" s="88"/>
      <c r="P230" s="6"/>
      <c r="Q230" s="6"/>
      <c r="R230" s="6"/>
      <c r="S230" s="6"/>
      <c r="T230" s="88"/>
      <c r="U230" s="1397"/>
      <c r="V230" s="1397"/>
      <c r="W230" s="1389"/>
      <c r="X230" s="1399"/>
      <c r="Y230" s="1394"/>
      <c r="Z230" s="1402"/>
      <c r="AA230" s="51">
        <f>IF(M230=M229,0,IF(M230=M228,0,IF(M230=M227,0,IF(M230=M226,0,IF(M230=M225,0,IF(M230=M224,0,IF(M230=M223,0,IF(M230=M222,0,IF(M230=M221,0,1)))))))))</f>
        <v>0</v>
      </c>
      <c r="AB230" s="51" t="s">
        <v>177</v>
      </c>
      <c r="AC230" s="51" t="str">
        <f t="shared" si="7"/>
        <v>?</v>
      </c>
      <c r="AD230" s="51">
        <f>IF(N230=N229,0,IF(N230=N228,0,IF(N230=N227,0,IF(N230=N226,0,IF(N230=N225,0,IF(N230=N224,0,IF(N230=N223,0,IF(N230=N222,0,IF(N230=N221,0,1)))))))))</f>
        <v>0</v>
      </c>
      <c r="AE230" s="407">
        <f t="shared" si="50"/>
        <v>0</v>
      </c>
    </row>
    <row r="231" spans="1:31" ht="14.1" customHeight="1" thickTop="1" thickBot="1">
      <c r="A231" s="1419">
        <v>19</v>
      </c>
      <c r="B231" s="1406"/>
      <c r="C231" s="1422"/>
      <c r="D231" s="1406"/>
      <c r="E231" s="1428"/>
      <c r="F231" s="1398"/>
      <c r="G231" s="1425"/>
      <c r="H231" s="1025" t="s">
        <v>552</v>
      </c>
      <c r="I231" s="1398"/>
      <c r="J231" s="1398"/>
      <c r="K231" s="251"/>
      <c r="L231" s="89"/>
      <c r="M231" s="71"/>
      <c r="N231" s="71"/>
      <c r="O231" s="89"/>
      <c r="P231" s="7"/>
      <c r="Q231" s="7"/>
      <c r="R231" s="7"/>
      <c r="S231" s="7"/>
      <c r="T231" s="89"/>
      <c r="U231" s="1395">
        <f>SUM(P231:T240)</f>
        <v>0</v>
      </c>
      <c r="V231" s="1395">
        <f>IF(U231&gt;0,18,0)</f>
        <v>0</v>
      </c>
      <c r="W231" s="1390">
        <f t="shared" ref="W231" si="52">IF((U231-V231)&gt;=0,U231-V231,0)</f>
        <v>0</v>
      </c>
      <c r="X231" s="1399">
        <f>IF(U231&lt;V231,U231,V231)/IF(V231=0,1,V231)</f>
        <v>0</v>
      </c>
      <c r="Y231" s="1392" t="str">
        <f>IF(X231=1,"pe",IF(X231&gt;0,"ne",""))</f>
        <v/>
      </c>
      <c r="Z231" s="1402"/>
      <c r="AA231" s="51">
        <v>1</v>
      </c>
      <c r="AB231" s="51" t="s">
        <v>177</v>
      </c>
      <c r="AC231" s="51" t="str">
        <f t="shared" ref="AC231:AC294" si="53">$C$2</f>
        <v>?</v>
      </c>
      <c r="AD231" s="51">
        <v>1</v>
      </c>
      <c r="AE231" s="407">
        <f>C231</f>
        <v>0</v>
      </c>
    </row>
    <row r="232" spans="1:31" ht="14.1" customHeight="1" thickTop="1" thickBot="1">
      <c r="A232" s="1419"/>
      <c r="B232" s="1407"/>
      <c r="C232" s="1423"/>
      <c r="D232" s="1407"/>
      <c r="E232" s="1429"/>
      <c r="F232" s="1384"/>
      <c r="G232" s="1386"/>
      <c r="H232" s="1426"/>
      <c r="I232" s="1384"/>
      <c r="J232" s="1384"/>
      <c r="K232" s="249"/>
      <c r="L232" s="90"/>
      <c r="M232" s="81"/>
      <c r="N232" s="81"/>
      <c r="O232" s="90"/>
      <c r="P232" s="5"/>
      <c r="Q232" s="5"/>
      <c r="R232" s="5"/>
      <c r="S232" s="5"/>
      <c r="T232" s="90"/>
      <c r="U232" s="1396"/>
      <c r="V232" s="1396"/>
      <c r="W232" s="1391"/>
      <c r="X232" s="1399"/>
      <c r="Y232" s="1393"/>
      <c r="Z232" s="1402"/>
      <c r="AA232" s="51">
        <f>IF(M232=M231,0,1)</f>
        <v>0</v>
      </c>
      <c r="AB232" s="51" t="s">
        <v>177</v>
      </c>
      <c r="AC232" s="51" t="str">
        <f t="shared" si="53"/>
        <v>?</v>
      </c>
      <c r="AD232" s="51">
        <f>IF(N232=N231,0,1)</f>
        <v>0</v>
      </c>
      <c r="AE232" s="407">
        <f t="shared" si="50"/>
        <v>0</v>
      </c>
    </row>
    <row r="233" spans="1:31" ht="14.1" customHeight="1" thickTop="1" thickBot="1">
      <c r="A233" s="1419"/>
      <c r="B233" s="1407"/>
      <c r="C233" s="1423"/>
      <c r="D233" s="1407"/>
      <c r="E233" s="1429"/>
      <c r="F233" s="1384"/>
      <c r="G233" s="1386"/>
      <c r="H233" s="1426"/>
      <c r="I233" s="1384"/>
      <c r="J233" s="1384"/>
      <c r="K233" s="249"/>
      <c r="L233" s="90"/>
      <c r="M233" s="81"/>
      <c r="N233" s="81"/>
      <c r="O233" s="90"/>
      <c r="P233" s="5"/>
      <c r="Q233" s="5"/>
      <c r="R233" s="5"/>
      <c r="S233" s="5"/>
      <c r="T233" s="90"/>
      <c r="U233" s="1396"/>
      <c r="V233" s="1396"/>
      <c r="W233" s="1391"/>
      <c r="X233" s="1399"/>
      <c r="Y233" s="1393"/>
      <c r="Z233" s="1402"/>
      <c r="AA233" s="51">
        <f>IF(M233=M232,0,IF(M233=M231,0,1))</f>
        <v>0</v>
      </c>
      <c r="AB233" s="51" t="s">
        <v>177</v>
      </c>
      <c r="AC233" s="51" t="str">
        <f t="shared" si="53"/>
        <v>?</v>
      </c>
      <c r="AD233" s="51">
        <f>IF(N233=N232,0,IF(N233=N231,0,1))</f>
        <v>0</v>
      </c>
      <c r="AE233" s="407">
        <f t="shared" si="50"/>
        <v>0</v>
      </c>
    </row>
    <row r="234" spans="1:31" ht="14.1" customHeight="1" thickTop="1" thickBot="1">
      <c r="A234" s="1419"/>
      <c r="B234" s="1407"/>
      <c r="C234" s="1423"/>
      <c r="D234" s="1407"/>
      <c r="E234" s="1429"/>
      <c r="F234" s="1384"/>
      <c r="G234" s="1386"/>
      <c r="H234" s="1426"/>
      <c r="I234" s="1384"/>
      <c r="J234" s="1384"/>
      <c r="K234" s="249"/>
      <c r="L234" s="90"/>
      <c r="M234" s="81"/>
      <c r="N234" s="81"/>
      <c r="O234" s="90"/>
      <c r="P234" s="5"/>
      <c r="Q234" s="5"/>
      <c r="R234" s="5"/>
      <c r="S234" s="5"/>
      <c r="T234" s="90"/>
      <c r="U234" s="1396"/>
      <c r="V234" s="1396"/>
      <c r="W234" s="1391"/>
      <c r="X234" s="1399"/>
      <c r="Y234" s="1393"/>
      <c r="Z234" s="1402"/>
      <c r="AA234" s="51">
        <f>IF(M234=M233,0,IF(M234=M232,0,IF(M234=M231,0,1)))</f>
        <v>0</v>
      </c>
      <c r="AB234" s="51" t="s">
        <v>177</v>
      </c>
      <c r="AC234" s="51" t="str">
        <f t="shared" si="53"/>
        <v>?</v>
      </c>
      <c r="AD234" s="51">
        <f>IF(N234=N233,0,IF(N234=N232,0,IF(N234=N231,0,1)))</f>
        <v>0</v>
      </c>
      <c r="AE234" s="407">
        <f t="shared" si="50"/>
        <v>0</v>
      </c>
    </row>
    <row r="235" spans="1:31" ht="14.1" customHeight="1" thickTop="1" thickBot="1">
      <c r="A235" s="1419"/>
      <c r="B235" s="1407"/>
      <c r="C235" s="1423"/>
      <c r="D235" s="1407"/>
      <c r="E235" s="1429"/>
      <c r="F235" s="1384"/>
      <c r="G235" s="1386"/>
      <c r="H235" s="1426"/>
      <c r="I235" s="1384"/>
      <c r="J235" s="1384"/>
      <c r="K235" s="253"/>
      <c r="L235" s="90"/>
      <c r="M235" s="81"/>
      <c r="N235" s="81"/>
      <c r="O235" s="90"/>
      <c r="P235" s="5"/>
      <c r="Q235" s="5"/>
      <c r="R235" s="5"/>
      <c r="S235" s="5"/>
      <c r="T235" s="90"/>
      <c r="U235" s="1396"/>
      <c r="V235" s="1396"/>
      <c r="W235" s="1391"/>
      <c r="X235" s="1399"/>
      <c r="Y235" s="1393"/>
      <c r="Z235" s="1402"/>
      <c r="AA235" s="51">
        <f>IF(M235=M234,0,IF(M235=M233,0,IF(M235=M232,0,IF(M235=M231,0,1))))</f>
        <v>0</v>
      </c>
      <c r="AB235" s="51" t="s">
        <v>177</v>
      </c>
      <c r="AC235" s="51" t="str">
        <f t="shared" si="53"/>
        <v>?</v>
      </c>
      <c r="AD235" s="51">
        <f>IF(N235=N234,0,IF(N235=N233,0,IF(N235=N232,0,IF(N235=N231,0,1))))</f>
        <v>0</v>
      </c>
      <c r="AE235" s="407">
        <f t="shared" si="50"/>
        <v>0</v>
      </c>
    </row>
    <row r="236" spans="1:31" ht="14.1" customHeight="1" thickTop="1" thickBot="1">
      <c r="A236" s="1419"/>
      <c r="B236" s="1407"/>
      <c r="C236" s="1423"/>
      <c r="D236" s="1407"/>
      <c r="E236" s="1429"/>
      <c r="F236" s="1384"/>
      <c r="G236" s="1386"/>
      <c r="H236" s="1426"/>
      <c r="I236" s="1384"/>
      <c r="J236" s="1384"/>
      <c r="K236" s="253"/>
      <c r="L236" s="90"/>
      <c r="M236" s="81"/>
      <c r="N236" s="81"/>
      <c r="O236" s="90"/>
      <c r="P236" s="5"/>
      <c r="Q236" s="5"/>
      <c r="R236" s="5"/>
      <c r="S236" s="5"/>
      <c r="T236" s="90"/>
      <c r="U236" s="1396"/>
      <c r="V236" s="1396"/>
      <c r="W236" s="1391"/>
      <c r="X236" s="1399"/>
      <c r="Y236" s="1393"/>
      <c r="Z236" s="1402"/>
      <c r="AA236" s="51">
        <f>IF(M236=M235,0,IF(M236=M234,0,IF(M236=M233,0,IF(M236=M232,0,IF(M236=M231,0,1)))))</f>
        <v>0</v>
      </c>
      <c r="AB236" s="51" t="s">
        <v>177</v>
      </c>
      <c r="AC236" s="51" t="str">
        <f t="shared" si="53"/>
        <v>?</v>
      </c>
      <c r="AD236" s="51">
        <f>IF(N236=N235,0,IF(N236=N234,0,IF(N236=N233,0,IF(N236=N232,0,IF(N236=N231,0,1)))))</f>
        <v>0</v>
      </c>
      <c r="AE236" s="407">
        <f t="shared" si="50"/>
        <v>0</v>
      </c>
    </row>
    <row r="237" spans="1:31" ht="14.1" customHeight="1" thickTop="1" thickBot="1">
      <c r="A237" s="1419"/>
      <c r="B237" s="1407"/>
      <c r="C237" s="1423"/>
      <c r="D237" s="1407"/>
      <c r="E237" s="1429"/>
      <c r="F237" s="1384"/>
      <c r="G237" s="1386"/>
      <c r="H237" s="1426"/>
      <c r="I237" s="1384"/>
      <c r="J237" s="1384"/>
      <c r="K237" s="253"/>
      <c r="L237" s="90"/>
      <c r="M237" s="81"/>
      <c r="N237" s="81"/>
      <c r="O237" s="90"/>
      <c r="P237" s="5"/>
      <c r="Q237" s="5"/>
      <c r="R237" s="5"/>
      <c r="S237" s="5"/>
      <c r="T237" s="90"/>
      <c r="U237" s="1396"/>
      <c r="V237" s="1396"/>
      <c r="W237" s="1388" t="str">
        <f t="shared" ref="W237" si="54">IF(W231&gt;9,"błąd","")</f>
        <v/>
      </c>
      <c r="X237" s="1399"/>
      <c r="Y237" s="1393"/>
      <c r="Z237" s="1402"/>
      <c r="AA237" s="51">
        <f>IF(M237=M236,0,IF(M237=M235,0,IF(M237=M234,0,IF(M237=M233,0,IF(M237=M232,0,IF(M237=M231,0,1))))))</f>
        <v>0</v>
      </c>
      <c r="AB237" s="51" t="s">
        <v>177</v>
      </c>
      <c r="AC237" s="51" t="str">
        <f t="shared" si="53"/>
        <v>?</v>
      </c>
      <c r="AD237" s="51">
        <f>IF(N237=N236,0,IF(N237=N235,0,IF(N237=N234,0,IF(N237=N233,0,IF(N237=N232,0,IF(N237=N231,0,1))))))</f>
        <v>0</v>
      </c>
      <c r="AE237" s="407">
        <f t="shared" si="50"/>
        <v>0</v>
      </c>
    </row>
    <row r="238" spans="1:31" ht="14.1" customHeight="1" thickTop="1" thickBot="1">
      <c r="A238" s="1419"/>
      <c r="B238" s="1407"/>
      <c r="C238" s="1423"/>
      <c r="D238" s="1407"/>
      <c r="E238" s="1429"/>
      <c r="F238" s="1384"/>
      <c r="G238" s="1386"/>
      <c r="H238" s="1426"/>
      <c r="I238" s="1384"/>
      <c r="J238" s="1384"/>
      <c r="K238" s="253"/>
      <c r="L238" s="90"/>
      <c r="M238" s="81"/>
      <c r="N238" s="81"/>
      <c r="O238" s="90"/>
      <c r="P238" s="5"/>
      <c r="Q238" s="5"/>
      <c r="R238" s="5"/>
      <c r="S238" s="5"/>
      <c r="T238" s="90"/>
      <c r="U238" s="1396"/>
      <c r="V238" s="1396"/>
      <c r="W238" s="1388"/>
      <c r="X238" s="1399"/>
      <c r="Y238" s="1393"/>
      <c r="Z238" s="1402"/>
      <c r="AA238" s="51">
        <f>IF(M238=M237,0,IF(M238=M236,0,IF(M238=M235,0,IF(M238=M234,0,IF(M238=M233,0,IF(M238=M232,0,IF(M238=M231,0,1)))))))</f>
        <v>0</v>
      </c>
      <c r="AB238" s="51" t="s">
        <v>177</v>
      </c>
      <c r="AC238" s="51" t="str">
        <f t="shared" si="53"/>
        <v>?</v>
      </c>
      <c r="AD238" s="51">
        <f>IF(N238=N237,0,IF(N238=N236,0,IF(N238=N235,0,IF(N238=N234,0,IF(N238=N233,0,IF(N238=N232,0,IF(N238=N231,0,1)))))))</f>
        <v>0</v>
      </c>
      <c r="AE238" s="407">
        <f t="shared" si="50"/>
        <v>0</v>
      </c>
    </row>
    <row r="239" spans="1:31" ht="14.1" customHeight="1" thickTop="1" thickBot="1">
      <c r="A239" s="1419"/>
      <c r="B239" s="1407"/>
      <c r="C239" s="1423"/>
      <c r="D239" s="1407"/>
      <c r="E239" s="1429"/>
      <c r="F239" s="1384"/>
      <c r="G239" s="1386"/>
      <c r="H239" s="1426"/>
      <c r="I239" s="1384"/>
      <c r="J239" s="1384"/>
      <c r="K239" s="253"/>
      <c r="L239" s="90"/>
      <c r="M239" s="81"/>
      <c r="N239" s="81"/>
      <c r="O239" s="90"/>
      <c r="P239" s="5"/>
      <c r="Q239" s="5"/>
      <c r="R239" s="5"/>
      <c r="S239" s="5"/>
      <c r="T239" s="90"/>
      <c r="U239" s="1396"/>
      <c r="V239" s="1396"/>
      <c r="W239" s="1388"/>
      <c r="X239" s="1399"/>
      <c r="Y239" s="1393"/>
      <c r="Z239" s="1402"/>
      <c r="AA239" s="51">
        <f>IF(M239=M238,0,IF(M239=M237,0,IF(M239=M236,0,IF(M239=M235,0,IF(M239=M234,0,IF(M239=M233,0,IF(M239=M232,0,IF(M239=M231,0,1))))))))</f>
        <v>0</v>
      </c>
      <c r="AB239" s="51" t="s">
        <v>177</v>
      </c>
      <c r="AC239" s="51" t="str">
        <f t="shared" si="53"/>
        <v>?</v>
      </c>
      <c r="AD239" s="51">
        <f>IF(N239=N238,0,IF(N239=N237,0,IF(N239=N236,0,IF(N239=N235,0,IF(N239=N234,0,IF(N239=N233,0,IF(N239=N232,0,IF(N239=N231,0,1))))))))</f>
        <v>0</v>
      </c>
      <c r="AE239" s="407">
        <f t="shared" si="50"/>
        <v>0</v>
      </c>
    </row>
    <row r="240" spans="1:31" ht="14.1" customHeight="1" thickTop="1" thickBot="1">
      <c r="A240" s="1419"/>
      <c r="B240" s="1408"/>
      <c r="C240" s="1424"/>
      <c r="D240" s="1408"/>
      <c r="E240" s="1430"/>
      <c r="F240" s="1385"/>
      <c r="G240" s="1387"/>
      <c r="H240" s="1427"/>
      <c r="I240" s="1385"/>
      <c r="J240" s="1385"/>
      <c r="K240" s="250"/>
      <c r="L240" s="88"/>
      <c r="M240" s="81"/>
      <c r="N240" s="85"/>
      <c r="O240" s="88"/>
      <c r="P240" s="6"/>
      <c r="Q240" s="6"/>
      <c r="R240" s="6"/>
      <c r="S240" s="6"/>
      <c r="T240" s="88"/>
      <c r="U240" s="1397"/>
      <c r="V240" s="1397"/>
      <c r="W240" s="1389"/>
      <c r="X240" s="1399"/>
      <c r="Y240" s="1394"/>
      <c r="Z240" s="1402"/>
      <c r="AA240" s="51">
        <f>IF(M240=M239,0,IF(M240=M238,0,IF(M240=M237,0,IF(M240=M236,0,IF(M240=M235,0,IF(M240=M234,0,IF(M240=M233,0,IF(M240=M232,0,IF(M240=M231,0,1)))))))))</f>
        <v>0</v>
      </c>
      <c r="AB240" s="51" t="s">
        <v>177</v>
      </c>
      <c r="AC240" s="51" t="str">
        <f t="shared" si="53"/>
        <v>?</v>
      </c>
      <c r="AD240" s="51">
        <f>IF(N240=N239,0,IF(N240=N238,0,IF(N240=N237,0,IF(N240=N236,0,IF(N240=N235,0,IF(N240=N234,0,IF(N240=N233,0,IF(N240=N232,0,IF(N240=N231,0,1)))))))))</f>
        <v>0</v>
      </c>
      <c r="AE240" s="407">
        <f t="shared" si="50"/>
        <v>0</v>
      </c>
    </row>
    <row r="241" spans="1:31" ht="14.1" customHeight="1" thickTop="1" thickBot="1">
      <c r="A241" s="1419">
        <v>20</v>
      </c>
      <c r="B241" s="1406"/>
      <c r="C241" s="1422"/>
      <c r="D241" s="1406"/>
      <c r="E241" s="1428"/>
      <c r="F241" s="1398"/>
      <c r="G241" s="1425"/>
      <c r="H241" s="1025" t="s">
        <v>552</v>
      </c>
      <c r="I241" s="1398"/>
      <c r="J241" s="1398"/>
      <c r="K241" s="251"/>
      <c r="L241" s="89"/>
      <c r="M241" s="71"/>
      <c r="N241" s="71"/>
      <c r="O241" s="89"/>
      <c r="P241" s="7"/>
      <c r="Q241" s="7"/>
      <c r="R241" s="7"/>
      <c r="S241" s="7"/>
      <c r="T241" s="89"/>
      <c r="U241" s="1395">
        <f>SUM(P241:T250)</f>
        <v>0</v>
      </c>
      <c r="V241" s="1395">
        <f>IF(U241&gt;0,18,0)</f>
        <v>0</v>
      </c>
      <c r="W241" s="1390">
        <f t="shared" ref="W241" si="55">IF((U241-V241)&gt;=0,U241-V241,0)</f>
        <v>0</v>
      </c>
      <c r="X241" s="1399">
        <f>IF(U241&lt;V241,U241,V241)/IF(V241=0,1,V241)</f>
        <v>0</v>
      </c>
      <c r="Y241" s="1392" t="str">
        <f>IF(X241=1,"pe",IF(X241&gt;0,"ne",""))</f>
        <v/>
      </c>
      <c r="Z241" s="1402"/>
      <c r="AA241" s="51">
        <v>1</v>
      </c>
      <c r="AB241" s="51" t="s">
        <v>177</v>
      </c>
      <c r="AC241" s="51" t="str">
        <f t="shared" si="53"/>
        <v>?</v>
      </c>
      <c r="AD241" s="51">
        <v>1</v>
      </c>
      <c r="AE241" s="407">
        <f>C241</f>
        <v>0</v>
      </c>
    </row>
    <row r="242" spans="1:31" ht="14.1" customHeight="1" thickTop="1" thickBot="1">
      <c r="A242" s="1419"/>
      <c r="B242" s="1407"/>
      <c r="C242" s="1423"/>
      <c r="D242" s="1407"/>
      <c r="E242" s="1429"/>
      <c r="F242" s="1384"/>
      <c r="G242" s="1386"/>
      <c r="H242" s="1426"/>
      <c r="I242" s="1384"/>
      <c r="J242" s="1384"/>
      <c r="K242" s="249"/>
      <c r="L242" s="90"/>
      <c r="M242" s="81"/>
      <c r="N242" s="81"/>
      <c r="O242" s="90"/>
      <c r="P242" s="5"/>
      <c r="Q242" s="5"/>
      <c r="R242" s="5"/>
      <c r="S242" s="5"/>
      <c r="T242" s="90"/>
      <c r="U242" s="1396"/>
      <c r="V242" s="1396"/>
      <c r="W242" s="1391"/>
      <c r="X242" s="1399"/>
      <c r="Y242" s="1393"/>
      <c r="Z242" s="1402"/>
      <c r="AA242" s="51">
        <f>IF(M242=M241,0,1)</f>
        <v>0</v>
      </c>
      <c r="AB242" s="51" t="s">
        <v>177</v>
      </c>
      <c r="AC242" s="51" t="str">
        <f t="shared" si="53"/>
        <v>?</v>
      </c>
      <c r="AD242" s="51">
        <f>IF(N242=N241,0,1)</f>
        <v>0</v>
      </c>
      <c r="AE242" s="407">
        <f t="shared" ref="AE242:AE270" si="56">AE241</f>
        <v>0</v>
      </c>
    </row>
    <row r="243" spans="1:31" ht="14.1" customHeight="1" thickTop="1" thickBot="1">
      <c r="A243" s="1419"/>
      <c r="B243" s="1407"/>
      <c r="C243" s="1423"/>
      <c r="D243" s="1407"/>
      <c r="E243" s="1429"/>
      <c r="F243" s="1384"/>
      <c r="G243" s="1386"/>
      <c r="H243" s="1426"/>
      <c r="I243" s="1384"/>
      <c r="J243" s="1384"/>
      <c r="K243" s="249"/>
      <c r="L243" s="90"/>
      <c r="M243" s="81"/>
      <c r="N243" s="81"/>
      <c r="O243" s="90"/>
      <c r="P243" s="5"/>
      <c r="Q243" s="5"/>
      <c r="R243" s="5"/>
      <c r="S243" s="5"/>
      <c r="T243" s="90"/>
      <c r="U243" s="1396"/>
      <c r="V243" s="1396"/>
      <c r="W243" s="1391"/>
      <c r="X243" s="1399"/>
      <c r="Y243" s="1393"/>
      <c r="Z243" s="1402"/>
      <c r="AA243" s="51">
        <f>IF(M243=M242,0,IF(M243=M241,0,1))</f>
        <v>0</v>
      </c>
      <c r="AB243" s="51" t="s">
        <v>177</v>
      </c>
      <c r="AC243" s="51" t="str">
        <f t="shared" si="53"/>
        <v>?</v>
      </c>
      <c r="AD243" s="51">
        <f>IF(N243=N242,0,IF(N243=N241,0,1))</f>
        <v>0</v>
      </c>
      <c r="AE243" s="407">
        <f t="shared" si="56"/>
        <v>0</v>
      </c>
    </row>
    <row r="244" spans="1:31" ht="14.1" customHeight="1" thickTop="1" thickBot="1">
      <c r="A244" s="1419"/>
      <c r="B244" s="1407"/>
      <c r="C244" s="1423"/>
      <c r="D244" s="1407"/>
      <c r="E244" s="1429"/>
      <c r="F244" s="1384"/>
      <c r="G244" s="1386"/>
      <c r="H244" s="1426"/>
      <c r="I244" s="1384"/>
      <c r="J244" s="1384"/>
      <c r="K244" s="249"/>
      <c r="L244" s="90"/>
      <c r="M244" s="81"/>
      <c r="N244" s="81"/>
      <c r="O244" s="90"/>
      <c r="P244" s="5"/>
      <c r="Q244" s="5"/>
      <c r="R244" s="5"/>
      <c r="S244" s="5"/>
      <c r="T244" s="90"/>
      <c r="U244" s="1396"/>
      <c r="V244" s="1396"/>
      <c r="W244" s="1391"/>
      <c r="X244" s="1399"/>
      <c r="Y244" s="1393"/>
      <c r="Z244" s="1402"/>
      <c r="AA244" s="51">
        <f>IF(M244=M243,0,IF(M244=M242,0,IF(M244=M241,0,1)))</f>
        <v>0</v>
      </c>
      <c r="AB244" s="51" t="s">
        <v>177</v>
      </c>
      <c r="AC244" s="51" t="str">
        <f t="shared" si="53"/>
        <v>?</v>
      </c>
      <c r="AD244" s="51">
        <f>IF(N244=N243,0,IF(N244=N242,0,IF(N244=N241,0,1)))</f>
        <v>0</v>
      </c>
      <c r="AE244" s="407">
        <f t="shared" si="56"/>
        <v>0</v>
      </c>
    </row>
    <row r="245" spans="1:31" ht="14.1" customHeight="1" thickTop="1" thickBot="1">
      <c r="A245" s="1419"/>
      <c r="B245" s="1407"/>
      <c r="C245" s="1423"/>
      <c r="D245" s="1407"/>
      <c r="E245" s="1429"/>
      <c r="F245" s="1384"/>
      <c r="G245" s="1386"/>
      <c r="H245" s="1426"/>
      <c r="I245" s="1384"/>
      <c r="J245" s="1384"/>
      <c r="K245" s="253"/>
      <c r="L245" s="90"/>
      <c r="M245" s="81"/>
      <c r="N245" s="81"/>
      <c r="O245" s="90"/>
      <c r="P245" s="5"/>
      <c r="Q245" s="5"/>
      <c r="R245" s="5"/>
      <c r="S245" s="5"/>
      <c r="T245" s="90"/>
      <c r="U245" s="1396"/>
      <c r="V245" s="1396"/>
      <c r="W245" s="1391"/>
      <c r="X245" s="1399"/>
      <c r="Y245" s="1393"/>
      <c r="Z245" s="1402"/>
      <c r="AA245" s="51">
        <f>IF(M245=M244,0,IF(M245=M243,0,IF(M245=M242,0,IF(M245=M241,0,1))))</f>
        <v>0</v>
      </c>
      <c r="AB245" s="51" t="s">
        <v>177</v>
      </c>
      <c r="AC245" s="51" t="str">
        <f t="shared" si="53"/>
        <v>?</v>
      </c>
      <c r="AD245" s="51">
        <f>IF(N245=N244,0,IF(N245=N243,0,IF(N245=N242,0,IF(N245=N241,0,1))))</f>
        <v>0</v>
      </c>
      <c r="AE245" s="407">
        <f t="shared" si="56"/>
        <v>0</v>
      </c>
    </row>
    <row r="246" spans="1:31" ht="14.1" customHeight="1" thickTop="1" thickBot="1">
      <c r="A246" s="1419"/>
      <c r="B246" s="1407"/>
      <c r="C246" s="1423"/>
      <c r="D246" s="1407"/>
      <c r="E246" s="1429"/>
      <c r="F246" s="1384"/>
      <c r="G246" s="1386"/>
      <c r="H246" s="1426"/>
      <c r="I246" s="1384"/>
      <c r="J246" s="1384"/>
      <c r="K246" s="253"/>
      <c r="L246" s="90"/>
      <c r="M246" s="81"/>
      <c r="N246" s="81"/>
      <c r="O246" s="90"/>
      <c r="P246" s="5"/>
      <c r="Q246" s="5"/>
      <c r="R246" s="5"/>
      <c r="S246" s="5"/>
      <c r="T246" s="90"/>
      <c r="U246" s="1396"/>
      <c r="V246" s="1396"/>
      <c r="W246" s="1391"/>
      <c r="X246" s="1399"/>
      <c r="Y246" s="1393"/>
      <c r="Z246" s="1402"/>
      <c r="AA246" s="51">
        <f>IF(M246=M245,0,IF(M246=M244,0,IF(M246=M243,0,IF(M246=M242,0,IF(M246=M241,0,1)))))</f>
        <v>0</v>
      </c>
      <c r="AB246" s="51" t="s">
        <v>177</v>
      </c>
      <c r="AC246" s="51" t="str">
        <f t="shared" si="53"/>
        <v>?</v>
      </c>
      <c r="AD246" s="51">
        <f>IF(N246=N245,0,IF(N246=N244,0,IF(N246=N243,0,IF(N246=N242,0,IF(N246=N241,0,1)))))</f>
        <v>0</v>
      </c>
      <c r="AE246" s="407">
        <f t="shared" si="56"/>
        <v>0</v>
      </c>
    </row>
    <row r="247" spans="1:31" ht="14.1" customHeight="1" thickTop="1" thickBot="1">
      <c r="A247" s="1419"/>
      <c r="B247" s="1407"/>
      <c r="C247" s="1423"/>
      <c r="D247" s="1407"/>
      <c r="E247" s="1429"/>
      <c r="F247" s="1384"/>
      <c r="G247" s="1386"/>
      <c r="H247" s="1426"/>
      <c r="I247" s="1384"/>
      <c r="J247" s="1384"/>
      <c r="K247" s="253"/>
      <c r="L247" s="90"/>
      <c r="M247" s="81"/>
      <c r="N247" s="81"/>
      <c r="O247" s="90"/>
      <c r="P247" s="5"/>
      <c r="Q247" s="5"/>
      <c r="R247" s="5"/>
      <c r="S247" s="5"/>
      <c r="T247" s="90"/>
      <c r="U247" s="1396"/>
      <c r="V247" s="1396"/>
      <c r="W247" s="1388" t="str">
        <f t="shared" ref="W247" si="57">IF(W241&gt;9,"błąd","")</f>
        <v/>
      </c>
      <c r="X247" s="1399"/>
      <c r="Y247" s="1393"/>
      <c r="Z247" s="1402"/>
      <c r="AA247" s="51">
        <f>IF(M247=M246,0,IF(M247=M245,0,IF(M247=M244,0,IF(M247=M243,0,IF(M247=M242,0,IF(M247=M241,0,1))))))</f>
        <v>0</v>
      </c>
      <c r="AB247" s="51" t="s">
        <v>177</v>
      </c>
      <c r="AC247" s="51" t="str">
        <f t="shared" si="53"/>
        <v>?</v>
      </c>
      <c r="AD247" s="51">
        <f>IF(N247=N246,0,IF(N247=N245,0,IF(N247=N244,0,IF(N247=N243,0,IF(N247=N242,0,IF(N247=N241,0,1))))))</f>
        <v>0</v>
      </c>
      <c r="AE247" s="407">
        <f t="shared" si="56"/>
        <v>0</v>
      </c>
    </row>
    <row r="248" spans="1:31" ht="14.1" customHeight="1" thickTop="1" thickBot="1">
      <c r="A248" s="1419"/>
      <c r="B248" s="1407"/>
      <c r="C248" s="1423"/>
      <c r="D248" s="1407"/>
      <c r="E248" s="1429"/>
      <c r="F248" s="1384"/>
      <c r="G248" s="1386"/>
      <c r="H248" s="1426"/>
      <c r="I248" s="1384"/>
      <c r="J248" s="1384"/>
      <c r="K248" s="253"/>
      <c r="L248" s="90"/>
      <c r="M248" s="81"/>
      <c r="N248" s="81"/>
      <c r="O248" s="90"/>
      <c r="P248" s="5"/>
      <c r="Q248" s="5"/>
      <c r="R248" s="5"/>
      <c r="S248" s="5"/>
      <c r="T248" s="90"/>
      <c r="U248" s="1396"/>
      <c r="V248" s="1396"/>
      <c r="W248" s="1388"/>
      <c r="X248" s="1399"/>
      <c r="Y248" s="1393"/>
      <c r="Z248" s="1402"/>
      <c r="AA248" s="51">
        <f>IF(M248=M247,0,IF(M248=M246,0,IF(M248=M245,0,IF(M248=M244,0,IF(M248=M243,0,IF(M248=M242,0,IF(M248=M241,0,1)))))))</f>
        <v>0</v>
      </c>
      <c r="AB248" s="51" t="s">
        <v>177</v>
      </c>
      <c r="AC248" s="51" t="str">
        <f t="shared" si="53"/>
        <v>?</v>
      </c>
      <c r="AD248" s="51">
        <f>IF(N248=N247,0,IF(N248=N246,0,IF(N248=N245,0,IF(N248=N244,0,IF(N248=N243,0,IF(N248=N242,0,IF(N248=N241,0,1)))))))</f>
        <v>0</v>
      </c>
      <c r="AE248" s="407">
        <f t="shared" si="56"/>
        <v>0</v>
      </c>
    </row>
    <row r="249" spans="1:31" ht="14.1" customHeight="1" thickTop="1" thickBot="1">
      <c r="A249" s="1419"/>
      <c r="B249" s="1407"/>
      <c r="C249" s="1423"/>
      <c r="D249" s="1407"/>
      <c r="E249" s="1429"/>
      <c r="F249" s="1384"/>
      <c r="G249" s="1386"/>
      <c r="H249" s="1426"/>
      <c r="I249" s="1384"/>
      <c r="J249" s="1384"/>
      <c r="K249" s="253"/>
      <c r="L249" s="90"/>
      <c r="M249" s="81"/>
      <c r="N249" s="81"/>
      <c r="O249" s="90"/>
      <c r="P249" s="5"/>
      <c r="Q249" s="5"/>
      <c r="R249" s="5"/>
      <c r="S249" s="5"/>
      <c r="T249" s="90"/>
      <c r="U249" s="1396"/>
      <c r="V249" s="1396"/>
      <c r="W249" s="1388"/>
      <c r="X249" s="1399"/>
      <c r="Y249" s="1393"/>
      <c r="Z249" s="1402"/>
      <c r="AA249" s="51">
        <f>IF(M249=M248,0,IF(M249=M247,0,IF(M249=M246,0,IF(M249=M245,0,IF(M249=M244,0,IF(M249=M243,0,IF(M249=M242,0,IF(M249=M241,0,1))))))))</f>
        <v>0</v>
      </c>
      <c r="AB249" s="51" t="s">
        <v>177</v>
      </c>
      <c r="AC249" s="51" t="str">
        <f t="shared" si="53"/>
        <v>?</v>
      </c>
      <c r="AD249" s="51">
        <f>IF(N249=N248,0,IF(N249=N247,0,IF(N249=N246,0,IF(N249=N245,0,IF(N249=N244,0,IF(N249=N243,0,IF(N249=N242,0,IF(N249=N241,0,1))))))))</f>
        <v>0</v>
      </c>
      <c r="AE249" s="407">
        <f t="shared" si="56"/>
        <v>0</v>
      </c>
    </row>
    <row r="250" spans="1:31" ht="14.1" customHeight="1" thickTop="1" thickBot="1">
      <c r="A250" s="1419"/>
      <c r="B250" s="1408"/>
      <c r="C250" s="1424"/>
      <c r="D250" s="1408"/>
      <c r="E250" s="1430"/>
      <c r="F250" s="1385"/>
      <c r="G250" s="1387"/>
      <c r="H250" s="1427"/>
      <c r="I250" s="1385"/>
      <c r="J250" s="1385"/>
      <c r="K250" s="250"/>
      <c r="L250" s="88"/>
      <c r="M250" s="81"/>
      <c r="N250" s="85"/>
      <c r="O250" s="88"/>
      <c r="P250" s="6"/>
      <c r="Q250" s="6"/>
      <c r="R250" s="6"/>
      <c r="S250" s="6"/>
      <c r="T250" s="88"/>
      <c r="U250" s="1397"/>
      <c r="V250" s="1397"/>
      <c r="W250" s="1389"/>
      <c r="X250" s="1399"/>
      <c r="Y250" s="1394"/>
      <c r="Z250" s="1402"/>
      <c r="AA250" s="51">
        <f>IF(M250=M249,0,IF(M250=M248,0,IF(M250=M247,0,IF(M250=M246,0,IF(M250=M245,0,IF(M250=M244,0,IF(M250=M243,0,IF(M250=M242,0,IF(M250=M241,0,1)))))))))</f>
        <v>0</v>
      </c>
      <c r="AB250" s="51" t="s">
        <v>177</v>
      </c>
      <c r="AC250" s="51" t="str">
        <f t="shared" si="53"/>
        <v>?</v>
      </c>
      <c r="AD250" s="51">
        <f>IF(N250=N249,0,IF(N250=N248,0,IF(N250=N247,0,IF(N250=N246,0,IF(N250=N245,0,IF(N250=N244,0,IF(N250=N243,0,IF(N250=N242,0,IF(N250=N241,0,1)))))))))</f>
        <v>0</v>
      </c>
      <c r="AE250" s="407">
        <f t="shared" si="56"/>
        <v>0</v>
      </c>
    </row>
    <row r="251" spans="1:31" ht="14.1" customHeight="1" thickTop="1" thickBot="1">
      <c r="A251" s="1419">
        <v>21</v>
      </c>
      <c r="B251" s="1406"/>
      <c r="C251" s="1422"/>
      <c r="D251" s="1406"/>
      <c r="E251" s="1428"/>
      <c r="F251" s="1398"/>
      <c r="G251" s="1425"/>
      <c r="H251" s="1025" t="s">
        <v>552</v>
      </c>
      <c r="I251" s="1398"/>
      <c r="J251" s="1398"/>
      <c r="K251" s="251"/>
      <c r="L251" s="89"/>
      <c r="M251" s="71"/>
      <c r="N251" s="71"/>
      <c r="O251" s="89"/>
      <c r="P251" s="7"/>
      <c r="Q251" s="7"/>
      <c r="R251" s="7"/>
      <c r="S251" s="7"/>
      <c r="T251" s="89"/>
      <c r="U251" s="1395">
        <f>SUM(P251:T260)</f>
        <v>0</v>
      </c>
      <c r="V251" s="1395">
        <f>IF(U251&gt;0,18,0)</f>
        <v>0</v>
      </c>
      <c r="W251" s="1390">
        <f t="shared" ref="W251" si="58">IF((U251-V251)&gt;=0,U251-V251,0)</f>
        <v>0</v>
      </c>
      <c r="X251" s="1399">
        <f>IF(U251&lt;V251,U251,V251)/IF(V251=0,1,V251)</f>
        <v>0</v>
      </c>
      <c r="Y251" s="1392" t="str">
        <f>IF(X251=1,"pe",IF(X251&gt;0,"ne",""))</f>
        <v/>
      </c>
      <c r="Z251" s="1402"/>
      <c r="AA251" s="51">
        <v>1</v>
      </c>
      <c r="AB251" s="51" t="s">
        <v>177</v>
      </c>
      <c r="AC251" s="51" t="str">
        <f t="shared" si="53"/>
        <v>?</v>
      </c>
      <c r="AD251" s="51">
        <v>1</v>
      </c>
      <c r="AE251" s="407">
        <f>C251</f>
        <v>0</v>
      </c>
    </row>
    <row r="252" spans="1:31" ht="14.1" customHeight="1" thickTop="1" thickBot="1">
      <c r="A252" s="1419"/>
      <c r="B252" s="1407"/>
      <c r="C252" s="1423"/>
      <c r="D252" s="1407"/>
      <c r="E252" s="1429"/>
      <c r="F252" s="1384"/>
      <c r="G252" s="1386"/>
      <c r="H252" s="1426"/>
      <c r="I252" s="1384"/>
      <c r="J252" s="1384"/>
      <c r="K252" s="249"/>
      <c r="L252" s="90"/>
      <c r="M252" s="81"/>
      <c r="N252" s="81"/>
      <c r="O252" s="90"/>
      <c r="P252" s="5"/>
      <c r="Q252" s="5"/>
      <c r="R252" s="5"/>
      <c r="S252" s="5"/>
      <c r="T252" s="90"/>
      <c r="U252" s="1396"/>
      <c r="V252" s="1396"/>
      <c r="W252" s="1391"/>
      <c r="X252" s="1399"/>
      <c r="Y252" s="1393"/>
      <c r="Z252" s="1402"/>
      <c r="AA252" s="51">
        <f>IF(M252=M251,0,1)</f>
        <v>0</v>
      </c>
      <c r="AB252" s="51" t="s">
        <v>177</v>
      </c>
      <c r="AC252" s="51" t="str">
        <f t="shared" si="53"/>
        <v>?</v>
      </c>
      <c r="AD252" s="51">
        <f>IF(N252=N251,0,1)</f>
        <v>0</v>
      </c>
      <c r="AE252" s="407">
        <f t="shared" si="56"/>
        <v>0</v>
      </c>
    </row>
    <row r="253" spans="1:31" ht="14.1" customHeight="1" thickTop="1" thickBot="1">
      <c r="A253" s="1419"/>
      <c r="B253" s="1407"/>
      <c r="C253" s="1423"/>
      <c r="D253" s="1407"/>
      <c r="E253" s="1429"/>
      <c r="F253" s="1384"/>
      <c r="G253" s="1386"/>
      <c r="H253" s="1426"/>
      <c r="I253" s="1384"/>
      <c r="J253" s="1384"/>
      <c r="K253" s="249"/>
      <c r="L253" s="90"/>
      <c r="M253" s="81"/>
      <c r="N253" s="81"/>
      <c r="O253" s="90"/>
      <c r="P253" s="5"/>
      <c r="Q253" s="5"/>
      <c r="R253" s="5"/>
      <c r="S253" s="5"/>
      <c r="T253" s="90"/>
      <c r="U253" s="1396"/>
      <c r="V253" s="1396"/>
      <c r="W253" s="1391"/>
      <c r="X253" s="1399"/>
      <c r="Y253" s="1393"/>
      <c r="Z253" s="1402"/>
      <c r="AA253" s="51">
        <f>IF(M253=M252,0,IF(M253=M251,0,1))</f>
        <v>0</v>
      </c>
      <c r="AB253" s="51" t="s">
        <v>177</v>
      </c>
      <c r="AC253" s="51" t="str">
        <f t="shared" si="53"/>
        <v>?</v>
      </c>
      <c r="AD253" s="51">
        <f>IF(N253=N252,0,IF(N253=N251,0,1))</f>
        <v>0</v>
      </c>
      <c r="AE253" s="407">
        <f t="shared" si="56"/>
        <v>0</v>
      </c>
    </row>
    <row r="254" spans="1:31" ht="14.1" customHeight="1" thickTop="1" thickBot="1">
      <c r="A254" s="1419"/>
      <c r="B254" s="1407"/>
      <c r="C254" s="1423"/>
      <c r="D254" s="1407"/>
      <c r="E254" s="1429"/>
      <c r="F254" s="1384"/>
      <c r="G254" s="1386"/>
      <c r="H254" s="1426"/>
      <c r="I254" s="1384"/>
      <c r="J254" s="1384"/>
      <c r="K254" s="249"/>
      <c r="L254" s="90"/>
      <c r="M254" s="81"/>
      <c r="N254" s="81"/>
      <c r="O254" s="90"/>
      <c r="P254" s="5"/>
      <c r="Q254" s="5"/>
      <c r="R254" s="5"/>
      <c r="S254" s="5"/>
      <c r="T254" s="90"/>
      <c r="U254" s="1396"/>
      <c r="V254" s="1396"/>
      <c r="W254" s="1391"/>
      <c r="X254" s="1399"/>
      <c r="Y254" s="1393"/>
      <c r="Z254" s="1402"/>
      <c r="AA254" s="51">
        <f>IF(M254=M253,0,IF(M254=M252,0,IF(M254=M251,0,1)))</f>
        <v>0</v>
      </c>
      <c r="AB254" s="51" t="s">
        <v>177</v>
      </c>
      <c r="AC254" s="51" t="str">
        <f t="shared" si="53"/>
        <v>?</v>
      </c>
      <c r="AD254" s="51">
        <f>IF(N254=N253,0,IF(N254=N252,0,IF(N254=N251,0,1)))</f>
        <v>0</v>
      </c>
      <c r="AE254" s="407">
        <f t="shared" si="56"/>
        <v>0</v>
      </c>
    </row>
    <row r="255" spans="1:31" ht="14.1" customHeight="1" thickTop="1" thickBot="1">
      <c r="A255" s="1419"/>
      <c r="B255" s="1407"/>
      <c r="C255" s="1423"/>
      <c r="D255" s="1407"/>
      <c r="E255" s="1429"/>
      <c r="F255" s="1384"/>
      <c r="G255" s="1386"/>
      <c r="H255" s="1426"/>
      <c r="I255" s="1384"/>
      <c r="J255" s="1384"/>
      <c r="K255" s="253"/>
      <c r="L255" s="90"/>
      <c r="M255" s="81"/>
      <c r="N255" s="81"/>
      <c r="O255" s="90"/>
      <c r="P255" s="5"/>
      <c r="Q255" s="5"/>
      <c r="R255" s="5"/>
      <c r="S255" s="5"/>
      <c r="T255" s="90"/>
      <c r="U255" s="1396"/>
      <c r="V255" s="1396"/>
      <c r="W255" s="1391"/>
      <c r="X255" s="1399"/>
      <c r="Y255" s="1393"/>
      <c r="Z255" s="1402"/>
      <c r="AA255" s="51">
        <f>IF(M255=M254,0,IF(M255=M253,0,IF(M255=M252,0,IF(M255=M251,0,1))))</f>
        <v>0</v>
      </c>
      <c r="AB255" s="51" t="s">
        <v>177</v>
      </c>
      <c r="AC255" s="51" t="str">
        <f t="shared" si="53"/>
        <v>?</v>
      </c>
      <c r="AD255" s="51">
        <f>IF(N255=N254,0,IF(N255=N253,0,IF(N255=N252,0,IF(N255=N251,0,1))))</f>
        <v>0</v>
      </c>
      <c r="AE255" s="407">
        <f t="shared" si="56"/>
        <v>0</v>
      </c>
    </row>
    <row r="256" spans="1:31" ht="14.1" customHeight="1" thickTop="1" thickBot="1">
      <c r="A256" s="1419"/>
      <c r="B256" s="1407"/>
      <c r="C256" s="1423"/>
      <c r="D256" s="1407"/>
      <c r="E256" s="1429"/>
      <c r="F256" s="1384"/>
      <c r="G256" s="1386"/>
      <c r="H256" s="1426"/>
      <c r="I256" s="1384"/>
      <c r="J256" s="1384"/>
      <c r="K256" s="253"/>
      <c r="L256" s="90"/>
      <c r="M256" s="81"/>
      <c r="N256" s="81"/>
      <c r="O256" s="90"/>
      <c r="P256" s="5"/>
      <c r="Q256" s="5"/>
      <c r="R256" s="5"/>
      <c r="S256" s="5"/>
      <c r="T256" s="90"/>
      <c r="U256" s="1396"/>
      <c r="V256" s="1396"/>
      <c r="W256" s="1391"/>
      <c r="X256" s="1399"/>
      <c r="Y256" s="1393"/>
      <c r="Z256" s="1402"/>
      <c r="AA256" s="51">
        <f>IF(M256=M255,0,IF(M256=M254,0,IF(M256=M253,0,IF(M256=M252,0,IF(M256=M251,0,1)))))</f>
        <v>0</v>
      </c>
      <c r="AB256" s="51" t="s">
        <v>177</v>
      </c>
      <c r="AC256" s="51" t="str">
        <f t="shared" si="53"/>
        <v>?</v>
      </c>
      <c r="AD256" s="51">
        <f>IF(N256=N255,0,IF(N256=N254,0,IF(N256=N253,0,IF(N256=N252,0,IF(N256=N251,0,1)))))</f>
        <v>0</v>
      </c>
      <c r="AE256" s="407">
        <f t="shared" si="56"/>
        <v>0</v>
      </c>
    </row>
    <row r="257" spans="1:31" ht="14.1" customHeight="1" thickTop="1" thickBot="1">
      <c r="A257" s="1419"/>
      <c r="B257" s="1407"/>
      <c r="C257" s="1423"/>
      <c r="D257" s="1407"/>
      <c r="E257" s="1429"/>
      <c r="F257" s="1384"/>
      <c r="G257" s="1386"/>
      <c r="H257" s="1426"/>
      <c r="I257" s="1384"/>
      <c r="J257" s="1384"/>
      <c r="K257" s="253"/>
      <c r="L257" s="90"/>
      <c r="M257" s="81"/>
      <c r="N257" s="81"/>
      <c r="O257" s="90"/>
      <c r="P257" s="5"/>
      <c r="Q257" s="5"/>
      <c r="R257" s="5"/>
      <c r="S257" s="5"/>
      <c r="T257" s="90"/>
      <c r="U257" s="1396"/>
      <c r="V257" s="1396"/>
      <c r="W257" s="1388" t="str">
        <f t="shared" ref="W257" si="59">IF(W251&gt;9,"błąd","")</f>
        <v/>
      </c>
      <c r="X257" s="1399"/>
      <c r="Y257" s="1393"/>
      <c r="Z257" s="1402"/>
      <c r="AA257" s="51">
        <f>IF(M257=M256,0,IF(M257=M255,0,IF(M257=M254,0,IF(M257=M253,0,IF(M257=M252,0,IF(M257=M251,0,1))))))</f>
        <v>0</v>
      </c>
      <c r="AB257" s="51" t="s">
        <v>177</v>
      </c>
      <c r="AC257" s="51" t="str">
        <f t="shared" si="53"/>
        <v>?</v>
      </c>
      <c r="AD257" s="51">
        <f>IF(N257=N256,0,IF(N257=N255,0,IF(N257=N254,0,IF(N257=N253,0,IF(N257=N252,0,IF(N257=N251,0,1))))))</f>
        <v>0</v>
      </c>
      <c r="AE257" s="407">
        <f t="shared" si="56"/>
        <v>0</v>
      </c>
    </row>
    <row r="258" spans="1:31" ht="14.1" customHeight="1" thickTop="1" thickBot="1">
      <c r="A258" s="1419"/>
      <c r="B258" s="1407"/>
      <c r="C258" s="1423"/>
      <c r="D258" s="1407"/>
      <c r="E258" s="1429"/>
      <c r="F258" s="1384"/>
      <c r="G258" s="1386"/>
      <c r="H258" s="1426"/>
      <c r="I258" s="1384"/>
      <c r="J258" s="1384"/>
      <c r="K258" s="253"/>
      <c r="L258" s="90"/>
      <c r="M258" s="81"/>
      <c r="N258" s="81"/>
      <c r="O258" s="90"/>
      <c r="P258" s="5"/>
      <c r="Q258" s="5"/>
      <c r="R258" s="5"/>
      <c r="S258" s="5"/>
      <c r="T258" s="90"/>
      <c r="U258" s="1396"/>
      <c r="V258" s="1396"/>
      <c r="W258" s="1388"/>
      <c r="X258" s="1399"/>
      <c r="Y258" s="1393"/>
      <c r="Z258" s="1402"/>
      <c r="AA258" s="51">
        <f>IF(M258=M257,0,IF(M258=M256,0,IF(M258=M255,0,IF(M258=M254,0,IF(M258=M253,0,IF(M258=M252,0,IF(M258=M251,0,1)))))))</f>
        <v>0</v>
      </c>
      <c r="AB258" s="51" t="s">
        <v>177</v>
      </c>
      <c r="AC258" s="51" t="str">
        <f t="shared" si="53"/>
        <v>?</v>
      </c>
      <c r="AD258" s="51">
        <f>IF(N258=N257,0,IF(N258=N256,0,IF(N258=N255,0,IF(N258=N254,0,IF(N258=N253,0,IF(N258=N252,0,IF(N258=N251,0,1)))))))</f>
        <v>0</v>
      </c>
      <c r="AE258" s="407">
        <f t="shared" si="56"/>
        <v>0</v>
      </c>
    </row>
    <row r="259" spans="1:31" ht="14.1" customHeight="1" thickTop="1" thickBot="1">
      <c r="A259" s="1419"/>
      <c r="B259" s="1407"/>
      <c r="C259" s="1423"/>
      <c r="D259" s="1407"/>
      <c r="E259" s="1429"/>
      <c r="F259" s="1384"/>
      <c r="G259" s="1386"/>
      <c r="H259" s="1426"/>
      <c r="I259" s="1384"/>
      <c r="J259" s="1384"/>
      <c r="K259" s="253"/>
      <c r="L259" s="90"/>
      <c r="M259" s="81"/>
      <c r="N259" s="81"/>
      <c r="O259" s="90"/>
      <c r="P259" s="5"/>
      <c r="Q259" s="5"/>
      <c r="R259" s="5"/>
      <c r="S259" s="5"/>
      <c r="T259" s="90"/>
      <c r="U259" s="1396"/>
      <c r="V259" s="1396"/>
      <c r="W259" s="1388"/>
      <c r="X259" s="1399"/>
      <c r="Y259" s="1393"/>
      <c r="Z259" s="1402"/>
      <c r="AA259" s="51">
        <f>IF(M259=M258,0,IF(M259=M257,0,IF(M259=M256,0,IF(M259=M255,0,IF(M259=M254,0,IF(M259=M253,0,IF(M259=M252,0,IF(M259=M251,0,1))))))))</f>
        <v>0</v>
      </c>
      <c r="AB259" s="51" t="s">
        <v>177</v>
      </c>
      <c r="AC259" s="51" t="str">
        <f t="shared" si="53"/>
        <v>?</v>
      </c>
      <c r="AD259" s="51">
        <f>IF(N259=N258,0,IF(N259=N257,0,IF(N259=N256,0,IF(N259=N255,0,IF(N259=N254,0,IF(N259=N253,0,IF(N259=N252,0,IF(N259=N251,0,1))))))))</f>
        <v>0</v>
      </c>
      <c r="AE259" s="407">
        <f t="shared" si="56"/>
        <v>0</v>
      </c>
    </row>
    <row r="260" spans="1:31" ht="14.1" customHeight="1" thickTop="1" thickBot="1">
      <c r="A260" s="1419"/>
      <c r="B260" s="1408"/>
      <c r="C260" s="1424"/>
      <c r="D260" s="1408"/>
      <c r="E260" s="1430"/>
      <c r="F260" s="1385"/>
      <c r="G260" s="1387"/>
      <c r="H260" s="1427"/>
      <c r="I260" s="1385"/>
      <c r="J260" s="1385"/>
      <c r="K260" s="250"/>
      <c r="L260" s="88"/>
      <c r="M260" s="81"/>
      <c r="N260" s="85"/>
      <c r="O260" s="88"/>
      <c r="P260" s="6"/>
      <c r="Q260" s="6"/>
      <c r="R260" s="6"/>
      <c r="S260" s="6"/>
      <c r="T260" s="88"/>
      <c r="U260" s="1397"/>
      <c r="V260" s="1397"/>
      <c r="W260" s="1389"/>
      <c r="X260" s="1399"/>
      <c r="Y260" s="1394"/>
      <c r="Z260" s="1402"/>
      <c r="AA260" s="51">
        <f>IF(M260=M259,0,IF(M260=M258,0,IF(M260=M257,0,IF(M260=M256,0,IF(M260=M255,0,IF(M260=M254,0,IF(M260=M253,0,IF(M260=M252,0,IF(M260=M251,0,1)))))))))</f>
        <v>0</v>
      </c>
      <c r="AB260" s="51" t="s">
        <v>177</v>
      </c>
      <c r="AC260" s="51" t="str">
        <f t="shared" si="53"/>
        <v>?</v>
      </c>
      <c r="AD260" s="51">
        <f>IF(N260=N259,0,IF(N260=N258,0,IF(N260=N257,0,IF(N260=N256,0,IF(N260=N255,0,IF(N260=N254,0,IF(N260=N253,0,IF(N260=N252,0,IF(N260=N251,0,1)))))))))</f>
        <v>0</v>
      </c>
      <c r="AE260" s="407">
        <f t="shared" si="56"/>
        <v>0</v>
      </c>
    </row>
    <row r="261" spans="1:31" ht="14.1" customHeight="1" thickTop="1" thickBot="1">
      <c r="A261" s="1419">
        <v>22</v>
      </c>
      <c r="B261" s="1406"/>
      <c r="C261" s="1422"/>
      <c r="D261" s="1406"/>
      <c r="E261" s="1428"/>
      <c r="F261" s="1398"/>
      <c r="G261" s="1425"/>
      <c r="H261" s="1025" t="s">
        <v>552</v>
      </c>
      <c r="I261" s="1398"/>
      <c r="J261" s="1398"/>
      <c r="K261" s="251"/>
      <c r="L261" s="89"/>
      <c r="M261" s="71"/>
      <c r="N261" s="71"/>
      <c r="O261" s="89"/>
      <c r="P261" s="7"/>
      <c r="Q261" s="7"/>
      <c r="R261" s="7"/>
      <c r="S261" s="7"/>
      <c r="T261" s="89"/>
      <c r="U261" s="1395">
        <f>SUM(P261:T270)</f>
        <v>0</v>
      </c>
      <c r="V261" s="1395">
        <f>IF(U261&gt;0,18,0)</f>
        <v>0</v>
      </c>
      <c r="W261" s="1390">
        <f t="shared" ref="W261" si="60">IF((U261-V261)&gt;=0,U261-V261,0)</f>
        <v>0</v>
      </c>
      <c r="X261" s="1399">
        <f>IF(U261&lt;V261,U261,V261)/IF(V261=0,1,V261)</f>
        <v>0</v>
      </c>
      <c r="Y261" s="1392" t="str">
        <f>IF(X261=1,"pe",IF(X261&gt;0,"ne",""))</f>
        <v/>
      </c>
      <c r="Z261" s="1402"/>
      <c r="AA261" s="51">
        <v>1</v>
      </c>
      <c r="AB261" s="51" t="s">
        <v>177</v>
      </c>
      <c r="AC261" s="51" t="str">
        <f t="shared" si="53"/>
        <v>?</v>
      </c>
      <c r="AD261" s="51">
        <v>1</v>
      </c>
      <c r="AE261" s="407">
        <f>C261</f>
        <v>0</v>
      </c>
    </row>
    <row r="262" spans="1:31" ht="14.1" customHeight="1" thickTop="1" thickBot="1">
      <c r="A262" s="1419"/>
      <c r="B262" s="1407"/>
      <c r="C262" s="1423"/>
      <c r="D262" s="1407"/>
      <c r="E262" s="1429"/>
      <c r="F262" s="1384"/>
      <c r="G262" s="1386"/>
      <c r="H262" s="1426"/>
      <c r="I262" s="1384"/>
      <c r="J262" s="1384"/>
      <c r="K262" s="249"/>
      <c r="L262" s="90"/>
      <c r="M262" s="81"/>
      <c r="N262" s="81"/>
      <c r="O262" s="90"/>
      <c r="P262" s="5"/>
      <c r="Q262" s="5"/>
      <c r="R262" s="5"/>
      <c r="S262" s="5"/>
      <c r="T262" s="90"/>
      <c r="U262" s="1396"/>
      <c r="V262" s="1396"/>
      <c r="W262" s="1391"/>
      <c r="X262" s="1399"/>
      <c r="Y262" s="1393"/>
      <c r="Z262" s="1402"/>
      <c r="AA262" s="51">
        <f>IF(M262=M261,0,1)</f>
        <v>0</v>
      </c>
      <c r="AB262" s="51" t="s">
        <v>177</v>
      </c>
      <c r="AC262" s="51" t="str">
        <f t="shared" si="53"/>
        <v>?</v>
      </c>
      <c r="AD262" s="51">
        <f>IF(N262=N261,0,1)</f>
        <v>0</v>
      </c>
      <c r="AE262" s="407">
        <f t="shared" si="56"/>
        <v>0</v>
      </c>
    </row>
    <row r="263" spans="1:31" ht="14.1" customHeight="1" thickTop="1" thickBot="1">
      <c r="A263" s="1419"/>
      <c r="B263" s="1407"/>
      <c r="C263" s="1423"/>
      <c r="D263" s="1407"/>
      <c r="E263" s="1429"/>
      <c r="F263" s="1384"/>
      <c r="G263" s="1386"/>
      <c r="H263" s="1426"/>
      <c r="I263" s="1384"/>
      <c r="J263" s="1384"/>
      <c r="K263" s="249"/>
      <c r="L263" s="90"/>
      <c r="M263" s="81"/>
      <c r="N263" s="81"/>
      <c r="O263" s="90"/>
      <c r="P263" s="5"/>
      <c r="Q263" s="5"/>
      <c r="R263" s="5"/>
      <c r="S263" s="5"/>
      <c r="T263" s="90"/>
      <c r="U263" s="1396"/>
      <c r="V263" s="1396"/>
      <c r="W263" s="1391"/>
      <c r="X263" s="1399"/>
      <c r="Y263" s="1393"/>
      <c r="Z263" s="1402"/>
      <c r="AA263" s="51">
        <f>IF(M263=M262,0,IF(M263=M261,0,1))</f>
        <v>0</v>
      </c>
      <c r="AB263" s="51" t="s">
        <v>177</v>
      </c>
      <c r="AC263" s="51" t="str">
        <f t="shared" si="53"/>
        <v>?</v>
      </c>
      <c r="AD263" s="51">
        <f>IF(N263=N262,0,IF(N263=N261,0,1))</f>
        <v>0</v>
      </c>
      <c r="AE263" s="407">
        <f t="shared" si="56"/>
        <v>0</v>
      </c>
    </row>
    <row r="264" spans="1:31" ht="14.1" customHeight="1" thickTop="1" thickBot="1">
      <c r="A264" s="1419"/>
      <c r="B264" s="1407"/>
      <c r="C264" s="1423"/>
      <c r="D264" s="1407"/>
      <c r="E264" s="1429"/>
      <c r="F264" s="1384"/>
      <c r="G264" s="1386"/>
      <c r="H264" s="1426"/>
      <c r="I264" s="1384"/>
      <c r="J264" s="1384"/>
      <c r="K264" s="249"/>
      <c r="L264" s="90"/>
      <c r="M264" s="81"/>
      <c r="N264" s="81"/>
      <c r="O264" s="90"/>
      <c r="P264" s="5"/>
      <c r="Q264" s="5"/>
      <c r="R264" s="5"/>
      <c r="S264" s="5"/>
      <c r="T264" s="90"/>
      <c r="U264" s="1396"/>
      <c r="V264" s="1396"/>
      <c r="W264" s="1391"/>
      <c r="X264" s="1399"/>
      <c r="Y264" s="1393"/>
      <c r="Z264" s="1402"/>
      <c r="AA264" s="51">
        <f>IF(M264=M263,0,IF(M264=M262,0,IF(M264=M261,0,1)))</f>
        <v>0</v>
      </c>
      <c r="AB264" s="51" t="s">
        <v>177</v>
      </c>
      <c r="AC264" s="51" t="str">
        <f t="shared" si="53"/>
        <v>?</v>
      </c>
      <c r="AD264" s="51">
        <f>IF(N264=N263,0,IF(N264=N262,0,IF(N264=N261,0,1)))</f>
        <v>0</v>
      </c>
      <c r="AE264" s="407">
        <f t="shared" si="56"/>
        <v>0</v>
      </c>
    </row>
    <row r="265" spans="1:31" ht="14.1" customHeight="1" thickTop="1" thickBot="1">
      <c r="A265" s="1419"/>
      <c r="B265" s="1407"/>
      <c r="C265" s="1423"/>
      <c r="D265" s="1407"/>
      <c r="E265" s="1429"/>
      <c r="F265" s="1384"/>
      <c r="G265" s="1386"/>
      <c r="H265" s="1426"/>
      <c r="I265" s="1384"/>
      <c r="J265" s="1384"/>
      <c r="K265" s="253"/>
      <c r="L265" s="90"/>
      <c r="M265" s="81"/>
      <c r="N265" s="81"/>
      <c r="O265" s="90"/>
      <c r="P265" s="5"/>
      <c r="Q265" s="5"/>
      <c r="R265" s="5"/>
      <c r="S265" s="5"/>
      <c r="T265" s="90"/>
      <c r="U265" s="1396"/>
      <c r="V265" s="1396"/>
      <c r="W265" s="1391"/>
      <c r="X265" s="1399"/>
      <c r="Y265" s="1393"/>
      <c r="Z265" s="1402"/>
      <c r="AA265" s="51">
        <f>IF(M265=M264,0,IF(M265=M263,0,IF(M265=M262,0,IF(M265=M261,0,1))))</f>
        <v>0</v>
      </c>
      <c r="AB265" s="51" t="s">
        <v>177</v>
      </c>
      <c r="AC265" s="51" t="str">
        <f t="shared" si="53"/>
        <v>?</v>
      </c>
      <c r="AD265" s="51">
        <f>IF(N265=N264,0,IF(N265=N263,0,IF(N265=N262,0,IF(N265=N261,0,1))))</f>
        <v>0</v>
      </c>
      <c r="AE265" s="407">
        <f t="shared" si="56"/>
        <v>0</v>
      </c>
    </row>
    <row r="266" spans="1:31" ht="14.1" customHeight="1" thickTop="1" thickBot="1">
      <c r="A266" s="1419"/>
      <c r="B266" s="1407"/>
      <c r="C266" s="1423"/>
      <c r="D266" s="1407"/>
      <c r="E266" s="1429"/>
      <c r="F266" s="1384"/>
      <c r="G266" s="1386"/>
      <c r="H266" s="1426"/>
      <c r="I266" s="1384"/>
      <c r="J266" s="1384"/>
      <c r="K266" s="253"/>
      <c r="L266" s="90"/>
      <c r="M266" s="81"/>
      <c r="N266" s="81"/>
      <c r="O266" s="90"/>
      <c r="P266" s="5"/>
      <c r="Q266" s="5"/>
      <c r="R266" s="5"/>
      <c r="S266" s="5"/>
      <c r="T266" s="90"/>
      <c r="U266" s="1396"/>
      <c r="V266" s="1396"/>
      <c r="W266" s="1391"/>
      <c r="X266" s="1399"/>
      <c r="Y266" s="1393"/>
      <c r="Z266" s="1402"/>
      <c r="AA266" s="51">
        <f>IF(M266=M265,0,IF(M266=M264,0,IF(M266=M263,0,IF(M266=M262,0,IF(M266=M261,0,1)))))</f>
        <v>0</v>
      </c>
      <c r="AB266" s="51" t="s">
        <v>177</v>
      </c>
      <c r="AC266" s="51" t="str">
        <f t="shared" si="53"/>
        <v>?</v>
      </c>
      <c r="AD266" s="51">
        <f>IF(N266=N265,0,IF(N266=N264,0,IF(N266=N263,0,IF(N266=N262,0,IF(N266=N261,0,1)))))</f>
        <v>0</v>
      </c>
      <c r="AE266" s="407">
        <f t="shared" si="56"/>
        <v>0</v>
      </c>
    </row>
    <row r="267" spans="1:31" ht="14.1" customHeight="1" thickTop="1" thickBot="1">
      <c r="A267" s="1419"/>
      <c r="B267" s="1407"/>
      <c r="C267" s="1423"/>
      <c r="D267" s="1407"/>
      <c r="E267" s="1429"/>
      <c r="F267" s="1384"/>
      <c r="G267" s="1386"/>
      <c r="H267" s="1426"/>
      <c r="I267" s="1384"/>
      <c r="J267" s="1384"/>
      <c r="K267" s="253"/>
      <c r="L267" s="90"/>
      <c r="M267" s="81"/>
      <c r="N267" s="81"/>
      <c r="O267" s="90"/>
      <c r="P267" s="5"/>
      <c r="Q267" s="5"/>
      <c r="R267" s="5"/>
      <c r="S267" s="5"/>
      <c r="T267" s="90"/>
      <c r="U267" s="1396"/>
      <c r="V267" s="1396"/>
      <c r="W267" s="1388" t="str">
        <f t="shared" ref="W267" si="61">IF(W261&gt;9,"błąd","")</f>
        <v/>
      </c>
      <c r="X267" s="1399"/>
      <c r="Y267" s="1393"/>
      <c r="Z267" s="1402"/>
      <c r="AA267" s="51">
        <f>IF(M267=M266,0,IF(M267=M265,0,IF(M267=M264,0,IF(M267=M263,0,IF(M267=M262,0,IF(M267=M261,0,1))))))</f>
        <v>0</v>
      </c>
      <c r="AB267" s="51" t="s">
        <v>177</v>
      </c>
      <c r="AC267" s="51" t="str">
        <f t="shared" si="53"/>
        <v>?</v>
      </c>
      <c r="AD267" s="51">
        <f>IF(N267=N266,0,IF(N267=N265,0,IF(N267=N264,0,IF(N267=N263,0,IF(N267=N262,0,IF(N267=N261,0,1))))))</f>
        <v>0</v>
      </c>
      <c r="AE267" s="407">
        <f t="shared" si="56"/>
        <v>0</v>
      </c>
    </row>
    <row r="268" spans="1:31" ht="14.1" customHeight="1" thickTop="1" thickBot="1">
      <c r="A268" s="1419"/>
      <c r="B268" s="1407"/>
      <c r="C268" s="1423"/>
      <c r="D268" s="1407"/>
      <c r="E268" s="1429"/>
      <c r="F268" s="1384"/>
      <c r="G268" s="1386"/>
      <c r="H268" s="1426"/>
      <c r="I268" s="1384"/>
      <c r="J268" s="1384"/>
      <c r="K268" s="253"/>
      <c r="L268" s="90"/>
      <c r="M268" s="81"/>
      <c r="N268" s="81"/>
      <c r="O268" s="90"/>
      <c r="P268" s="5"/>
      <c r="Q268" s="5"/>
      <c r="R268" s="5"/>
      <c r="S268" s="5"/>
      <c r="T268" s="90"/>
      <c r="U268" s="1396"/>
      <c r="V268" s="1396"/>
      <c r="W268" s="1388"/>
      <c r="X268" s="1399"/>
      <c r="Y268" s="1393"/>
      <c r="Z268" s="1402"/>
      <c r="AA268" s="51">
        <f>IF(M268=M267,0,IF(M268=M266,0,IF(M268=M265,0,IF(M268=M264,0,IF(M268=M263,0,IF(M268=M262,0,IF(M268=M261,0,1)))))))</f>
        <v>0</v>
      </c>
      <c r="AB268" s="51" t="s">
        <v>177</v>
      </c>
      <c r="AC268" s="51" t="str">
        <f t="shared" si="53"/>
        <v>?</v>
      </c>
      <c r="AD268" s="51">
        <f>IF(N268=N267,0,IF(N268=N266,0,IF(N268=N265,0,IF(N268=N264,0,IF(N268=N263,0,IF(N268=N262,0,IF(N268=N261,0,1)))))))</f>
        <v>0</v>
      </c>
      <c r="AE268" s="407">
        <f t="shared" si="56"/>
        <v>0</v>
      </c>
    </row>
    <row r="269" spans="1:31" ht="14.1" customHeight="1" thickTop="1" thickBot="1">
      <c r="A269" s="1419"/>
      <c r="B269" s="1407"/>
      <c r="C269" s="1423"/>
      <c r="D269" s="1407"/>
      <c r="E269" s="1429"/>
      <c r="F269" s="1384"/>
      <c r="G269" s="1386"/>
      <c r="H269" s="1426"/>
      <c r="I269" s="1384"/>
      <c r="J269" s="1384"/>
      <c r="K269" s="253"/>
      <c r="L269" s="90"/>
      <c r="M269" s="81"/>
      <c r="N269" s="81"/>
      <c r="O269" s="90"/>
      <c r="P269" s="5"/>
      <c r="Q269" s="5"/>
      <c r="R269" s="5"/>
      <c r="S269" s="5"/>
      <c r="T269" s="90"/>
      <c r="U269" s="1396"/>
      <c r="V269" s="1396"/>
      <c r="W269" s="1388"/>
      <c r="X269" s="1399"/>
      <c r="Y269" s="1393"/>
      <c r="Z269" s="1402"/>
      <c r="AA269" s="51">
        <f>IF(M269=M268,0,IF(M269=M267,0,IF(M269=M266,0,IF(M269=M265,0,IF(M269=M264,0,IF(M269=M263,0,IF(M269=M262,0,IF(M269=M261,0,1))))))))</f>
        <v>0</v>
      </c>
      <c r="AB269" s="51" t="s">
        <v>177</v>
      </c>
      <c r="AC269" s="51" t="str">
        <f t="shared" si="53"/>
        <v>?</v>
      </c>
      <c r="AD269" s="51">
        <f>IF(N269=N268,0,IF(N269=N267,0,IF(N269=N266,0,IF(N269=N265,0,IF(N269=N264,0,IF(N269=N263,0,IF(N269=N262,0,IF(N269=N261,0,1))))))))</f>
        <v>0</v>
      </c>
      <c r="AE269" s="407">
        <f t="shared" si="56"/>
        <v>0</v>
      </c>
    </row>
    <row r="270" spans="1:31" ht="14.1" customHeight="1" thickTop="1" thickBot="1">
      <c r="A270" s="1419"/>
      <c r="B270" s="1408"/>
      <c r="C270" s="1424"/>
      <c r="D270" s="1408"/>
      <c r="E270" s="1430"/>
      <c r="F270" s="1385"/>
      <c r="G270" s="1387"/>
      <c r="H270" s="1427"/>
      <c r="I270" s="1385"/>
      <c r="J270" s="1385"/>
      <c r="K270" s="250"/>
      <c r="L270" s="88"/>
      <c r="M270" s="81"/>
      <c r="N270" s="85"/>
      <c r="O270" s="88"/>
      <c r="P270" s="6"/>
      <c r="Q270" s="6"/>
      <c r="R270" s="6"/>
      <c r="S270" s="6"/>
      <c r="T270" s="88"/>
      <c r="U270" s="1397"/>
      <c r="V270" s="1397"/>
      <c r="W270" s="1389"/>
      <c r="X270" s="1399"/>
      <c r="Y270" s="1394"/>
      <c r="Z270" s="1402"/>
      <c r="AA270" s="51">
        <f>IF(M270=M269,0,IF(M270=M268,0,IF(M270=M267,0,IF(M270=M266,0,IF(M270=M265,0,IF(M270=M264,0,IF(M270=M263,0,IF(M270=M262,0,IF(M270=M261,0,1)))))))))</f>
        <v>0</v>
      </c>
      <c r="AB270" s="51" t="s">
        <v>177</v>
      </c>
      <c r="AC270" s="51" t="str">
        <f t="shared" si="53"/>
        <v>?</v>
      </c>
      <c r="AD270" s="51">
        <f>IF(N270=N269,0,IF(N270=N268,0,IF(N270=N267,0,IF(N270=N266,0,IF(N270=N265,0,IF(N270=N264,0,IF(N270=N263,0,IF(N270=N262,0,IF(N270=N261,0,1)))))))))</f>
        <v>0</v>
      </c>
      <c r="AE270" s="407">
        <f t="shared" si="56"/>
        <v>0</v>
      </c>
    </row>
    <row r="271" spans="1:31" ht="14.1" customHeight="1" thickTop="1" thickBot="1">
      <c r="A271" s="1419">
        <v>23</v>
      </c>
      <c r="B271" s="1406"/>
      <c r="C271" s="1422"/>
      <c r="D271" s="1406"/>
      <c r="E271" s="1428"/>
      <c r="F271" s="1398"/>
      <c r="G271" s="1425"/>
      <c r="H271" s="1025" t="s">
        <v>552</v>
      </c>
      <c r="I271" s="1398"/>
      <c r="J271" s="1398"/>
      <c r="K271" s="251"/>
      <c r="L271" s="89"/>
      <c r="M271" s="71"/>
      <c r="N271" s="71"/>
      <c r="O271" s="89"/>
      <c r="P271" s="7"/>
      <c r="Q271" s="7"/>
      <c r="R271" s="7"/>
      <c r="S271" s="7"/>
      <c r="T271" s="89"/>
      <c r="U271" s="1395">
        <f>SUM(P271:T280)</f>
        <v>0</v>
      </c>
      <c r="V271" s="1395">
        <f>IF(U271&gt;0,18,0)</f>
        <v>0</v>
      </c>
      <c r="W271" s="1390">
        <f t="shared" ref="W271" si="62">IF((U271-V271)&gt;=0,U271-V271,0)</f>
        <v>0</v>
      </c>
      <c r="X271" s="1399">
        <f>IF(U271&lt;V271,U271,V271)/IF(V271=0,1,V271)</f>
        <v>0</v>
      </c>
      <c r="Y271" s="1392" t="str">
        <f>IF(X271=1,"pe",IF(X271&gt;0,"ne",""))</f>
        <v/>
      </c>
      <c r="Z271" s="1402"/>
      <c r="AA271" s="51">
        <v>1</v>
      </c>
      <c r="AB271" s="51" t="s">
        <v>177</v>
      </c>
      <c r="AC271" s="51" t="str">
        <f t="shared" si="53"/>
        <v>?</v>
      </c>
      <c r="AD271" s="51">
        <v>1</v>
      </c>
      <c r="AE271" s="407">
        <f>C271</f>
        <v>0</v>
      </c>
    </row>
    <row r="272" spans="1:31" ht="14.1" customHeight="1" thickTop="1" thickBot="1">
      <c r="A272" s="1419"/>
      <c r="B272" s="1407"/>
      <c r="C272" s="1423"/>
      <c r="D272" s="1407"/>
      <c r="E272" s="1429"/>
      <c r="F272" s="1384"/>
      <c r="G272" s="1386"/>
      <c r="H272" s="1426"/>
      <c r="I272" s="1384"/>
      <c r="J272" s="1384"/>
      <c r="K272" s="249"/>
      <c r="L272" s="90"/>
      <c r="M272" s="81"/>
      <c r="N272" s="81"/>
      <c r="O272" s="90"/>
      <c r="P272" s="5"/>
      <c r="Q272" s="5"/>
      <c r="R272" s="5"/>
      <c r="S272" s="5"/>
      <c r="T272" s="90"/>
      <c r="U272" s="1396"/>
      <c r="V272" s="1396"/>
      <c r="W272" s="1391"/>
      <c r="X272" s="1399"/>
      <c r="Y272" s="1393"/>
      <c r="Z272" s="1402"/>
      <c r="AA272" s="51">
        <f>IF(M272=M271,0,1)</f>
        <v>0</v>
      </c>
      <c r="AB272" s="51" t="s">
        <v>177</v>
      </c>
      <c r="AC272" s="51" t="str">
        <f t="shared" si="53"/>
        <v>?</v>
      </c>
      <c r="AD272" s="51">
        <f>IF(N272=N271,0,1)</f>
        <v>0</v>
      </c>
      <c r="AE272" s="407">
        <f t="shared" si="50"/>
        <v>0</v>
      </c>
    </row>
    <row r="273" spans="1:31" ht="14.1" customHeight="1" thickTop="1" thickBot="1">
      <c r="A273" s="1419"/>
      <c r="B273" s="1407"/>
      <c r="C273" s="1423"/>
      <c r="D273" s="1407"/>
      <c r="E273" s="1429"/>
      <c r="F273" s="1384"/>
      <c r="G273" s="1386"/>
      <c r="H273" s="1426"/>
      <c r="I273" s="1384"/>
      <c r="J273" s="1384"/>
      <c r="K273" s="249"/>
      <c r="L273" s="90"/>
      <c r="M273" s="81"/>
      <c r="N273" s="81"/>
      <c r="O273" s="90"/>
      <c r="P273" s="5"/>
      <c r="Q273" s="5"/>
      <c r="R273" s="5"/>
      <c r="S273" s="5"/>
      <c r="T273" s="90"/>
      <c r="U273" s="1396"/>
      <c r="V273" s="1396"/>
      <c r="W273" s="1391"/>
      <c r="X273" s="1399"/>
      <c r="Y273" s="1393"/>
      <c r="Z273" s="1402"/>
      <c r="AA273" s="51">
        <f>IF(M273=M272,0,IF(M273=M271,0,1))</f>
        <v>0</v>
      </c>
      <c r="AB273" s="51" t="s">
        <v>177</v>
      </c>
      <c r="AC273" s="51" t="str">
        <f t="shared" si="53"/>
        <v>?</v>
      </c>
      <c r="AD273" s="51">
        <f>IF(N273=N272,0,IF(N273=N271,0,1))</f>
        <v>0</v>
      </c>
      <c r="AE273" s="407">
        <f t="shared" si="50"/>
        <v>0</v>
      </c>
    </row>
    <row r="274" spans="1:31" ht="14.1" customHeight="1" thickTop="1" thickBot="1">
      <c r="A274" s="1419"/>
      <c r="B274" s="1407"/>
      <c r="C274" s="1423"/>
      <c r="D274" s="1407"/>
      <c r="E274" s="1429"/>
      <c r="F274" s="1384"/>
      <c r="G274" s="1386"/>
      <c r="H274" s="1426"/>
      <c r="I274" s="1384"/>
      <c r="J274" s="1384"/>
      <c r="K274" s="249"/>
      <c r="L274" s="90"/>
      <c r="M274" s="81"/>
      <c r="N274" s="81"/>
      <c r="O274" s="90"/>
      <c r="P274" s="5"/>
      <c r="Q274" s="5"/>
      <c r="R274" s="5"/>
      <c r="S274" s="5"/>
      <c r="T274" s="90"/>
      <c r="U274" s="1396"/>
      <c r="V274" s="1396"/>
      <c r="W274" s="1391"/>
      <c r="X274" s="1399"/>
      <c r="Y274" s="1393"/>
      <c r="Z274" s="1402"/>
      <c r="AA274" s="51">
        <f>IF(M274=M273,0,IF(M274=M272,0,IF(M274=M271,0,1)))</f>
        <v>0</v>
      </c>
      <c r="AB274" s="51" t="s">
        <v>177</v>
      </c>
      <c r="AC274" s="51" t="str">
        <f t="shared" si="53"/>
        <v>?</v>
      </c>
      <c r="AD274" s="51">
        <f>IF(N274=N273,0,IF(N274=N272,0,IF(N274=N271,0,1)))</f>
        <v>0</v>
      </c>
      <c r="AE274" s="407">
        <f t="shared" si="50"/>
        <v>0</v>
      </c>
    </row>
    <row r="275" spans="1:31" ht="14.1" customHeight="1" thickTop="1" thickBot="1">
      <c r="A275" s="1419"/>
      <c r="B275" s="1407"/>
      <c r="C275" s="1423"/>
      <c r="D275" s="1407"/>
      <c r="E275" s="1429"/>
      <c r="F275" s="1384"/>
      <c r="G275" s="1386"/>
      <c r="H275" s="1426"/>
      <c r="I275" s="1384"/>
      <c r="J275" s="1384"/>
      <c r="K275" s="253"/>
      <c r="L275" s="90"/>
      <c r="M275" s="81"/>
      <c r="N275" s="81"/>
      <c r="O275" s="90"/>
      <c r="P275" s="5"/>
      <c r="Q275" s="5"/>
      <c r="R275" s="5"/>
      <c r="S275" s="5"/>
      <c r="T275" s="90"/>
      <c r="U275" s="1396"/>
      <c r="V275" s="1396"/>
      <c r="W275" s="1391"/>
      <c r="X275" s="1399"/>
      <c r="Y275" s="1393"/>
      <c r="Z275" s="1402"/>
      <c r="AA275" s="51">
        <f>IF(M275=M274,0,IF(M275=M273,0,IF(M275=M272,0,IF(M275=M271,0,1))))</f>
        <v>0</v>
      </c>
      <c r="AB275" s="51" t="s">
        <v>177</v>
      </c>
      <c r="AC275" s="51" t="str">
        <f t="shared" si="53"/>
        <v>?</v>
      </c>
      <c r="AD275" s="51">
        <f>IF(N275=N274,0,IF(N275=N273,0,IF(N275=N272,0,IF(N275=N271,0,1))))</f>
        <v>0</v>
      </c>
      <c r="AE275" s="407">
        <f t="shared" si="50"/>
        <v>0</v>
      </c>
    </row>
    <row r="276" spans="1:31" ht="14.1" customHeight="1" thickTop="1" thickBot="1">
      <c r="A276" s="1419"/>
      <c r="B276" s="1407"/>
      <c r="C276" s="1423"/>
      <c r="D276" s="1407"/>
      <c r="E276" s="1429"/>
      <c r="F276" s="1384"/>
      <c r="G276" s="1386"/>
      <c r="H276" s="1426"/>
      <c r="I276" s="1384"/>
      <c r="J276" s="1384"/>
      <c r="K276" s="253"/>
      <c r="L276" s="90"/>
      <c r="M276" s="81"/>
      <c r="N276" s="81"/>
      <c r="O276" s="90"/>
      <c r="P276" s="5"/>
      <c r="Q276" s="5"/>
      <c r="R276" s="5"/>
      <c r="S276" s="5"/>
      <c r="T276" s="90"/>
      <c r="U276" s="1396"/>
      <c r="V276" s="1396"/>
      <c r="W276" s="1391"/>
      <c r="X276" s="1399"/>
      <c r="Y276" s="1393"/>
      <c r="Z276" s="1402"/>
      <c r="AA276" s="51">
        <f>IF(M276=M275,0,IF(M276=M274,0,IF(M276=M273,0,IF(M276=M272,0,IF(M276=M271,0,1)))))</f>
        <v>0</v>
      </c>
      <c r="AB276" s="51" t="s">
        <v>177</v>
      </c>
      <c r="AC276" s="51" t="str">
        <f t="shared" si="53"/>
        <v>?</v>
      </c>
      <c r="AD276" s="51">
        <f>IF(N276=N275,0,IF(N276=N274,0,IF(N276=N273,0,IF(N276=N272,0,IF(N276=N271,0,1)))))</f>
        <v>0</v>
      </c>
      <c r="AE276" s="407">
        <f t="shared" si="50"/>
        <v>0</v>
      </c>
    </row>
    <row r="277" spans="1:31" ht="14.1" customHeight="1" thickTop="1" thickBot="1">
      <c r="A277" s="1419"/>
      <c r="B277" s="1407"/>
      <c r="C277" s="1423"/>
      <c r="D277" s="1407"/>
      <c r="E277" s="1429"/>
      <c r="F277" s="1384"/>
      <c r="G277" s="1386"/>
      <c r="H277" s="1426"/>
      <c r="I277" s="1384"/>
      <c r="J277" s="1384"/>
      <c r="K277" s="253"/>
      <c r="L277" s="90"/>
      <c r="M277" s="81"/>
      <c r="N277" s="81"/>
      <c r="O277" s="90"/>
      <c r="P277" s="5"/>
      <c r="Q277" s="5"/>
      <c r="R277" s="5"/>
      <c r="S277" s="5"/>
      <c r="T277" s="90"/>
      <c r="U277" s="1396"/>
      <c r="V277" s="1396"/>
      <c r="W277" s="1388" t="str">
        <f t="shared" ref="W277" si="63">IF(W271&gt;9,"błąd","")</f>
        <v/>
      </c>
      <c r="X277" s="1399"/>
      <c r="Y277" s="1393"/>
      <c r="Z277" s="1402"/>
      <c r="AA277" s="51">
        <f>IF(M277=M276,0,IF(M277=M275,0,IF(M277=M274,0,IF(M277=M273,0,IF(M277=M272,0,IF(M277=M271,0,1))))))</f>
        <v>0</v>
      </c>
      <c r="AB277" s="51" t="s">
        <v>177</v>
      </c>
      <c r="AC277" s="51" t="str">
        <f t="shared" si="53"/>
        <v>?</v>
      </c>
      <c r="AD277" s="51">
        <f>IF(N277=N276,0,IF(N277=N275,0,IF(N277=N274,0,IF(N277=N273,0,IF(N277=N272,0,IF(N277=N271,0,1))))))</f>
        <v>0</v>
      </c>
      <c r="AE277" s="407">
        <f t="shared" si="50"/>
        <v>0</v>
      </c>
    </row>
    <row r="278" spans="1:31" ht="14.1" customHeight="1" thickTop="1" thickBot="1">
      <c r="A278" s="1419"/>
      <c r="B278" s="1407"/>
      <c r="C278" s="1423"/>
      <c r="D278" s="1407"/>
      <c r="E278" s="1429"/>
      <c r="F278" s="1384"/>
      <c r="G278" s="1386"/>
      <c r="H278" s="1426"/>
      <c r="I278" s="1384"/>
      <c r="J278" s="1384"/>
      <c r="K278" s="253"/>
      <c r="L278" s="90"/>
      <c r="M278" s="81"/>
      <c r="N278" s="81"/>
      <c r="O278" s="90"/>
      <c r="P278" s="5"/>
      <c r="Q278" s="5"/>
      <c r="R278" s="5"/>
      <c r="S278" s="5"/>
      <c r="T278" s="90"/>
      <c r="U278" s="1396"/>
      <c r="V278" s="1396"/>
      <c r="W278" s="1388"/>
      <c r="X278" s="1399"/>
      <c r="Y278" s="1393"/>
      <c r="Z278" s="1402"/>
      <c r="AA278" s="51">
        <f>IF(M278=M277,0,IF(M278=M276,0,IF(M278=M275,0,IF(M278=M274,0,IF(M278=M273,0,IF(M278=M272,0,IF(M278=M271,0,1)))))))</f>
        <v>0</v>
      </c>
      <c r="AB278" s="51" t="s">
        <v>177</v>
      </c>
      <c r="AC278" s="51" t="str">
        <f t="shared" si="53"/>
        <v>?</v>
      </c>
      <c r="AD278" s="51">
        <f>IF(N278=N277,0,IF(N278=N276,0,IF(N278=N275,0,IF(N278=N274,0,IF(N278=N273,0,IF(N278=N272,0,IF(N278=N271,0,1)))))))</f>
        <v>0</v>
      </c>
      <c r="AE278" s="407">
        <f t="shared" si="50"/>
        <v>0</v>
      </c>
    </row>
    <row r="279" spans="1:31" ht="14.1" customHeight="1" thickTop="1" thickBot="1">
      <c r="A279" s="1419"/>
      <c r="B279" s="1407"/>
      <c r="C279" s="1423"/>
      <c r="D279" s="1407"/>
      <c r="E279" s="1429"/>
      <c r="F279" s="1384"/>
      <c r="G279" s="1386"/>
      <c r="H279" s="1426"/>
      <c r="I279" s="1384"/>
      <c r="J279" s="1384"/>
      <c r="K279" s="253"/>
      <c r="L279" s="90"/>
      <c r="M279" s="81"/>
      <c r="N279" s="81"/>
      <c r="O279" s="90"/>
      <c r="P279" s="5"/>
      <c r="Q279" s="5"/>
      <c r="R279" s="5"/>
      <c r="S279" s="5"/>
      <c r="T279" s="90"/>
      <c r="U279" s="1396"/>
      <c r="V279" s="1396"/>
      <c r="W279" s="1388"/>
      <c r="X279" s="1399"/>
      <c r="Y279" s="1393"/>
      <c r="Z279" s="1402"/>
      <c r="AA279" s="51">
        <f>IF(M279=M278,0,IF(M279=M277,0,IF(M279=M276,0,IF(M279=M275,0,IF(M279=M274,0,IF(M279=M273,0,IF(M279=M272,0,IF(M279=M271,0,1))))))))</f>
        <v>0</v>
      </c>
      <c r="AB279" s="51" t="s">
        <v>177</v>
      </c>
      <c r="AC279" s="51" t="str">
        <f t="shared" si="53"/>
        <v>?</v>
      </c>
      <c r="AD279" s="51">
        <f>IF(N279=N278,0,IF(N279=N277,0,IF(N279=N276,0,IF(N279=N275,0,IF(N279=N274,0,IF(N279=N273,0,IF(N279=N272,0,IF(N279=N271,0,1))))))))</f>
        <v>0</v>
      </c>
      <c r="AE279" s="407">
        <f t="shared" si="50"/>
        <v>0</v>
      </c>
    </row>
    <row r="280" spans="1:31" ht="14.1" customHeight="1" thickTop="1" thickBot="1">
      <c r="A280" s="1419"/>
      <c r="B280" s="1408"/>
      <c r="C280" s="1424"/>
      <c r="D280" s="1408"/>
      <c r="E280" s="1430"/>
      <c r="F280" s="1385"/>
      <c r="G280" s="1387"/>
      <c r="H280" s="1427"/>
      <c r="I280" s="1385"/>
      <c r="J280" s="1385"/>
      <c r="K280" s="250"/>
      <c r="L280" s="88"/>
      <c r="M280" s="81"/>
      <c r="N280" s="85"/>
      <c r="O280" s="88"/>
      <c r="P280" s="6"/>
      <c r="Q280" s="6"/>
      <c r="R280" s="6"/>
      <c r="S280" s="6"/>
      <c r="T280" s="88"/>
      <c r="U280" s="1397"/>
      <c r="V280" s="1397"/>
      <c r="W280" s="1389"/>
      <c r="X280" s="1399"/>
      <c r="Y280" s="1394"/>
      <c r="Z280" s="1402"/>
      <c r="AA280" s="51">
        <f>IF(M280=M279,0,IF(M280=M278,0,IF(M280=M277,0,IF(M280=M276,0,IF(M280=M275,0,IF(M280=M274,0,IF(M280=M273,0,IF(M280=M272,0,IF(M280=M271,0,1)))))))))</f>
        <v>0</v>
      </c>
      <c r="AB280" s="51" t="s">
        <v>177</v>
      </c>
      <c r="AC280" s="51" t="str">
        <f t="shared" si="53"/>
        <v>?</v>
      </c>
      <c r="AD280" s="51">
        <f>IF(N280=N279,0,IF(N280=N278,0,IF(N280=N277,0,IF(N280=N276,0,IF(N280=N275,0,IF(N280=N274,0,IF(N280=N273,0,IF(N280=N272,0,IF(N280=N271,0,1)))))))))</f>
        <v>0</v>
      </c>
      <c r="AE280" s="407">
        <f t="shared" si="50"/>
        <v>0</v>
      </c>
    </row>
    <row r="281" spans="1:31" ht="14.1" customHeight="1" thickTop="1" thickBot="1">
      <c r="A281" s="1419">
        <v>24</v>
      </c>
      <c r="B281" s="1406"/>
      <c r="C281" s="1422"/>
      <c r="D281" s="1406"/>
      <c r="E281" s="1428"/>
      <c r="F281" s="1398"/>
      <c r="G281" s="1425"/>
      <c r="H281" s="1025" t="s">
        <v>552</v>
      </c>
      <c r="I281" s="1398"/>
      <c r="J281" s="1398"/>
      <c r="K281" s="251"/>
      <c r="L281" s="89"/>
      <c r="M281" s="71"/>
      <c r="N281" s="71"/>
      <c r="O281" s="89"/>
      <c r="P281" s="7"/>
      <c r="Q281" s="7"/>
      <c r="R281" s="7"/>
      <c r="S281" s="7"/>
      <c r="T281" s="89"/>
      <c r="U281" s="1395">
        <f>SUM(P281:T290)</f>
        <v>0</v>
      </c>
      <c r="V281" s="1395">
        <f>IF(U281&gt;0,18,0)</f>
        <v>0</v>
      </c>
      <c r="W281" s="1390">
        <f t="shared" ref="W281" si="64">IF((U281-V281)&gt;=0,U281-V281,0)</f>
        <v>0</v>
      </c>
      <c r="X281" s="1399">
        <f>IF(U281&lt;V281,U281,V281)/IF(V281=0,1,V281)</f>
        <v>0</v>
      </c>
      <c r="Y281" s="1392" t="str">
        <f>IF(X281=1,"pe",IF(X281&gt;0,"ne",""))</f>
        <v/>
      </c>
      <c r="Z281" s="1402"/>
      <c r="AA281" s="51">
        <v>1</v>
      </c>
      <c r="AB281" s="51" t="s">
        <v>177</v>
      </c>
      <c r="AC281" s="51" t="str">
        <f t="shared" si="53"/>
        <v>?</v>
      </c>
      <c r="AD281" s="51">
        <v>1</v>
      </c>
      <c r="AE281" s="407">
        <f>C281</f>
        <v>0</v>
      </c>
    </row>
    <row r="282" spans="1:31" ht="14.1" customHeight="1" thickTop="1" thickBot="1">
      <c r="A282" s="1419"/>
      <c r="B282" s="1407"/>
      <c r="C282" s="1423"/>
      <c r="D282" s="1407"/>
      <c r="E282" s="1429"/>
      <c r="F282" s="1384"/>
      <c r="G282" s="1386"/>
      <c r="H282" s="1426"/>
      <c r="I282" s="1384"/>
      <c r="J282" s="1384"/>
      <c r="K282" s="249"/>
      <c r="L282" s="90"/>
      <c r="M282" s="81"/>
      <c r="N282" s="81"/>
      <c r="O282" s="90"/>
      <c r="P282" s="5"/>
      <c r="Q282" s="5"/>
      <c r="R282" s="5"/>
      <c r="S282" s="5"/>
      <c r="T282" s="90"/>
      <c r="U282" s="1396"/>
      <c r="V282" s="1396"/>
      <c r="W282" s="1391"/>
      <c r="X282" s="1399"/>
      <c r="Y282" s="1393"/>
      <c r="Z282" s="1402"/>
      <c r="AA282" s="51">
        <f>IF(M282=M281,0,1)</f>
        <v>0</v>
      </c>
      <c r="AB282" s="51" t="s">
        <v>177</v>
      </c>
      <c r="AC282" s="51" t="str">
        <f t="shared" si="53"/>
        <v>?</v>
      </c>
      <c r="AD282" s="51">
        <f>IF(N282=N281,0,1)</f>
        <v>0</v>
      </c>
      <c r="AE282" s="407">
        <f t="shared" ref="AE282:AE310" si="65">AE281</f>
        <v>0</v>
      </c>
    </row>
    <row r="283" spans="1:31" ht="14.1" customHeight="1" thickTop="1" thickBot="1">
      <c r="A283" s="1419"/>
      <c r="B283" s="1407"/>
      <c r="C283" s="1423"/>
      <c r="D283" s="1407"/>
      <c r="E283" s="1429"/>
      <c r="F283" s="1384"/>
      <c r="G283" s="1386"/>
      <c r="H283" s="1426"/>
      <c r="I283" s="1384"/>
      <c r="J283" s="1384"/>
      <c r="K283" s="249"/>
      <c r="L283" s="90"/>
      <c r="M283" s="81"/>
      <c r="N283" s="81"/>
      <c r="O283" s="90"/>
      <c r="P283" s="5"/>
      <c r="Q283" s="5"/>
      <c r="R283" s="5"/>
      <c r="S283" s="5"/>
      <c r="T283" s="90"/>
      <c r="U283" s="1396"/>
      <c r="V283" s="1396"/>
      <c r="W283" s="1391"/>
      <c r="X283" s="1399"/>
      <c r="Y283" s="1393"/>
      <c r="Z283" s="1402"/>
      <c r="AA283" s="51">
        <f>IF(M283=M282,0,IF(M283=M281,0,1))</f>
        <v>0</v>
      </c>
      <c r="AB283" s="51" t="s">
        <v>177</v>
      </c>
      <c r="AC283" s="51" t="str">
        <f t="shared" si="53"/>
        <v>?</v>
      </c>
      <c r="AD283" s="51">
        <f>IF(N283=N282,0,IF(N283=N281,0,1))</f>
        <v>0</v>
      </c>
      <c r="AE283" s="407">
        <f t="shared" si="65"/>
        <v>0</v>
      </c>
    </row>
    <row r="284" spans="1:31" ht="14.1" customHeight="1" thickTop="1" thickBot="1">
      <c r="A284" s="1419"/>
      <c r="B284" s="1407"/>
      <c r="C284" s="1423"/>
      <c r="D284" s="1407"/>
      <c r="E284" s="1429"/>
      <c r="F284" s="1384"/>
      <c r="G284" s="1386"/>
      <c r="H284" s="1426"/>
      <c r="I284" s="1384"/>
      <c r="J284" s="1384"/>
      <c r="K284" s="249"/>
      <c r="L284" s="90"/>
      <c r="M284" s="81"/>
      <c r="N284" s="81"/>
      <c r="O284" s="90"/>
      <c r="P284" s="5"/>
      <c r="Q284" s="5"/>
      <c r="R284" s="5"/>
      <c r="S284" s="5"/>
      <c r="T284" s="90"/>
      <c r="U284" s="1396"/>
      <c r="V284" s="1396"/>
      <c r="W284" s="1391"/>
      <c r="X284" s="1399"/>
      <c r="Y284" s="1393"/>
      <c r="Z284" s="1402"/>
      <c r="AA284" s="51">
        <f>IF(M284=M283,0,IF(M284=M282,0,IF(M284=M281,0,1)))</f>
        <v>0</v>
      </c>
      <c r="AB284" s="51" t="s">
        <v>177</v>
      </c>
      <c r="AC284" s="51" t="str">
        <f t="shared" si="53"/>
        <v>?</v>
      </c>
      <c r="AD284" s="51">
        <f>IF(N284=N283,0,IF(N284=N282,0,IF(N284=N281,0,1)))</f>
        <v>0</v>
      </c>
      <c r="AE284" s="407">
        <f t="shared" si="65"/>
        <v>0</v>
      </c>
    </row>
    <row r="285" spans="1:31" ht="14.1" customHeight="1" thickTop="1" thickBot="1">
      <c r="A285" s="1419"/>
      <c r="B285" s="1407"/>
      <c r="C285" s="1423"/>
      <c r="D285" s="1407"/>
      <c r="E285" s="1429"/>
      <c r="F285" s="1384"/>
      <c r="G285" s="1386"/>
      <c r="H285" s="1426"/>
      <c r="I285" s="1384"/>
      <c r="J285" s="1384"/>
      <c r="K285" s="253"/>
      <c r="L285" s="90"/>
      <c r="M285" s="81"/>
      <c r="N285" s="81"/>
      <c r="O285" s="90"/>
      <c r="P285" s="5"/>
      <c r="Q285" s="5"/>
      <c r="R285" s="5"/>
      <c r="S285" s="5"/>
      <c r="T285" s="90"/>
      <c r="U285" s="1396"/>
      <c r="V285" s="1396"/>
      <c r="W285" s="1391"/>
      <c r="X285" s="1399"/>
      <c r="Y285" s="1393"/>
      <c r="Z285" s="1402"/>
      <c r="AA285" s="51">
        <f>IF(M285=M284,0,IF(M285=M283,0,IF(M285=M282,0,IF(M285=M281,0,1))))</f>
        <v>0</v>
      </c>
      <c r="AB285" s="51" t="s">
        <v>177</v>
      </c>
      <c r="AC285" s="51" t="str">
        <f t="shared" si="53"/>
        <v>?</v>
      </c>
      <c r="AD285" s="51">
        <f>IF(N285=N284,0,IF(N285=N283,0,IF(N285=N282,0,IF(N285=N281,0,1))))</f>
        <v>0</v>
      </c>
      <c r="AE285" s="407">
        <f t="shared" si="65"/>
        <v>0</v>
      </c>
    </row>
    <row r="286" spans="1:31" ht="14.1" customHeight="1" thickTop="1" thickBot="1">
      <c r="A286" s="1419"/>
      <c r="B286" s="1407"/>
      <c r="C286" s="1423"/>
      <c r="D286" s="1407"/>
      <c r="E286" s="1429"/>
      <c r="F286" s="1384"/>
      <c r="G286" s="1386"/>
      <c r="H286" s="1426"/>
      <c r="I286" s="1384"/>
      <c r="J286" s="1384"/>
      <c r="K286" s="253"/>
      <c r="L286" s="90"/>
      <c r="M286" s="81"/>
      <c r="N286" s="81"/>
      <c r="O286" s="90"/>
      <c r="P286" s="5"/>
      <c r="Q286" s="5"/>
      <c r="R286" s="5"/>
      <c r="S286" s="5"/>
      <c r="T286" s="90"/>
      <c r="U286" s="1396"/>
      <c r="V286" s="1396"/>
      <c r="W286" s="1391"/>
      <c r="X286" s="1399"/>
      <c r="Y286" s="1393"/>
      <c r="Z286" s="1402"/>
      <c r="AA286" s="51">
        <f>IF(M286=M285,0,IF(M286=M284,0,IF(M286=M283,0,IF(M286=M282,0,IF(M286=M281,0,1)))))</f>
        <v>0</v>
      </c>
      <c r="AB286" s="51" t="s">
        <v>177</v>
      </c>
      <c r="AC286" s="51" t="str">
        <f t="shared" si="53"/>
        <v>?</v>
      </c>
      <c r="AD286" s="51">
        <f>IF(N286=N285,0,IF(N286=N284,0,IF(N286=N283,0,IF(N286=N282,0,IF(N286=N281,0,1)))))</f>
        <v>0</v>
      </c>
      <c r="AE286" s="407">
        <f t="shared" si="65"/>
        <v>0</v>
      </c>
    </row>
    <row r="287" spans="1:31" ht="14.1" customHeight="1" thickTop="1" thickBot="1">
      <c r="A287" s="1419"/>
      <c r="B287" s="1407"/>
      <c r="C287" s="1423"/>
      <c r="D287" s="1407"/>
      <c r="E287" s="1429"/>
      <c r="F287" s="1384"/>
      <c r="G287" s="1386"/>
      <c r="H287" s="1426"/>
      <c r="I287" s="1384"/>
      <c r="J287" s="1384"/>
      <c r="K287" s="253"/>
      <c r="L287" s="90"/>
      <c r="M287" s="81"/>
      <c r="N287" s="81"/>
      <c r="O287" s="90"/>
      <c r="P287" s="5"/>
      <c r="Q287" s="5"/>
      <c r="R287" s="5"/>
      <c r="S287" s="5"/>
      <c r="T287" s="90"/>
      <c r="U287" s="1396"/>
      <c r="V287" s="1396"/>
      <c r="W287" s="1388" t="str">
        <f t="shared" ref="W287" si="66">IF(W281&gt;9,"błąd","")</f>
        <v/>
      </c>
      <c r="X287" s="1399"/>
      <c r="Y287" s="1393"/>
      <c r="Z287" s="1402"/>
      <c r="AA287" s="51">
        <f>IF(M287=M286,0,IF(M287=M285,0,IF(M287=M284,0,IF(M287=M283,0,IF(M287=M282,0,IF(M287=M281,0,1))))))</f>
        <v>0</v>
      </c>
      <c r="AB287" s="51" t="s">
        <v>177</v>
      </c>
      <c r="AC287" s="51" t="str">
        <f t="shared" si="53"/>
        <v>?</v>
      </c>
      <c r="AD287" s="51">
        <f>IF(N287=N286,0,IF(N287=N285,0,IF(N287=N284,0,IF(N287=N283,0,IF(N287=N282,0,IF(N287=N281,0,1))))))</f>
        <v>0</v>
      </c>
      <c r="AE287" s="407">
        <f t="shared" si="65"/>
        <v>0</v>
      </c>
    </row>
    <row r="288" spans="1:31" ht="14.1" customHeight="1" thickTop="1" thickBot="1">
      <c r="A288" s="1419"/>
      <c r="B288" s="1407"/>
      <c r="C288" s="1423"/>
      <c r="D288" s="1407"/>
      <c r="E288" s="1429"/>
      <c r="F288" s="1384"/>
      <c r="G288" s="1386"/>
      <c r="H288" s="1426"/>
      <c r="I288" s="1384"/>
      <c r="J288" s="1384"/>
      <c r="K288" s="253"/>
      <c r="L288" s="90"/>
      <c r="M288" s="81"/>
      <c r="N288" s="81"/>
      <c r="O288" s="90"/>
      <c r="P288" s="5"/>
      <c r="Q288" s="5"/>
      <c r="R288" s="5"/>
      <c r="S288" s="5"/>
      <c r="T288" s="90"/>
      <c r="U288" s="1396"/>
      <c r="V288" s="1396"/>
      <c r="W288" s="1388"/>
      <c r="X288" s="1399"/>
      <c r="Y288" s="1393"/>
      <c r="Z288" s="1402"/>
      <c r="AA288" s="51">
        <f>IF(M288=M287,0,IF(M288=M286,0,IF(M288=M285,0,IF(M288=M284,0,IF(M288=M283,0,IF(M288=M282,0,IF(M288=M281,0,1)))))))</f>
        <v>0</v>
      </c>
      <c r="AB288" s="51" t="s">
        <v>177</v>
      </c>
      <c r="AC288" s="51" t="str">
        <f t="shared" si="53"/>
        <v>?</v>
      </c>
      <c r="AD288" s="51">
        <f>IF(N288=N287,0,IF(N288=N286,0,IF(N288=N285,0,IF(N288=N284,0,IF(N288=N283,0,IF(N288=N282,0,IF(N288=N281,0,1)))))))</f>
        <v>0</v>
      </c>
      <c r="AE288" s="407">
        <f t="shared" si="65"/>
        <v>0</v>
      </c>
    </row>
    <row r="289" spans="1:31" ht="14.1" customHeight="1" thickTop="1" thickBot="1">
      <c r="A289" s="1419"/>
      <c r="B289" s="1407"/>
      <c r="C289" s="1423"/>
      <c r="D289" s="1407"/>
      <c r="E289" s="1429"/>
      <c r="F289" s="1384"/>
      <c r="G289" s="1386"/>
      <c r="H289" s="1426"/>
      <c r="I289" s="1384"/>
      <c r="J289" s="1384"/>
      <c r="K289" s="253"/>
      <c r="L289" s="90"/>
      <c r="M289" s="81"/>
      <c r="N289" s="81"/>
      <c r="O289" s="90"/>
      <c r="P289" s="5"/>
      <c r="Q289" s="5"/>
      <c r="R289" s="5"/>
      <c r="S289" s="5"/>
      <c r="T289" s="90"/>
      <c r="U289" s="1396"/>
      <c r="V289" s="1396"/>
      <c r="W289" s="1388"/>
      <c r="X289" s="1399"/>
      <c r="Y289" s="1393"/>
      <c r="Z289" s="1402"/>
      <c r="AA289" s="51">
        <f>IF(M289=M288,0,IF(M289=M287,0,IF(M289=M286,0,IF(M289=M285,0,IF(M289=M284,0,IF(M289=M283,0,IF(M289=M282,0,IF(M289=M281,0,1))))))))</f>
        <v>0</v>
      </c>
      <c r="AB289" s="51" t="s">
        <v>177</v>
      </c>
      <c r="AC289" s="51" t="str">
        <f t="shared" si="53"/>
        <v>?</v>
      </c>
      <c r="AD289" s="51">
        <f>IF(N289=N288,0,IF(N289=N287,0,IF(N289=N286,0,IF(N289=N285,0,IF(N289=N284,0,IF(N289=N283,0,IF(N289=N282,0,IF(N289=N281,0,1))))))))</f>
        <v>0</v>
      </c>
      <c r="AE289" s="407">
        <f t="shared" si="65"/>
        <v>0</v>
      </c>
    </row>
    <row r="290" spans="1:31" ht="14.1" customHeight="1" thickTop="1" thickBot="1">
      <c r="A290" s="1419"/>
      <c r="B290" s="1408"/>
      <c r="C290" s="1424"/>
      <c r="D290" s="1408"/>
      <c r="E290" s="1430"/>
      <c r="F290" s="1385"/>
      <c r="G290" s="1387"/>
      <c r="H290" s="1427"/>
      <c r="I290" s="1385"/>
      <c r="J290" s="1385"/>
      <c r="K290" s="250"/>
      <c r="L290" s="88"/>
      <c r="M290" s="81"/>
      <c r="N290" s="85"/>
      <c r="O290" s="88"/>
      <c r="P290" s="6"/>
      <c r="Q290" s="6"/>
      <c r="R290" s="6"/>
      <c r="S290" s="6"/>
      <c r="T290" s="88"/>
      <c r="U290" s="1397"/>
      <c r="V290" s="1397"/>
      <c r="W290" s="1389"/>
      <c r="X290" s="1399"/>
      <c r="Y290" s="1394"/>
      <c r="Z290" s="1402"/>
      <c r="AA290" s="51">
        <f>IF(M290=M289,0,IF(M290=M288,0,IF(M290=M287,0,IF(M290=M286,0,IF(M290=M285,0,IF(M290=M284,0,IF(M290=M283,0,IF(M290=M282,0,IF(M290=M281,0,1)))))))))</f>
        <v>0</v>
      </c>
      <c r="AB290" s="51" t="s">
        <v>177</v>
      </c>
      <c r="AC290" s="51" t="str">
        <f t="shared" si="53"/>
        <v>?</v>
      </c>
      <c r="AD290" s="51">
        <f>IF(N290=N289,0,IF(N290=N288,0,IF(N290=N287,0,IF(N290=N286,0,IF(N290=N285,0,IF(N290=N284,0,IF(N290=N283,0,IF(N290=N282,0,IF(N290=N281,0,1)))))))))</f>
        <v>0</v>
      </c>
      <c r="AE290" s="407">
        <f t="shared" si="65"/>
        <v>0</v>
      </c>
    </row>
    <row r="291" spans="1:31" ht="14.1" customHeight="1" thickTop="1" thickBot="1">
      <c r="A291" s="1419">
        <v>25</v>
      </c>
      <c r="B291" s="1406"/>
      <c r="C291" s="1422"/>
      <c r="D291" s="1406"/>
      <c r="E291" s="1428"/>
      <c r="F291" s="1398"/>
      <c r="G291" s="1425"/>
      <c r="H291" s="1025" t="s">
        <v>552</v>
      </c>
      <c r="I291" s="1398"/>
      <c r="J291" s="1398"/>
      <c r="K291" s="251"/>
      <c r="L291" s="89"/>
      <c r="M291" s="71"/>
      <c r="N291" s="71"/>
      <c r="O291" s="89"/>
      <c r="P291" s="7"/>
      <c r="Q291" s="7"/>
      <c r="R291" s="7"/>
      <c r="S291" s="7"/>
      <c r="T291" s="89"/>
      <c r="U291" s="1395">
        <f>SUM(P291:T300)</f>
        <v>0</v>
      </c>
      <c r="V291" s="1395">
        <f>IF(U291&gt;0,18,0)</f>
        <v>0</v>
      </c>
      <c r="W291" s="1390">
        <f t="shared" ref="W291" si="67">IF((U291-V291)&gt;=0,U291-V291,0)</f>
        <v>0</v>
      </c>
      <c r="X291" s="1399">
        <f>IF(U291&lt;V291,U291,V291)/IF(V291=0,1,V291)</f>
        <v>0</v>
      </c>
      <c r="Y291" s="1392" t="str">
        <f>IF(X291=1,"pe",IF(X291&gt;0,"ne",""))</f>
        <v/>
      </c>
      <c r="Z291" s="1402"/>
      <c r="AA291" s="51">
        <v>1</v>
      </c>
      <c r="AB291" s="51" t="s">
        <v>177</v>
      </c>
      <c r="AC291" s="51" t="str">
        <f t="shared" si="53"/>
        <v>?</v>
      </c>
      <c r="AD291" s="51">
        <v>1</v>
      </c>
      <c r="AE291" s="407">
        <f>C291</f>
        <v>0</v>
      </c>
    </row>
    <row r="292" spans="1:31" ht="14.1" customHeight="1" thickTop="1" thickBot="1">
      <c r="A292" s="1419"/>
      <c r="B292" s="1407"/>
      <c r="C292" s="1423"/>
      <c r="D292" s="1407"/>
      <c r="E292" s="1429"/>
      <c r="F292" s="1384"/>
      <c r="G292" s="1386"/>
      <c r="H292" s="1426"/>
      <c r="I292" s="1384"/>
      <c r="J292" s="1384"/>
      <c r="K292" s="249"/>
      <c r="L292" s="90"/>
      <c r="M292" s="81"/>
      <c r="N292" s="81"/>
      <c r="O292" s="90"/>
      <c r="P292" s="5"/>
      <c r="Q292" s="5"/>
      <c r="R292" s="5"/>
      <c r="S292" s="5"/>
      <c r="T292" s="90"/>
      <c r="U292" s="1396"/>
      <c r="V292" s="1396"/>
      <c r="W292" s="1391"/>
      <c r="X292" s="1399"/>
      <c r="Y292" s="1393"/>
      <c r="Z292" s="1402"/>
      <c r="AA292" s="51">
        <f>IF(M292=M291,0,1)</f>
        <v>0</v>
      </c>
      <c r="AB292" s="51" t="s">
        <v>177</v>
      </c>
      <c r="AC292" s="51" t="str">
        <f t="shared" si="53"/>
        <v>?</v>
      </c>
      <c r="AD292" s="51">
        <f>IF(N292=N291,0,1)</f>
        <v>0</v>
      </c>
      <c r="AE292" s="407">
        <f t="shared" si="65"/>
        <v>0</v>
      </c>
    </row>
    <row r="293" spans="1:31" ht="14.1" customHeight="1" thickTop="1" thickBot="1">
      <c r="A293" s="1419"/>
      <c r="B293" s="1407"/>
      <c r="C293" s="1423"/>
      <c r="D293" s="1407"/>
      <c r="E293" s="1429"/>
      <c r="F293" s="1384"/>
      <c r="G293" s="1386"/>
      <c r="H293" s="1426"/>
      <c r="I293" s="1384"/>
      <c r="J293" s="1384"/>
      <c r="K293" s="249"/>
      <c r="L293" s="90"/>
      <c r="M293" s="81"/>
      <c r="N293" s="81"/>
      <c r="O293" s="90"/>
      <c r="P293" s="5"/>
      <c r="Q293" s="5"/>
      <c r="R293" s="5"/>
      <c r="S293" s="5"/>
      <c r="T293" s="90"/>
      <c r="U293" s="1396"/>
      <c r="V293" s="1396"/>
      <c r="W293" s="1391"/>
      <c r="X293" s="1399"/>
      <c r="Y293" s="1393"/>
      <c r="Z293" s="1402"/>
      <c r="AA293" s="51">
        <f>IF(M293=M292,0,IF(M293=M291,0,1))</f>
        <v>0</v>
      </c>
      <c r="AB293" s="51" t="s">
        <v>177</v>
      </c>
      <c r="AC293" s="51" t="str">
        <f t="shared" si="53"/>
        <v>?</v>
      </c>
      <c r="AD293" s="51">
        <f>IF(N293=N292,0,IF(N293=N291,0,1))</f>
        <v>0</v>
      </c>
      <c r="AE293" s="407">
        <f t="shared" si="65"/>
        <v>0</v>
      </c>
    </row>
    <row r="294" spans="1:31" ht="14.1" customHeight="1" thickTop="1" thickBot="1">
      <c r="A294" s="1419"/>
      <c r="B294" s="1407"/>
      <c r="C294" s="1423"/>
      <c r="D294" s="1407"/>
      <c r="E294" s="1429"/>
      <c r="F294" s="1384"/>
      <c r="G294" s="1386"/>
      <c r="H294" s="1426"/>
      <c r="I294" s="1384"/>
      <c r="J294" s="1384"/>
      <c r="K294" s="249"/>
      <c r="L294" s="90"/>
      <c r="M294" s="81"/>
      <c r="N294" s="81"/>
      <c r="O294" s="90"/>
      <c r="P294" s="5"/>
      <c r="Q294" s="5"/>
      <c r="R294" s="5"/>
      <c r="S294" s="5"/>
      <c r="T294" s="90"/>
      <c r="U294" s="1396"/>
      <c r="V294" s="1396"/>
      <c r="W294" s="1391"/>
      <c r="X294" s="1399"/>
      <c r="Y294" s="1393"/>
      <c r="Z294" s="1402"/>
      <c r="AA294" s="51">
        <f>IF(M294=M293,0,IF(M294=M292,0,IF(M294=M291,0,1)))</f>
        <v>0</v>
      </c>
      <c r="AB294" s="51" t="s">
        <v>177</v>
      </c>
      <c r="AC294" s="51" t="str">
        <f t="shared" si="53"/>
        <v>?</v>
      </c>
      <c r="AD294" s="51">
        <f>IF(N294=N293,0,IF(N294=N292,0,IF(N294=N291,0,1)))</f>
        <v>0</v>
      </c>
      <c r="AE294" s="407">
        <f t="shared" si="65"/>
        <v>0</v>
      </c>
    </row>
    <row r="295" spans="1:31" ht="14.1" customHeight="1" thickTop="1" thickBot="1">
      <c r="A295" s="1419"/>
      <c r="B295" s="1407"/>
      <c r="C295" s="1423"/>
      <c r="D295" s="1407"/>
      <c r="E295" s="1429"/>
      <c r="F295" s="1384"/>
      <c r="G295" s="1386"/>
      <c r="H295" s="1426"/>
      <c r="I295" s="1384"/>
      <c r="J295" s="1384"/>
      <c r="K295" s="253"/>
      <c r="L295" s="90"/>
      <c r="M295" s="81"/>
      <c r="N295" s="81"/>
      <c r="O295" s="90"/>
      <c r="P295" s="5"/>
      <c r="Q295" s="5"/>
      <c r="R295" s="5"/>
      <c r="S295" s="5"/>
      <c r="T295" s="90"/>
      <c r="U295" s="1396"/>
      <c r="V295" s="1396"/>
      <c r="W295" s="1391"/>
      <c r="X295" s="1399"/>
      <c r="Y295" s="1393"/>
      <c r="Z295" s="1402"/>
      <c r="AA295" s="51">
        <f>IF(M295=M294,0,IF(M295=M293,0,IF(M295=M292,0,IF(M295=M291,0,1))))</f>
        <v>0</v>
      </c>
      <c r="AB295" s="51" t="s">
        <v>177</v>
      </c>
      <c r="AC295" s="51" t="str">
        <f t="shared" ref="AC295:AC364" si="68">$C$2</f>
        <v>?</v>
      </c>
      <c r="AD295" s="51">
        <f>IF(N295=N294,0,IF(N295=N293,0,IF(N295=N292,0,IF(N295=N291,0,1))))</f>
        <v>0</v>
      </c>
      <c r="AE295" s="407">
        <f t="shared" si="65"/>
        <v>0</v>
      </c>
    </row>
    <row r="296" spans="1:31" ht="14.1" customHeight="1" thickTop="1" thickBot="1">
      <c r="A296" s="1419"/>
      <c r="B296" s="1407"/>
      <c r="C296" s="1423"/>
      <c r="D296" s="1407"/>
      <c r="E296" s="1429"/>
      <c r="F296" s="1384"/>
      <c r="G296" s="1386"/>
      <c r="H296" s="1426"/>
      <c r="I296" s="1384"/>
      <c r="J296" s="1384"/>
      <c r="K296" s="253"/>
      <c r="L296" s="90"/>
      <c r="M296" s="81"/>
      <c r="N296" s="81"/>
      <c r="O296" s="90"/>
      <c r="P296" s="5"/>
      <c r="Q296" s="5"/>
      <c r="R296" s="5"/>
      <c r="S296" s="5"/>
      <c r="T296" s="90"/>
      <c r="U296" s="1396"/>
      <c r="V296" s="1396"/>
      <c r="W296" s="1391"/>
      <c r="X296" s="1399"/>
      <c r="Y296" s="1393"/>
      <c r="Z296" s="1402"/>
      <c r="AA296" s="51">
        <f>IF(M296=M295,0,IF(M296=M294,0,IF(M296=M293,0,IF(M296=M292,0,IF(M296=M291,0,1)))))</f>
        <v>0</v>
      </c>
      <c r="AB296" s="51" t="s">
        <v>177</v>
      </c>
      <c r="AC296" s="51" t="str">
        <f t="shared" si="68"/>
        <v>?</v>
      </c>
      <c r="AD296" s="51">
        <f>IF(N296=N295,0,IF(N296=N294,0,IF(N296=N293,0,IF(N296=N292,0,IF(N296=N291,0,1)))))</f>
        <v>0</v>
      </c>
      <c r="AE296" s="407">
        <f t="shared" si="65"/>
        <v>0</v>
      </c>
    </row>
    <row r="297" spans="1:31" ht="14.1" customHeight="1" thickTop="1" thickBot="1">
      <c r="A297" s="1419"/>
      <c r="B297" s="1407"/>
      <c r="C297" s="1423"/>
      <c r="D297" s="1407"/>
      <c r="E297" s="1429"/>
      <c r="F297" s="1384"/>
      <c r="G297" s="1386"/>
      <c r="H297" s="1426"/>
      <c r="I297" s="1384"/>
      <c r="J297" s="1384"/>
      <c r="K297" s="253"/>
      <c r="L297" s="90"/>
      <c r="M297" s="81"/>
      <c r="N297" s="81"/>
      <c r="O297" s="90"/>
      <c r="P297" s="5"/>
      <c r="Q297" s="5"/>
      <c r="R297" s="5"/>
      <c r="S297" s="5"/>
      <c r="T297" s="90"/>
      <c r="U297" s="1396"/>
      <c r="V297" s="1396"/>
      <c r="W297" s="1388" t="str">
        <f t="shared" ref="W297" si="69">IF(W291&gt;9,"błąd","")</f>
        <v/>
      </c>
      <c r="X297" s="1399"/>
      <c r="Y297" s="1393"/>
      <c r="Z297" s="1402"/>
      <c r="AA297" s="51">
        <f>IF(M297=M296,0,IF(M297=M295,0,IF(M297=M294,0,IF(M297=M293,0,IF(M297=M292,0,IF(M297=M291,0,1))))))</f>
        <v>0</v>
      </c>
      <c r="AB297" s="51" t="s">
        <v>177</v>
      </c>
      <c r="AC297" s="51" t="str">
        <f t="shared" si="68"/>
        <v>?</v>
      </c>
      <c r="AD297" s="51">
        <f>IF(N297=N296,0,IF(N297=N295,0,IF(N297=N294,0,IF(N297=N293,0,IF(N297=N292,0,IF(N297=N291,0,1))))))</f>
        <v>0</v>
      </c>
      <c r="AE297" s="407">
        <f t="shared" si="65"/>
        <v>0</v>
      </c>
    </row>
    <row r="298" spans="1:31" ht="14.1" customHeight="1" thickTop="1" thickBot="1">
      <c r="A298" s="1419"/>
      <c r="B298" s="1407"/>
      <c r="C298" s="1423"/>
      <c r="D298" s="1407"/>
      <c r="E298" s="1429"/>
      <c r="F298" s="1384"/>
      <c r="G298" s="1386"/>
      <c r="H298" s="1426"/>
      <c r="I298" s="1384"/>
      <c r="J298" s="1384"/>
      <c r="K298" s="253"/>
      <c r="L298" s="90"/>
      <c r="M298" s="81"/>
      <c r="N298" s="81"/>
      <c r="O298" s="90"/>
      <c r="P298" s="5"/>
      <c r="Q298" s="5"/>
      <c r="R298" s="5"/>
      <c r="S298" s="5"/>
      <c r="T298" s="90"/>
      <c r="U298" s="1396"/>
      <c r="V298" s="1396"/>
      <c r="W298" s="1388"/>
      <c r="X298" s="1399"/>
      <c r="Y298" s="1393"/>
      <c r="Z298" s="1402"/>
      <c r="AA298" s="51">
        <f>IF(M298=M297,0,IF(M298=M296,0,IF(M298=M295,0,IF(M298=M294,0,IF(M298=M293,0,IF(M298=M292,0,IF(M298=M291,0,1)))))))</f>
        <v>0</v>
      </c>
      <c r="AB298" s="51" t="s">
        <v>177</v>
      </c>
      <c r="AC298" s="51" t="str">
        <f t="shared" si="68"/>
        <v>?</v>
      </c>
      <c r="AD298" s="51">
        <f>IF(N298=N297,0,IF(N298=N296,0,IF(N298=N295,0,IF(N298=N294,0,IF(N298=N293,0,IF(N298=N292,0,IF(N298=N291,0,1)))))))</f>
        <v>0</v>
      </c>
      <c r="AE298" s="407">
        <f t="shared" si="65"/>
        <v>0</v>
      </c>
    </row>
    <row r="299" spans="1:31" ht="14.1" customHeight="1" thickTop="1" thickBot="1">
      <c r="A299" s="1419"/>
      <c r="B299" s="1407"/>
      <c r="C299" s="1423"/>
      <c r="D299" s="1407"/>
      <c r="E299" s="1429"/>
      <c r="F299" s="1384"/>
      <c r="G299" s="1386"/>
      <c r="H299" s="1426"/>
      <c r="I299" s="1384"/>
      <c r="J299" s="1384"/>
      <c r="K299" s="253"/>
      <c r="L299" s="90"/>
      <c r="M299" s="81"/>
      <c r="N299" s="81"/>
      <c r="O299" s="90"/>
      <c r="P299" s="5"/>
      <c r="Q299" s="5"/>
      <c r="R299" s="5"/>
      <c r="S299" s="5"/>
      <c r="T299" s="90"/>
      <c r="U299" s="1396"/>
      <c r="V299" s="1396"/>
      <c r="W299" s="1388"/>
      <c r="X299" s="1399"/>
      <c r="Y299" s="1393"/>
      <c r="Z299" s="1402"/>
      <c r="AA299" s="51">
        <f>IF(M299=M298,0,IF(M299=M297,0,IF(M299=M296,0,IF(M299=M295,0,IF(M299=M294,0,IF(M299=M293,0,IF(M299=M292,0,IF(M299=M291,0,1))))))))</f>
        <v>0</v>
      </c>
      <c r="AB299" s="51" t="s">
        <v>177</v>
      </c>
      <c r="AC299" s="51" t="str">
        <f t="shared" si="68"/>
        <v>?</v>
      </c>
      <c r="AD299" s="51">
        <f>IF(N299=N298,0,IF(N299=N297,0,IF(N299=N296,0,IF(N299=N295,0,IF(N299=N294,0,IF(N299=N293,0,IF(N299=N292,0,IF(N299=N291,0,1))))))))</f>
        <v>0</v>
      </c>
      <c r="AE299" s="407">
        <f t="shared" si="65"/>
        <v>0</v>
      </c>
    </row>
    <row r="300" spans="1:31" ht="14.1" customHeight="1" thickTop="1" thickBot="1">
      <c r="A300" s="1419"/>
      <c r="B300" s="1408"/>
      <c r="C300" s="1424"/>
      <c r="D300" s="1408"/>
      <c r="E300" s="1430"/>
      <c r="F300" s="1385"/>
      <c r="G300" s="1387"/>
      <c r="H300" s="1427"/>
      <c r="I300" s="1385"/>
      <c r="J300" s="1385"/>
      <c r="K300" s="250"/>
      <c r="L300" s="88"/>
      <c r="M300" s="81"/>
      <c r="N300" s="85"/>
      <c r="O300" s="88"/>
      <c r="P300" s="6"/>
      <c r="Q300" s="6"/>
      <c r="R300" s="6"/>
      <c r="S300" s="6"/>
      <c r="T300" s="88"/>
      <c r="U300" s="1397"/>
      <c r="V300" s="1397"/>
      <c r="W300" s="1389"/>
      <c r="X300" s="1399"/>
      <c r="Y300" s="1394"/>
      <c r="Z300" s="1402"/>
      <c r="AA300" s="51">
        <f>IF(M300=M299,0,IF(M300=M298,0,IF(M300=M297,0,IF(M300=M296,0,IF(M300=M295,0,IF(M300=M294,0,IF(M300=M293,0,IF(M300=M292,0,IF(M300=M291,0,1)))))))))</f>
        <v>0</v>
      </c>
      <c r="AB300" s="51" t="s">
        <v>177</v>
      </c>
      <c r="AC300" s="51" t="str">
        <f t="shared" si="68"/>
        <v>?</v>
      </c>
      <c r="AD300" s="51">
        <f>IF(N300=N299,0,IF(N300=N298,0,IF(N300=N297,0,IF(N300=N296,0,IF(N300=N295,0,IF(N300=N294,0,IF(N300=N293,0,IF(N300=N292,0,IF(N300=N291,0,1)))))))))</f>
        <v>0</v>
      </c>
      <c r="AE300" s="407">
        <f t="shared" si="65"/>
        <v>0</v>
      </c>
    </row>
    <row r="301" spans="1:31" ht="14.1" customHeight="1" thickTop="1" thickBot="1">
      <c r="A301" s="1419">
        <v>26</v>
      </c>
      <c r="B301" s="1406"/>
      <c r="C301" s="1422"/>
      <c r="D301" s="1406"/>
      <c r="E301" s="1428"/>
      <c r="F301" s="1398"/>
      <c r="G301" s="1425"/>
      <c r="H301" s="1025" t="s">
        <v>552</v>
      </c>
      <c r="I301" s="1398"/>
      <c r="J301" s="1398"/>
      <c r="K301" s="251"/>
      <c r="L301" s="89"/>
      <c r="M301" s="71"/>
      <c r="N301" s="71"/>
      <c r="O301" s="89"/>
      <c r="P301" s="7"/>
      <c r="Q301" s="7"/>
      <c r="R301" s="7"/>
      <c r="S301" s="7"/>
      <c r="T301" s="89"/>
      <c r="U301" s="1395">
        <f>SUM(P301:T310)</f>
        <v>0</v>
      </c>
      <c r="V301" s="1395">
        <f>IF(U301&gt;0,18,0)</f>
        <v>0</v>
      </c>
      <c r="W301" s="1390">
        <f t="shared" ref="W301" si="70">IF((U301-V301)&gt;=0,U301-V301,0)</f>
        <v>0</v>
      </c>
      <c r="X301" s="1399">
        <f>IF(U301&lt;V301,U301,V301)/IF(V301=0,1,V301)</f>
        <v>0</v>
      </c>
      <c r="Y301" s="1392" t="str">
        <f>IF(X301=1,"pe",IF(X301&gt;0,"ne",""))</f>
        <v/>
      </c>
      <c r="Z301" s="1402"/>
      <c r="AA301" s="51">
        <v>1</v>
      </c>
      <c r="AB301" s="51" t="s">
        <v>177</v>
      </c>
      <c r="AC301" s="51" t="str">
        <f t="shared" si="68"/>
        <v>?</v>
      </c>
      <c r="AD301" s="51">
        <v>1</v>
      </c>
      <c r="AE301" s="407">
        <f>C301</f>
        <v>0</v>
      </c>
    </row>
    <row r="302" spans="1:31" ht="14.1" customHeight="1" thickTop="1" thickBot="1">
      <c r="A302" s="1419"/>
      <c r="B302" s="1407"/>
      <c r="C302" s="1423"/>
      <c r="D302" s="1407"/>
      <c r="E302" s="1429"/>
      <c r="F302" s="1384"/>
      <c r="G302" s="1386"/>
      <c r="H302" s="1426"/>
      <c r="I302" s="1384"/>
      <c r="J302" s="1384"/>
      <c r="K302" s="249"/>
      <c r="L302" s="90"/>
      <c r="M302" s="81"/>
      <c r="N302" s="81"/>
      <c r="O302" s="90"/>
      <c r="P302" s="5"/>
      <c r="Q302" s="5"/>
      <c r="R302" s="5"/>
      <c r="S302" s="5"/>
      <c r="T302" s="90"/>
      <c r="U302" s="1396"/>
      <c r="V302" s="1396"/>
      <c r="W302" s="1391"/>
      <c r="X302" s="1399"/>
      <c r="Y302" s="1393"/>
      <c r="Z302" s="1402"/>
      <c r="AA302" s="51">
        <f>IF(M302=M301,0,1)</f>
        <v>0</v>
      </c>
      <c r="AB302" s="51" t="s">
        <v>177</v>
      </c>
      <c r="AC302" s="51" t="str">
        <f t="shared" si="68"/>
        <v>?</v>
      </c>
      <c r="AD302" s="51">
        <f>IF(N302=N301,0,1)</f>
        <v>0</v>
      </c>
      <c r="AE302" s="407">
        <f t="shared" si="65"/>
        <v>0</v>
      </c>
    </row>
    <row r="303" spans="1:31" ht="14.1" customHeight="1" thickTop="1" thickBot="1">
      <c r="A303" s="1419"/>
      <c r="B303" s="1407"/>
      <c r="C303" s="1423"/>
      <c r="D303" s="1407"/>
      <c r="E303" s="1429"/>
      <c r="F303" s="1384"/>
      <c r="G303" s="1386"/>
      <c r="H303" s="1426"/>
      <c r="I303" s="1384"/>
      <c r="J303" s="1384"/>
      <c r="K303" s="249"/>
      <c r="L303" s="90"/>
      <c r="M303" s="81"/>
      <c r="N303" s="81"/>
      <c r="O303" s="90"/>
      <c r="P303" s="5"/>
      <c r="Q303" s="5"/>
      <c r="R303" s="5"/>
      <c r="S303" s="5"/>
      <c r="T303" s="90"/>
      <c r="U303" s="1396"/>
      <c r="V303" s="1396"/>
      <c r="W303" s="1391"/>
      <c r="X303" s="1399"/>
      <c r="Y303" s="1393"/>
      <c r="Z303" s="1402"/>
      <c r="AA303" s="51">
        <f>IF(M303=M302,0,IF(M303=M301,0,1))</f>
        <v>0</v>
      </c>
      <c r="AB303" s="51" t="s">
        <v>177</v>
      </c>
      <c r="AC303" s="51" t="str">
        <f t="shared" si="68"/>
        <v>?</v>
      </c>
      <c r="AD303" s="51">
        <f>IF(N303=N302,0,IF(N303=N301,0,1))</f>
        <v>0</v>
      </c>
      <c r="AE303" s="407">
        <f t="shared" si="65"/>
        <v>0</v>
      </c>
    </row>
    <row r="304" spans="1:31" ht="14.1" customHeight="1" thickTop="1" thickBot="1">
      <c r="A304" s="1419"/>
      <c r="B304" s="1407"/>
      <c r="C304" s="1423"/>
      <c r="D304" s="1407"/>
      <c r="E304" s="1429"/>
      <c r="F304" s="1384"/>
      <c r="G304" s="1386"/>
      <c r="H304" s="1426"/>
      <c r="I304" s="1384"/>
      <c r="J304" s="1384"/>
      <c r="K304" s="249"/>
      <c r="L304" s="90"/>
      <c r="M304" s="81"/>
      <c r="N304" s="81"/>
      <c r="O304" s="90"/>
      <c r="P304" s="5"/>
      <c r="Q304" s="5"/>
      <c r="R304" s="5"/>
      <c r="S304" s="5"/>
      <c r="T304" s="90"/>
      <c r="U304" s="1396"/>
      <c r="V304" s="1396"/>
      <c r="W304" s="1391"/>
      <c r="X304" s="1399"/>
      <c r="Y304" s="1393"/>
      <c r="Z304" s="1402"/>
      <c r="AA304" s="51">
        <f>IF(M304=M303,0,IF(M304=M302,0,IF(M304=M301,0,1)))</f>
        <v>0</v>
      </c>
      <c r="AB304" s="51" t="s">
        <v>177</v>
      </c>
      <c r="AC304" s="51" t="str">
        <f t="shared" si="68"/>
        <v>?</v>
      </c>
      <c r="AD304" s="51">
        <f>IF(N304=N303,0,IF(N304=N302,0,IF(N304=N301,0,1)))</f>
        <v>0</v>
      </c>
      <c r="AE304" s="407">
        <f t="shared" si="65"/>
        <v>0</v>
      </c>
    </row>
    <row r="305" spans="1:31" ht="14.1" customHeight="1" thickTop="1" thickBot="1">
      <c r="A305" s="1419"/>
      <c r="B305" s="1407"/>
      <c r="C305" s="1423"/>
      <c r="D305" s="1407"/>
      <c r="E305" s="1429"/>
      <c r="F305" s="1384"/>
      <c r="G305" s="1386"/>
      <c r="H305" s="1426"/>
      <c r="I305" s="1384"/>
      <c r="J305" s="1384"/>
      <c r="K305" s="253"/>
      <c r="L305" s="90"/>
      <c r="M305" s="81"/>
      <c r="N305" s="81"/>
      <c r="O305" s="90"/>
      <c r="P305" s="5"/>
      <c r="Q305" s="5"/>
      <c r="R305" s="5"/>
      <c r="S305" s="5"/>
      <c r="T305" s="90"/>
      <c r="U305" s="1396"/>
      <c r="V305" s="1396"/>
      <c r="W305" s="1391"/>
      <c r="X305" s="1399"/>
      <c r="Y305" s="1393"/>
      <c r="Z305" s="1402"/>
      <c r="AA305" s="51">
        <f>IF(M305=M304,0,IF(M305=M303,0,IF(M305=M302,0,IF(M305=M301,0,1))))</f>
        <v>0</v>
      </c>
      <c r="AB305" s="51" t="s">
        <v>177</v>
      </c>
      <c r="AC305" s="51" t="str">
        <f t="shared" si="68"/>
        <v>?</v>
      </c>
      <c r="AD305" s="51">
        <f>IF(N305=N304,0,IF(N305=N303,0,IF(N305=N302,0,IF(N305=N301,0,1))))</f>
        <v>0</v>
      </c>
      <c r="AE305" s="407">
        <f t="shared" si="65"/>
        <v>0</v>
      </c>
    </row>
    <row r="306" spans="1:31" ht="14.1" customHeight="1" thickTop="1" thickBot="1">
      <c r="A306" s="1419"/>
      <c r="B306" s="1407"/>
      <c r="C306" s="1423"/>
      <c r="D306" s="1407"/>
      <c r="E306" s="1429"/>
      <c r="F306" s="1384"/>
      <c r="G306" s="1386"/>
      <c r="H306" s="1426"/>
      <c r="I306" s="1384"/>
      <c r="J306" s="1384"/>
      <c r="K306" s="253"/>
      <c r="L306" s="90"/>
      <c r="M306" s="81"/>
      <c r="N306" s="81"/>
      <c r="O306" s="90"/>
      <c r="P306" s="5"/>
      <c r="Q306" s="5"/>
      <c r="R306" s="5"/>
      <c r="S306" s="5"/>
      <c r="T306" s="90"/>
      <c r="U306" s="1396"/>
      <c r="V306" s="1396"/>
      <c r="W306" s="1391"/>
      <c r="X306" s="1399"/>
      <c r="Y306" s="1393"/>
      <c r="Z306" s="1402"/>
      <c r="AA306" s="51">
        <f>IF(M306=M305,0,IF(M306=M304,0,IF(M306=M303,0,IF(M306=M302,0,IF(M306=M301,0,1)))))</f>
        <v>0</v>
      </c>
      <c r="AB306" s="51" t="s">
        <v>177</v>
      </c>
      <c r="AC306" s="51" t="str">
        <f t="shared" si="68"/>
        <v>?</v>
      </c>
      <c r="AD306" s="51">
        <f>IF(N306=N305,0,IF(N306=N304,0,IF(N306=N303,0,IF(N306=N302,0,IF(N306=N301,0,1)))))</f>
        <v>0</v>
      </c>
      <c r="AE306" s="407">
        <f t="shared" si="65"/>
        <v>0</v>
      </c>
    </row>
    <row r="307" spans="1:31" ht="14.1" customHeight="1" thickTop="1" thickBot="1">
      <c r="A307" s="1419"/>
      <c r="B307" s="1407"/>
      <c r="C307" s="1423"/>
      <c r="D307" s="1407"/>
      <c r="E307" s="1429"/>
      <c r="F307" s="1384"/>
      <c r="G307" s="1386"/>
      <c r="H307" s="1426"/>
      <c r="I307" s="1384"/>
      <c r="J307" s="1384"/>
      <c r="K307" s="253"/>
      <c r="L307" s="90"/>
      <c r="M307" s="81"/>
      <c r="N307" s="81"/>
      <c r="O307" s="90"/>
      <c r="P307" s="5"/>
      <c r="Q307" s="5"/>
      <c r="R307" s="5"/>
      <c r="S307" s="5"/>
      <c r="T307" s="90"/>
      <c r="U307" s="1396"/>
      <c r="V307" s="1396"/>
      <c r="W307" s="1388" t="str">
        <f t="shared" ref="W307" si="71">IF(W301&gt;9,"błąd","")</f>
        <v/>
      </c>
      <c r="X307" s="1399"/>
      <c r="Y307" s="1393"/>
      <c r="Z307" s="1402"/>
      <c r="AA307" s="51">
        <f>IF(M307=M306,0,IF(M307=M305,0,IF(M307=M304,0,IF(M307=M303,0,IF(M307=M302,0,IF(M307=M301,0,1))))))</f>
        <v>0</v>
      </c>
      <c r="AB307" s="51" t="s">
        <v>177</v>
      </c>
      <c r="AC307" s="51" t="str">
        <f t="shared" si="68"/>
        <v>?</v>
      </c>
      <c r="AD307" s="51">
        <f>IF(N307=N306,0,IF(N307=N305,0,IF(N307=N304,0,IF(N307=N303,0,IF(N307=N302,0,IF(N307=N301,0,1))))))</f>
        <v>0</v>
      </c>
      <c r="AE307" s="407">
        <f t="shared" si="65"/>
        <v>0</v>
      </c>
    </row>
    <row r="308" spans="1:31" ht="14.1" customHeight="1" thickTop="1" thickBot="1">
      <c r="A308" s="1419"/>
      <c r="B308" s="1407"/>
      <c r="C308" s="1423"/>
      <c r="D308" s="1407"/>
      <c r="E308" s="1429"/>
      <c r="F308" s="1384"/>
      <c r="G308" s="1386"/>
      <c r="H308" s="1426"/>
      <c r="I308" s="1384"/>
      <c r="J308" s="1384"/>
      <c r="K308" s="253"/>
      <c r="L308" s="90"/>
      <c r="M308" s="81"/>
      <c r="N308" s="81"/>
      <c r="O308" s="90"/>
      <c r="P308" s="5"/>
      <c r="Q308" s="5"/>
      <c r="R308" s="5"/>
      <c r="S308" s="5"/>
      <c r="T308" s="90"/>
      <c r="U308" s="1396"/>
      <c r="V308" s="1396"/>
      <c r="W308" s="1388"/>
      <c r="X308" s="1399"/>
      <c r="Y308" s="1393"/>
      <c r="Z308" s="1402"/>
      <c r="AA308" s="51">
        <f>IF(M308=M307,0,IF(M308=M306,0,IF(M308=M305,0,IF(M308=M304,0,IF(M308=M303,0,IF(M308=M302,0,IF(M308=M301,0,1)))))))</f>
        <v>0</v>
      </c>
      <c r="AB308" s="51" t="s">
        <v>177</v>
      </c>
      <c r="AC308" s="51" t="str">
        <f t="shared" si="68"/>
        <v>?</v>
      </c>
      <c r="AD308" s="51">
        <f>IF(N308=N307,0,IF(N308=N306,0,IF(N308=N305,0,IF(N308=N304,0,IF(N308=N303,0,IF(N308=N302,0,IF(N308=N301,0,1)))))))</f>
        <v>0</v>
      </c>
      <c r="AE308" s="407">
        <f t="shared" si="65"/>
        <v>0</v>
      </c>
    </row>
    <row r="309" spans="1:31" ht="14.1" customHeight="1" thickTop="1" thickBot="1">
      <c r="A309" s="1419"/>
      <c r="B309" s="1407"/>
      <c r="C309" s="1423"/>
      <c r="D309" s="1407"/>
      <c r="E309" s="1429"/>
      <c r="F309" s="1384"/>
      <c r="G309" s="1386"/>
      <c r="H309" s="1426"/>
      <c r="I309" s="1384"/>
      <c r="J309" s="1384"/>
      <c r="K309" s="253"/>
      <c r="L309" s="90"/>
      <c r="M309" s="81"/>
      <c r="N309" s="81"/>
      <c r="O309" s="90"/>
      <c r="P309" s="5"/>
      <c r="Q309" s="5"/>
      <c r="R309" s="5"/>
      <c r="S309" s="5"/>
      <c r="T309" s="90"/>
      <c r="U309" s="1396"/>
      <c r="V309" s="1396"/>
      <c r="W309" s="1388"/>
      <c r="X309" s="1399"/>
      <c r="Y309" s="1393"/>
      <c r="Z309" s="1402"/>
      <c r="AA309" s="51">
        <f>IF(M309=M308,0,IF(M309=M307,0,IF(M309=M306,0,IF(M309=M305,0,IF(M309=M304,0,IF(M309=M303,0,IF(M309=M302,0,IF(M309=M301,0,1))))))))</f>
        <v>0</v>
      </c>
      <c r="AB309" s="51" t="s">
        <v>177</v>
      </c>
      <c r="AC309" s="51" t="str">
        <f t="shared" si="68"/>
        <v>?</v>
      </c>
      <c r="AD309" s="51">
        <f>IF(N309=N308,0,IF(N309=N307,0,IF(N309=N306,0,IF(N309=N305,0,IF(N309=N304,0,IF(N309=N303,0,IF(N309=N302,0,IF(N309=N301,0,1))))))))</f>
        <v>0</v>
      </c>
      <c r="AE309" s="407">
        <f t="shared" si="65"/>
        <v>0</v>
      </c>
    </row>
    <row r="310" spans="1:31" ht="14.1" customHeight="1" thickTop="1" thickBot="1">
      <c r="A310" s="1419"/>
      <c r="B310" s="1408"/>
      <c r="C310" s="1424"/>
      <c r="D310" s="1408"/>
      <c r="E310" s="1430"/>
      <c r="F310" s="1385"/>
      <c r="G310" s="1387"/>
      <c r="H310" s="1427"/>
      <c r="I310" s="1385"/>
      <c r="J310" s="1385"/>
      <c r="K310" s="250"/>
      <c r="L310" s="88"/>
      <c r="M310" s="81"/>
      <c r="N310" s="85"/>
      <c r="O310" s="88"/>
      <c r="P310" s="6"/>
      <c r="Q310" s="6"/>
      <c r="R310" s="6"/>
      <c r="S310" s="6"/>
      <c r="T310" s="88"/>
      <c r="U310" s="1397"/>
      <c r="V310" s="1397"/>
      <c r="W310" s="1389"/>
      <c r="X310" s="1399"/>
      <c r="Y310" s="1394"/>
      <c r="Z310" s="1402"/>
      <c r="AA310" s="51">
        <f>IF(M310=M309,0,IF(M310=M308,0,IF(M310=M307,0,IF(M310=M306,0,IF(M310=M305,0,IF(M310=M304,0,IF(M310=M303,0,IF(M310=M302,0,IF(M310=M301,0,1)))))))))</f>
        <v>0</v>
      </c>
      <c r="AB310" s="51" t="s">
        <v>177</v>
      </c>
      <c r="AC310" s="51" t="str">
        <f t="shared" si="68"/>
        <v>?</v>
      </c>
      <c r="AD310" s="51">
        <f>IF(N310=N309,0,IF(N310=N308,0,IF(N310=N307,0,IF(N310=N306,0,IF(N310=N305,0,IF(N310=N304,0,IF(N310=N303,0,IF(N310=N302,0,IF(N310=N301,0,1)))))))))</f>
        <v>0</v>
      </c>
      <c r="AE310" s="407">
        <f t="shared" si="65"/>
        <v>0</v>
      </c>
    </row>
    <row r="311" spans="1:31" ht="14.1" customHeight="1" thickTop="1" thickBot="1">
      <c r="A311" s="1419">
        <v>27</v>
      </c>
      <c r="B311" s="1406"/>
      <c r="C311" s="1422"/>
      <c r="D311" s="1406"/>
      <c r="E311" s="1428"/>
      <c r="F311" s="1398"/>
      <c r="G311" s="1425"/>
      <c r="H311" s="1025" t="s">
        <v>552</v>
      </c>
      <c r="I311" s="1398"/>
      <c r="J311" s="1398"/>
      <c r="K311" s="251"/>
      <c r="L311" s="89"/>
      <c r="M311" s="71"/>
      <c r="N311" s="71"/>
      <c r="O311" s="89"/>
      <c r="P311" s="7"/>
      <c r="Q311" s="7"/>
      <c r="R311" s="7"/>
      <c r="S311" s="7"/>
      <c r="T311" s="89"/>
      <c r="U311" s="1395">
        <f>SUM(P311:T320)</f>
        <v>0</v>
      </c>
      <c r="V311" s="1395">
        <f>IF(U311&gt;0,18,0)</f>
        <v>0</v>
      </c>
      <c r="W311" s="1390">
        <f t="shared" ref="W311" si="72">IF((U311-V311)&gt;=0,U311-V311,0)</f>
        <v>0</v>
      </c>
      <c r="X311" s="1399">
        <f>IF(U311&lt;V311,U311,V311)/IF(V311=0,1,V311)</f>
        <v>0</v>
      </c>
      <c r="Y311" s="1392" t="str">
        <f>IF(X311=1,"pe",IF(X311&gt;0,"ne",""))</f>
        <v/>
      </c>
      <c r="Z311" s="1402"/>
      <c r="AA311" s="51">
        <v>1</v>
      </c>
      <c r="AB311" s="51" t="s">
        <v>177</v>
      </c>
      <c r="AC311" s="51" t="str">
        <f t="shared" si="68"/>
        <v>?</v>
      </c>
      <c r="AD311" s="51">
        <v>1</v>
      </c>
      <c r="AE311" s="407">
        <f>C311</f>
        <v>0</v>
      </c>
    </row>
    <row r="312" spans="1:31" ht="14.1" customHeight="1" thickTop="1" thickBot="1">
      <c r="A312" s="1419"/>
      <c r="B312" s="1407"/>
      <c r="C312" s="1423"/>
      <c r="D312" s="1407"/>
      <c r="E312" s="1429"/>
      <c r="F312" s="1384"/>
      <c r="G312" s="1386"/>
      <c r="H312" s="1426"/>
      <c r="I312" s="1384"/>
      <c r="J312" s="1384"/>
      <c r="K312" s="249"/>
      <c r="L312" s="90"/>
      <c r="M312" s="81"/>
      <c r="N312" s="81"/>
      <c r="O312" s="90"/>
      <c r="P312" s="5"/>
      <c r="Q312" s="5"/>
      <c r="R312" s="5"/>
      <c r="S312" s="5"/>
      <c r="T312" s="90"/>
      <c r="U312" s="1396"/>
      <c r="V312" s="1396"/>
      <c r="W312" s="1391"/>
      <c r="X312" s="1399"/>
      <c r="Y312" s="1393"/>
      <c r="Z312" s="1402"/>
      <c r="AA312" s="51">
        <f>IF(M312=M311,0,1)</f>
        <v>0</v>
      </c>
      <c r="AB312" s="51" t="s">
        <v>177</v>
      </c>
      <c r="AC312" s="51" t="str">
        <f t="shared" si="68"/>
        <v>?</v>
      </c>
      <c r="AD312" s="51">
        <f>IF(N312=N311,0,1)</f>
        <v>0</v>
      </c>
      <c r="AE312" s="407">
        <f t="shared" ref="AE312:AE360" si="73">AE311</f>
        <v>0</v>
      </c>
    </row>
    <row r="313" spans="1:31" ht="14.1" customHeight="1" thickTop="1" thickBot="1">
      <c r="A313" s="1419"/>
      <c r="B313" s="1407"/>
      <c r="C313" s="1423"/>
      <c r="D313" s="1407"/>
      <c r="E313" s="1429"/>
      <c r="F313" s="1384"/>
      <c r="G313" s="1386"/>
      <c r="H313" s="1426"/>
      <c r="I313" s="1384"/>
      <c r="J313" s="1384"/>
      <c r="K313" s="249"/>
      <c r="L313" s="90"/>
      <c r="M313" s="81"/>
      <c r="N313" s="81"/>
      <c r="O313" s="90"/>
      <c r="P313" s="5"/>
      <c r="Q313" s="5"/>
      <c r="R313" s="5"/>
      <c r="S313" s="5"/>
      <c r="T313" s="90"/>
      <c r="U313" s="1396"/>
      <c r="V313" s="1396"/>
      <c r="W313" s="1391"/>
      <c r="X313" s="1399"/>
      <c r="Y313" s="1393"/>
      <c r="Z313" s="1402"/>
      <c r="AA313" s="51">
        <f>IF(M313=M312,0,IF(M313=M311,0,1))</f>
        <v>0</v>
      </c>
      <c r="AB313" s="51" t="s">
        <v>177</v>
      </c>
      <c r="AC313" s="51" t="str">
        <f t="shared" si="68"/>
        <v>?</v>
      </c>
      <c r="AD313" s="51">
        <f>IF(N313=N312,0,IF(N313=N311,0,1))</f>
        <v>0</v>
      </c>
      <c r="AE313" s="407">
        <f t="shared" si="73"/>
        <v>0</v>
      </c>
    </row>
    <row r="314" spans="1:31" ht="14.1" customHeight="1" thickTop="1" thickBot="1">
      <c r="A314" s="1419"/>
      <c r="B314" s="1407"/>
      <c r="C314" s="1423"/>
      <c r="D314" s="1407"/>
      <c r="E314" s="1429"/>
      <c r="F314" s="1384"/>
      <c r="G314" s="1386"/>
      <c r="H314" s="1426"/>
      <c r="I314" s="1384"/>
      <c r="J314" s="1384"/>
      <c r="K314" s="249"/>
      <c r="L314" s="90"/>
      <c r="M314" s="81"/>
      <c r="N314" s="81"/>
      <c r="O314" s="90"/>
      <c r="P314" s="5"/>
      <c r="Q314" s="5"/>
      <c r="R314" s="5"/>
      <c r="S314" s="5"/>
      <c r="T314" s="90"/>
      <c r="U314" s="1396"/>
      <c r="V314" s="1396"/>
      <c r="W314" s="1391"/>
      <c r="X314" s="1399"/>
      <c r="Y314" s="1393"/>
      <c r="Z314" s="1402"/>
      <c r="AA314" s="51">
        <f>IF(M314=M313,0,IF(M314=M312,0,IF(M314=M311,0,1)))</f>
        <v>0</v>
      </c>
      <c r="AB314" s="51" t="s">
        <v>177</v>
      </c>
      <c r="AC314" s="51" t="str">
        <f t="shared" si="68"/>
        <v>?</v>
      </c>
      <c r="AD314" s="51">
        <f>IF(N314=N313,0,IF(N314=N312,0,IF(N314=N311,0,1)))</f>
        <v>0</v>
      </c>
      <c r="AE314" s="407">
        <f t="shared" si="73"/>
        <v>0</v>
      </c>
    </row>
    <row r="315" spans="1:31" ht="14.1" customHeight="1" thickTop="1" thickBot="1">
      <c r="A315" s="1419"/>
      <c r="B315" s="1407"/>
      <c r="C315" s="1423"/>
      <c r="D315" s="1407"/>
      <c r="E315" s="1429"/>
      <c r="F315" s="1384"/>
      <c r="G315" s="1386"/>
      <c r="H315" s="1426"/>
      <c r="I315" s="1384"/>
      <c r="J315" s="1384"/>
      <c r="K315" s="253"/>
      <c r="L315" s="90"/>
      <c r="M315" s="81"/>
      <c r="N315" s="81"/>
      <c r="O315" s="90"/>
      <c r="P315" s="5"/>
      <c r="Q315" s="5"/>
      <c r="R315" s="5"/>
      <c r="S315" s="5"/>
      <c r="T315" s="90"/>
      <c r="U315" s="1396"/>
      <c r="V315" s="1396"/>
      <c r="W315" s="1391"/>
      <c r="X315" s="1399"/>
      <c r="Y315" s="1393"/>
      <c r="Z315" s="1402"/>
      <c r="AA315" s="51">
        <f>IF(M315=M314,0,IF(M315=M313,0,IF(M315=M312,0,IF(M315=M311,0,1))))</f>
        <v>0</v>
      </c>
      <c r="AB315" s="51" t="s">
        <v>177</v>
      </c>
      <c r="AC315" s="51" t="str">
        <f t="shared" si="68"/>
        <v>?</v>
      </c>
      <c r="AD315" s="51">
        <f>IF(N315=N314,0,IF(N315=N313,0,IF(N315=N312,0,IF(N315=N311,0,1))))</f>
        <v>0</v>
      </c>
      <c r="AE315" s="407">
        <f t="shared" si="73"/>
        <v>0</v>
      </c>
    </row>
    <row r="316" spans="1:31" ht="14.1" customHeight="1" thickTop="1" thickBot="1">
      <c r="A316" s="1419"/>
      <c r="B316" s="1407"/>
      <c r="C316" s="1423"/>
      <c r="D316" s="1407"/>
      <c r="E316" s="1429"/>
      <c r="F316" s="1384"/>
      <c r="G316" s="1386"/>
      <c r="H316" s="1426"/>
      <c r="I316" s="1384"/>
      <c r="J316" s="1384"/>
      <c r="K316" s="253"/>
      <c r="L316" s="90"/>
      <c r="M316" s="81"/>
      <c r="N316" s="81"/>
      <c r="O316" s="90"/>
      <c r="P316" s="5"/>
      <c r="Q316" s="5"/>
      <c r="R316" s="5"/>
      <c r="S316" s="5"/>
      <c r="T316" s="90"/>
      <c r="U316" s="1396"/>
      <c r="V316" s="1396"/>
      <c r="W316" s="1391"/>
      <c r="X316" s="1399"/>
      <c r="Y316" s="1393"/>
      <c r="Z316" s="1402"/>
      <c r="AA316" s="51">
        <f>IF(M316=M315,0,IF(M316=M314,0,IF(M316=M313,0,IF(M316=M312,0,IF(M316=M311,0,1)))))</f>
        <v>0</v>
      </c>
      <c r="AB316" s="51" t="s">
        <v>177</v>
      </c>
      <c r="AC316" s="51" t="str">
        <f t="shared" si="68"/>
        <v>?</v>
      </c>
      <c r="AD316" s="51">
        <f>IF(N316=N315,0,IF(N316=N314,0,IF(N316=N313,0,IF(N316=N312,0,IF(N316=N311,0,1)))))</f>
        <v>0</v>
      </c>
      <c r="AE316" s="407">
        <f t="shared" si="73"/>
        <v>0</v>
      </c>
    </row>
    <row r="317" spans="1:31" ht="14.1" customHeight="1" thickTop="1" thickBot="1">
      <c r="A317" s="1419"/>
      <c r="B317" s="1407"/>
      <c r="C317" s="1423"/>
      <c r="D317" s="1407"/>
      <c r="E317" s="1429"/>
      <c r="F317" s="1384"/>
      <c r="G317" s="1386"/>
      <c r="H317" s="1426"/>
      <c r="I317" s="1384"/>
      <c r="J317" s="1384"/>
      <c r="K317" s="253"/>
      <c r="L317" s="90"/>
      <c r="M317" s="81"/>
      <c r="N317" s="81"/>
      <c r="O317" s="90"/>
      <c r="P317" s="5"/>
      <c r="Q317" s="5"/>
      <c r="R317" s="5"/>
      <c r="S317" s="5"/>
      <c r="T317" s="90"/>
      <c r="U317" s="1396"/>
      <c r="V317" s="1396"/>
      <c r="W317" s="1388" t="str">
        <f t="shared" ref="W317" si="74">IF(W311&gt;9,"błąd","")</f>
        <v/>
      </c>
      <c r="X317" s="1399"/>
      <c r="Y317" s="1393"/>
      <c r="Z317" s="1402"/>
      <c r="AA317" s="51">
        <f>IF(M317=M316,0,IF(M317=M315,0,IF(M317=M314,0,IF(M317=M313,0,IF(M317=M312,0,IF(M317=M311,0,1))))))</f>
        <v>0</v>
      </c>
      <c r="AB317" s="51" t="s">
        <v>177</v>
      </c>
      <c r="AC317" s="51" t="str">
        <f t="shared" si="68"/>
        <v>?</v>
      </c>
      <c r="AD317" s="51">
        <f>IF(N317=N316,0,IF(N317=N315,0,IF(N317=N314,0,IF(N317=N313,0,IF(N317=N312,0,IF(N317=N311,0,1))))))</f>
        <v>0</v>
      </c>
      <c r="AE317" s="407">
        <f t="shared" si="73"/>
        <v>0</v>
      </c>
    </row>
    <row r="318" spans="1:31" ht="14.1" customHeight="1" thickTop="1" thickBot="1">
      <c r="A318" s="1419"/>
      <c r="B318" s="1407"/>
      <c r="C318" s="1423"/>
      <c r="D318" s="1407"/>
      <c r="E318" s="1429"/>
      <c r="F318" s="1384"/>
      <c r="G318" s="1386"/>
      <c r="H318" s="1426"/>
      <c r="I318" s="1384"/>
      <c r="J318" s="1384"/>
      <c r="K318" s="253"/>
      <c r="L318" s="90"/>
      <c r="M318" s="81"/>
      <c r="N318" s="81"/>
      <c r="O318" s="90"/>
      <c r="P318" s="5"/>
      <c r="Q318" s="5"/>
      <c r="R318" s="5"/>
      <c r="S318" s="5"/>
      <c r="T318" s="90"/>
      <c r="U318" s="1396"/>
      <c r="V318" s="1396"/>
      <c r="W318" s="1388"/>
      <c r="X318" s="1399"/>
      <c r="Y318" s="1393"/>
      <c r="Z318" s="1402"/>
      <c r="AA318" s="51">
        <f>IF(M318=M317,0,IF(M318=M316,0,IF(M318=M315,0,IF(M318=M314,0,IF(M318=M313,0,IF(M318=M312,0,IF(M318=M311,0,1)))))))</f>
        <v>0</v>
      </c>
      <c r="AB318" s="51" t="s">
        <v>177</v>
      </c>
      <c r="AC318" s="51" t="str">
        <f t="shared" si="68"/>
        <v>?</v>
      </c>
      <c r="AD318" s="51">
        <f>IF(N318=N317,0,IF(N318=N316,0,IF(N318=N315,0,IF(N318=N314,0,IF(N318=N313,0,IF(N318=N312,0,IF(N318=N311,0,1)))))))</f>
        <v>0</v>
      </c>
      <c r="AE318" s="407">
        <f t="shared" si="73"/>
        <v>0</v>
      </c>
    </row>
    <row r="319" spans="1:31" ht="14.1" customHeight="1" thickTop="1" thickBot="1">
      <c r="A319" s="1419"/>
      <c r="B319" s="1407"/>
      <c r="C319" s="1423"/>
      <c r="D319" s="1407"/>
      <c r="E319" s="1429"/>
      <c r="F319" s="1384"/>
      <c r="G319" s="1386"/>
      <c r="H319" s="1426"/>
      <c r="I319" s="1384"/>
      <c r="J319" s="1384"/>
      <c r="K319" s="253"/>
      <c r="L319" s="90"/>
      <c r="M319" s="81"/>
      <c r="N319" s="81"/>
      <c r="O319" s="90"/>
      <c r="P319" s="5"/>
      <c r="Q319" s="5"/>
      <c r="R319" s="5"/>
      <c r="S319" s="5"/>
      <c r="T319" s="90"/>
      <c r="U319" s="1396"/>
      <c r="V319" s="1396"/>
      <c r="W319" s="1388"/>
      <c r="X319" s="1399"/>
      <c r="Y319" s="1393"/>
      <c r="Z319" s="1402"/>
      <c r="AA319" s="51">
        <f>IF(M319=M318,0,IF(M319=M317,0,IF(M319=M316,0,IF(M319=M315,0,IF(M319=M314,0,IF(M319=M313,0,IF(M319=M312,0,IF(M319=M311,0,1))))))))</f>
        <v>0</v>
      </c>
      <c r="AB319" s="51" t="s">
        <v>177</v>
      </c>
      <c r="AC319" s="51" t="str">
        <f t="shared" si="68"/>
        <v>?</v>
      </c>
      <c r="AD319" s="51">
        <f>IF(N319=N318,0,IF(N319=N317,0,IF(N319=N316,0,IF(N319=N315,0,IF(N319=N314,0,IF(N319=N313,0,IF(N319=N312,0,IF(N319=N311,0,1))))))))</f>
        <v>0</v>
      </c>
      <c r="AE319" s="407">
        <f t="shared" si="73"/>
        <v>0</v>
      </c>
    </row>
    <row r="320" spans="1:31" ht="14.1" customHeight="1" thickTop="1" thickBot="1">
      <c r="A320" s="1419"/>
      <c r="B320" s="1408"/>
      <c r="C320" s="1424"/>
      <c r="D320" s="1408"/>
      <c r="E320" s="1430"/>
      <c r="F320" s="1385"/>
      <c r="G320" s="1387"/>
      <c r="H320" s="1427"/>
      <c r="I320" s="1385"/>
      <c r="J320" s="1385"/>
      <c r="K320" s="250"/>
      <c r="L320" s="88"/>
      <c r="M320" s="81"/>
      <c r="N320" s="85"/>
      <c r="O320" s="88"/>
      <c r="P320" s="6"/>
      <c r="Q320" s="6"/>
      <c r="R320" s="6"/>
      <c r="S320" s="6"/>
      <c r="T320" s="88"/>
      <c r="U320" s="1397"/>
      <c r="V320" s="1397"/>
      <c r="W320" s="1389"/>
      <c r="X320" s="1399"/>
      <c r="Y320" s="1394"/>
      <c r="Z320" s="1402"/>
      <c r="AA320" s="51">
        <f>IF(M320=M319,0,IF(M320=M318,0,IF(M320=M317,0,IF(M320=M316,0,IF(M320=M315,0,IF(M320=M314,0,IF(M320=M313,0,IF(M320=M312,0,IF(M320=M311,0,1)))))))))</f>
        <v>0</v>
      </c>
      <c r="AB320" s="51" t="s">
        <v>177</v>
      </c>
      <c r="AC320" s="51" t="str">
        <f t="shared" si="68"/>
        <v>?</v>
      </c>
      <c r="AD320" s="51">
        <f>IF(N320=N319,0,IF(N320=N318,0,IF(N320=N317,0,IF(N320=N316,0,IF(N320=N315,0,IF(N320=N314,0,IF(N320=N313,0,IF(N320=N312,0,IF(N320=N311,0,1)))))))))</f>
        <v>0</v>
      </c>
      <c r="AE320" s="407">
        <f t="shared" si="73"/>
        <v>0</v>
      </c>
    </row>
    <row r="321" spans="1:31" ht="14.1" customHeight="1" thickTop="1" thickBot="1">
      <c r="A321" s="1419">
        <v>28</v>
      </c>
      <c r="B321" s="1406"/>
      <c r="C321" s="1422"/>
      <c r="D321" s="1406"/>
      <c r="E321" s="1428"/>
      <c r="F321" s="1398"/>
      <c r="G321" s="1425"/>
      <c r="H321" s="1025" t="s">
        <v>552</v>
      </c>
      <c r="I321" s="1398"/>
      <c r="J321" s="1398"/>
      <c r="K321" s="251"/>
      <c r="L321" s="89"/>
      <c r="M321" s="71"/>
      <c r="N321" s="71"/>
      <c r="O321" s="89"/>
      <c r="P321" s="7"/>
      <c r="Q321" s="7"/>
      <c r="R321" s="7"/>
      <c r="S321" s="7"/>
      <c r="T321" s="89"/>
      <c r="U321" s="1395">
        <f>SUM(P321:T330)</f>
        <v>0</v>
      </c>
      <c r="V321" s="1395">
        <f>IF(U321&gt;0,18,0)</f>
        <v>0</v>
      </c>
      <c r="W321" s="1390">
        <f t="shared" ref="W321" si="75">IF((U321-V321)&gt;=0,U321-V321,0)</f>
        <v>0</v>
      </c>
      <c r="X321" s="1399">
        <f>IF(U321&lt;V321,U321,V321)/IF(V321=0,1,V321)</f>
        <v>0</v>
      </c>
      <c r="Y321" s="1392" t="str">
        <f>IF(X321=1,"pe",IF(X321&gt;0,"ne",""))</f>
        <v/>
      </c>
      <c r="Z321" s="1402"/>
      <c r="AA321" s="51">
        <v>1</v>
      </c>
      <c r="AB321" s="51" t="s">
        <v>177</v>
      </c>
      <c r="AC321" s="51" t="str">
        <f t="shared" si="68"/>
        <v>?</v>
      </c>
      <c r="AD321" s="51">
        <v>1</v>
      </c>
      <c r="AE321" s="407">
        <f>C321</f>
        <v>0</v>
      </c>
    </row>
    <row r="322" spans="1:31" ht="14.1" customHeight="1" thickTop="1" thickBot="1">
      <c r="A322" s="1419"/>
      <c r="B322" s="1407"/>
      <c r="C322" s="1423"/>
      <c r="D322" s="1407"/>
      <c r="E322" s="1429"/>
      <c r="F322" s="1384"/>
      <c r="G322" s="1386"/>
      <c r="H322" s="1426"/>
      <c r="I322" s="1384"/>
      <c r="J322" s="1384"/>
      <c r="K322" s="249"/>
      <c r="L322" s="90"/>
      <c r="M322" s="81"/>
      <c r="N322" s="81"/>
      <c r="O322" s="90"/>
      <c r="P322" s="5"/>
      <c r="Q322" s="5"/>
      <c r="R322" s="5"/>
      <c r="S322" s="5"/>
      <c r="T322" s="90"/>
      <c r="U322" s="1396"/>
      <c r="V322" s="1396"/>
      <c r="W322" s="1391"/>
      <c r="X322" s="1399"/>
      <c r="Y322" s="1393"/>
      <c r="Z322" s="1402"/>
      <c r="AA322" s="51">
        <f>IF(M322=M321,0,1)</f>
        <v>0</v>
      </c>
      <c r="AB322" s="51" t="s">
        <v>177</v>
      </c>
      <c r="AC322" s="51" t="str">
        <f t="shared" si="68"/>
        <v>?</v>
      </c>
      <c r="AD322" s="51">
        <f>IF(N322=N321,0,1)</f>
        <v>0</v>
      </c>
      <c r="AE322" s="407">
        <f t="shared" ref="AE322:AE350" si="76">AE321</f>
        <v>0</v>
      </c>
    </row>
    <row r="323" spans="1:31" ht="14.1" customHeight="1" thickTop="1" thickBot="1">
      <c r="A323" s="1419"/>
      <c r="B323" s="1407"/>
      <c r="C323" s="1423"/>
      <c r="D323" s="1407"/>
      <c r="E323" s="1429"/>
      <c r="F323" s="1384"/>
      <c r="G323" s="1386"/>
      <c r="H323" s="1426"/>
      <c r="I323" s="1384"/>
      <c r="J323" s="1384"/>
      <c r="K323" s="249"/>
      <c r="L323" s="90"/>
      <c r="M323" s="81"/>
      <c r="N323" s="81"/>
      <c r="O323" s="90"/>
      <c r="P323" s="5"/>
      <c r="Q323" s="5"/>
      <c r="R323" s="5"/>
      <c r="S323" s="5"/>
      <c r="T323" s="90"/>
      <c r="U323" s="1396"/>
      <c r="V323" s="1396"/>
      <c r="W323" s="1391"/>
      <c r="X323" s="1399"/>
      <c r="Y323" s="1393"/>
      <c r="Z323" s="1402"/>
      <c r="AA323" s="51">
        <f>IF(M323=M322,0,IF(M323=M321,0,1))</f>
        <v>0</v>
      </c>
      <c r="AB323" s="51" t="s">
        <v>177</v>
      </c>
      <c r="AC323" s="51" t="str">
        <f t="shared" si="68"/>
        <v>?</v>
      </c>
      <c r="AD323" s="51">
        <f>IF(N323=N322,0,IF(N323=N321,0,1))</f>
        <v>0</v>
      </c>
      <c r="AE323" s="407">
        <f t="shared" si="76"/>
        <v>0</v>
      </c>
    </row>
    <row r="324" spans="1:31" ht="14.1" customHeight="1" thickTop="1" thickBot="1">
      <c r="A324" s="1419"/>
      <c r="B324" s="1407"/>
      <c r="C324" s="1423"/>
      <c r="D324" s="1407"/>
      <c r="E324" s="1429"/>
      <c r="F324" s="1384"/>
      <c r="G324" s="1386"/>
      <c r="H324" s="1426"/>
      <c r="I324" s="1384"/>
      <c r="J324" s="1384"/>
      <c r="K324" s="249"/>
      <c r="L324" s="90"/>
      <c r="M324" s="81"/>
      <c r="N324" s="81"/>
      <c r="O324" s="90"/>
      <c r="P324" s="5"/>
      <c r="Q324" s="5"/>
      <c r="R324" s="5"/>
      <c r="S324" s="5"/>
      <c r="T324" s="90"/>
      <c r="U324" s="1396"/>
      <c r="V324" s="1396"/>
      <c r="W324" s="1391"/>
      <c r="X324" s="1399"/>
      <c r="Y324" s="1393"/>
      <c r="Z324" s="1402"/>
      <c r="AA324" s="51">
        <f>IF(M324=M323,0,IF(M324=M322,0,IF(M324=M321,0,1)))</f>
        <v>0</v>
      </c>
      <c r="AB324" s="51" t="s">
        <v>177</v>
      </c>
      <c r="AC324" s="51" t="str">
        <f t="shared" si="68"/>
        <v>?</v>
      </c>
      <c r="AD324" s="51">
        <f>IF(N324=N323,0,IF(N324=N322,0,IF(N324=N321,0,1)))</f>
        <v>0</v>
      </c>
      <c r="AE324" s="407">
        <f t="shared" si="76"/>
        <v>0</v>
      </c>
    </row>
    <row r="325" spans="1:31" ht="14.1" customHeight="1" thickTop="1" thickBot="1">
      <c r="A325" s="1419"/>
      <c r="B325" s="1407"/>
      <c r="C325" s="1423"/>
      <c r="D325" s="1407"/>
      <c r="E325" s="1429"/>
      <c r="F325" s="1384"/>
      <c r="G325" s="1386"/>
      <c r="H325" s="1426"/>
      <c r="I325" s="1384"/>
      <c r="J325" s="1384"/>
      <c r="K325" s="253"/>
      <c r="L325" s="90"/>
      <c r="M325" s="81"/>
      <c r="N325" s="81"/>
      <c r="O325" s="90"/>
      <c r="P325" s="5"/>
      <c r="Q325" s="5"/>
      <c r="R325" s="5"/>
      <c r="S325" s="5"/>
      <c r="T325" s="90"/>
      <c r="U325" s="1396"/>
      <c r="V325" s="1396"/>
      <c r="W325" s="1391"/>
      <c r="X325" s="1399"/>
      <c r="Y325" s="1393"/>
      <c r="Z325" s="1402"/>
      <c r="AA325" s="51">
        <f>IF(M325=M324,0,IF(M325=M323,0,IF(M325=M322,0,IF(M325=M321,0,1))))</f>
        <v>0</v>
      </c>
      <c r="AB325" s="51" t="s">
        <v>177</v>
      </c>
      <c r="AC325" s="51" t="str">
        <f t="shared" si="68"/>
        <v>?</v>
      </c>
      <c r="AD325" s="51">
        <f>IF(N325=N324,0,IF(N325=N323,0,IF(N325=N322,0,IF(N325=N321,0,1))))</f>
        <v>0</v>
      </c>
      <c r="AE325" s="407">
        <f t="shared" si="76"/>
        <v>0</v>
      </c>
    </row>
    <row r="326" spans="1:31" ht="14.1" customHeight="1" thickTop="1" thickBot="1">
      <c r="A326" s="1419"/>
      <c r="B326" s="1407"/>
      <c r="C326" s="1423"/>
      <c r="D326" s="1407"/>
      <c r="E326" s="1429"/>
      <c r="F326" s="1384"/>
      <c r="G326" s="1386"/>
      <c r="H326" s="1426"/>
      <c r="I326" s="1384"/>
      <c r="J326" s="1384"/>
      <c r="K326" s="253"/>
      <c r="L326" s="90"/>
      <c r="M326" s="81"/>
      <c r="N326" s="81"/>
      <c r="O326" s="90"/>
      <c r="P326" s="5"/>
      <c r="Q326" s="5"/>
      <c r="R326" s="5"/>
      <c r="S326" s="5"/>
      <c r="T326" s="90"/>
      <c r="U326" s="1396"/>
      <c r="V326" s="1396"/>
      <c r="W326" s="1391"/>
      <c r="X326" s="1399"/>
      <c r="Y326" s="1393"/>
      <c r="Z326" s="1402"/>
      <c r="AA326" s="51">
        <f>IF(M326=M325,0,IF(M326=M324,0,IF(M326=M323,0,IF(M326=M322,0,IF(M326=M321,0,1)))))</f>
        <v>0</v>
      </c>
      <c r="AB326" s="51" t="s">
        <v>177</v>
      </c>
      <c r="AC326" s="51" t="str">
        <f t="shared" si="68"/>
        <v>?</v>
      </c>
      <c r="AD326" s="51">
        <f>IF(N326=N325,0,IF(N326=N324,0,IF(N326=N323,0,IF(N326=N322,0,IF(N326=N321,0,1)))))</f>
        <v>0</v>
      </c>
      <c r="AE326" s="407">
        <f t="shared" si="76"/>
        <v>0</v>
      </c>
    </row>
    <row r="327" spans="1:31" ht="14.1" customHeight="1" thickTop="1" thickBot="1">
      <c r="A327" s="1419"/>
      <c r="B327" s="1407"/>
      <c r="C327" s="1423"/>
      <c r="D327" s="1407"/>
      <c r="E327" s="1429"/>
      <c r="F327" s="1384"/>
      <c r="G327" s="1386"/>
      <c r="H327" s="1426"/>
      <c r="I327" s="1384"/>
      <c r="J327" s="1384"/>
      <c r="K327" s="253"/>
      <c r="L327" s="90"/>
      <c r="M327" s="81"/>
      <c r="N327" s="81"/>
      <c r="O327" s="90"/>
      <c r="P327" s="5"/>
      <c r="Q327" s="5"/>
      <c r="R327" s="5"/>
      <c r="S327" s="5"/>
      <c r="T327" s="90"/>
      <c r="U327" s="1396"/>
      <c r="V327" s="1396"/>
      <c r="W327" s="1388" t="str">
        <f t="shared" ref="W327" si="77">IF(W321&gt;9,"błąd","")</f>
        <v/>
      </c>
      <c r="X327" s="1399"/>
      <c r="Y327" s="1393"/>
      <c r="Z327" s="1402"/>
      <c r="AA327" s="51">
        <f>IF(M327=M326,0,IF(M327=M325,0,IF(M327=M324,0,IF(M327=M323,0,IF(M327=M322,0,IF(M327=M321,0,1))))))</f>
        <v>0</v>
      </c>
      <c r="AB327" s="51" t="s">
        <v>177</v>
      </c>
      <c r="AC327" s="51" t="str">
        <f t="shared" si="68"/>
        <v>?</v>
      </c>
      <c r="AD327" s="51">
        <f>IF(N327=N326,0,IF(N327=N325,0,IF(N327=N324,0,IF(N327=N323,0,IF(N327=N322,0,IF(N327=N321,0,1))))))</f>
        <v>0</v>
      </c>
      <c r="AE327" s="407">
        <f t="shared" si="76"/>
        <v>0</v>
      </c>
    </row>
    <row r="328" spans="1:31" ht="14.1" customHeight="1" thickTop="1" thickBot="1">
      <c r="A328" s="1419"/>
      <c r="B328" s="1407"/>
      <c r="C328" s="1423"/>
      <c r="D328" s="1407"/>
      <c r="E328" s="1429"/>
      <c r="F328" s="1384"/>
      <c r="G328" s="1386"/>
      <c r="H328" s="1426"/>
      <c r="I328" s="1384"/>
      <c r="J328" s="1384"/>
      <c r="K328" s="253"/>
      <c r="L328" s="90"/>
      <c r="M328" s="81"/>
      <c r="N328" s="81"/>
      <c r="O328" s="90"/>
      <c r="P328" s="5"/>
      <c r="Q328" s="5"/>
      <c r="R328" s="5"/>
      <c r="S328" s="5"/>
      <c r="T328" s="90"/>
      <c r="U328" s="1396"/>
      <c r="V328" s="1396"/>
      <c r="W328" s="1388"/>
      <c r="X328" s="1399"/>
      <c r="Y328" s="1393"/>
      <c r="Z328" s="1402"/>
      <c r="AA328" s="51">
        <f>IF(M328=M327,0,IF(M328=M326,0,IF(M328=M325,0,IF(M328=M324,0,IF(M328=M323,0,IF(M328=M322,0,IF(M328=M321,0,1)))))))</f>
        <v>0</v>
      </c>
      <c r="AB328" s="51" t="s">
        <v>177</v>
      </c>
      <c r="AC328" s="51" t="str">
        <f t="shared" si="68"/>
        <v>?</v>
      </c>
      <c r="AD328" s="51">
        <f>IF(N328=N327,0,IF(N328=N326,0,IF(N328=N325,0,IF(N328=N324,0,IF(N328=N323,0,IF(N328=N322,0,IF(N328=N321,0,1)))))))</f>
        <v>0</v>
      </c>
      <c r="AE328" s="407">
        <f t="shared" si="76"/>
        <v>0</v>
      </c>
    </row>
    <row r="329" spans="1:31" ht="14.1" customHeight="1" thickTop="1" thickBot="1">
      <c r="A329" s="1419"/>
      <c r="B329" s="1407"/>
      <c r="C329" s="1423"/>
      <c r="D329" s="1407"/>
      <c r="E329" s="1429"/>
      <c r="F329" s="1384"/>
      <c r="G329" s="1386"/>
      <c r="H329" s="1426"/>
      <c r="I329" s="1384"/>
      <c r="J329" s="1384"/>
      <c r="K329" s="253"/>
      <c r="L329" s="90"/>
      <c r="M329" s="81"/>
      <c r="N329" s="81"/>
      <c r="O329" s="90"/>
      <c r="P329" s="5"/>
      <c r="Q329" s="5"/>
      <c r="R329" s="5"/>
      <c r="S329" s="5"/>
      <c r="T329" s="90"/>
      <c r="U329" s="1396"/>
      <c r="V329" s="1396"/>
      <c r="W329" s="1388"/>
      <c r="X329" s="1399"/>
      <c r="Y329" s="1393"/>
      <c r="Z329" s="1402"/>
      <c r="AA329" s="51">
        <f>IF(M329=M328,0,IF(M329=M327,0,IF(M329=M326,0,IF(M329=M325,0,IF(M329=M324,0,IF(M329=M323,0,IF(M329=M322,0,IF(M329=M321,0,1))))))))</f>
        <v>0</v>
      </c>
      <c r="AB329" s="51" t="s">
        <v>177</v>
      </c>
      <c r="AC329" s="51" t="str">
        <f t="shared" si="68"/>
        <v>?</v>
      </c>
      <c r="AD329" s="51">
        <f>IF(N329=N328,0,IF(N329=N327,0,IF(N329=N326,0,IF(N329=N325,0,IF(N329=N324,0,IF(N329=N323,0,IF(N329=N322,0,IF(N329=N321,0,1))))))))</f>
        <v>0</v>
      </c>
      <c r="AE329" s="407">
        <f t="shared" si="76"/>
        <v>0</v>
      </c>
    </row>
    <row r="330" spans="1:31" ht="14.1" customHeight="1" thickTop="1" thickBot="1">
      <c r="A330" s="1419"/>
      <c r="B330" s="1408"/>
      <c r="C330" s="1424"/>
      <c r="D330" s="1408"/>
      <c r="E330" s="1430"/>
      <c r="F330" s="1385"/>
      <c r="G330" s="1387"/>
      <c r="H330" s="1427"/>
      <c r="I330" s="1385"/>
      <c r="J330" s="1385"/>
      <c r="K330" s="250"/>
      <c r="L330" s="88"/>
      <c r="M330" s="81"/>
      <c r="N330" s="85"/>
      <c r="O330" s="88"/>
      <c r="P330" s="6"/>
      <c r="Q330" s="6"/>
      <c r="R330" s="6"/>
      <c r="S330" s="6"/>
      <c r="T330" s="88"/>
      <c r="U330" s="1397"/>
      <c r="V330" s="1397"/>
      <c r="W330" s="1389"/>
      <c r="X330" s="1399"/>
      <c r="Y330" s="1394"/>
      <c r="Z330" s="1402"/>
      <c r="AA330" s="51">
        <f>IF(M330=M329,0,IF(M330=M328,0,IF(M330=M327,0,IF(M330=M326,0,IF(M330=M325,0,IF(M330=M324,0,IF(M330=M323,0,IF(M330=M322,0,IF(M330=M321,0,1)))))))))</f>
        <v>0</v>
      </c>
      <c r="AB330" s="51" t="s">
        <v>177</v>
      </c>
      <c r="AC330" s="51" t="str">
        <f t="shared" si="68"/>
        <v>?</v>
      </c>
      <c r="AD330" s="51">
        <f>IF(N330=N329,0,IF(N330=N328,0,IF(N330=N327,0,IF(N330=N326,0,IF(N330=N325,0,IF(N330=N324,0,IF(N330=N323,0,IF(N330=N322,0,IF(N330=N321,0,1)))))))))</f>
        <v>0</v>
      </c>
      <c r="AE330" s="407">
        <f t="shared" si="76"/>
        <v>0</v>
      </c>
    </row>
    <row r="331" spans="1:31" ht="14.1" customHeight="1" thickTop="1" thickBot="1">
      <c r="A331" s="1419">
        <v>29</v>
      </c>
      <c r="B331" s="1406"/>
      <c r="C331" s="1422"/>
      <c r="D331" s="1406"/>
      <c r="E331" s="1428"/>
      <c r="F331" s="1398"/>
      <c r="G331" s="1425"/>
      <c r="H331" s="1025" t="s">
        <v>552</v>
      </c>
      <c r="I331" s="1398"/>
      <c r="J331" s="1398"/>
      <c r="K331" s="251"/>
      <c r="L331" s="89"/>
      <c r="M331" s="71"/>
      <c r="N331" s="71"/>
      <c r="O331" s="89"/>
      <c r="P331" s="7"/>
      <c r="Q331" s="7"/>
      <c r="R331" s="7"/>
      <c r="S331" s="7"/>
      <c r="T331" s="89"/>
      <c r="U331" s="1395">
        <f>SUM(P331:T340)</f>
        <v>0</v>
      </c>
      <c r="V331" s="1395">
        <f>IF(U331&gt;0,18,0)</f>
        <v>0</v>
      </c>
      <c r="W331" s="1390">
        <f t="shared" ref="W331" si="78">IF((U331-V331)&gt;=0,U331-V331,0)</f>
        <v>0</v>
      </c>
      <c r="X331" s="1399">
        <f>IF(U331&lt;V331,U331,V331)/IF(V331=0,1,V331)</f>
        <v>0</v>
      </c>
      <c r="Y331" s="1392" t="str">
        <f>IF(X331=1,"pe",IF(X331&gt;0,"ne",""))</f>
        <v/>
      </c>
      <c r="Z331" s="1402"/>
      <c r="AA331" s="51">
        <v>1</v>
      </c>
      <c r="AB331" s="51" t="s">
        <v>177</v>
      </c>
      <c r="AC331" s="51" t="str">
        <f t="shared" si="68"/>
        <v>?</v>
      </c>
      <c r="AD331" s="51">
        <v>1</v>
      </c>
      <c r="AE331" s="407">
        <f>C331</f>
        <v>0</v>
      </c>
    </row>
    <row r="332" spans="1:31" ht="14.1" customHeight="1" thickTop="1" thickBot="1">
      <c r="A332" s="1419"/>
      <c r="B332" s="1407"/>
      <c r="C332" s="1423"/>
      <c r="D332" s="1407"/>
      <c r="E332" s="1429"/>
      <c r="F332" s="1384"/>
      <c r="G332" s="1386"/>
      <c r="H332" s="1426"/>
      <c r="I332" s="1384"/>
      <c r="J332" s="1384"/>
      <c r="K332" s="249"/>
      <c r="L332" s="90"/>
      <c r="M332" s="81"/>
      <c r="N332" s="81"/>
      <c r="O332" s="90"/>
      <c r="P332" s="5"/>
      <c r="Q332" s="5"/>
      <c r="R332" s="5"/>
      <c r="S332" s="5"/>
      <c r="T332" s="90"/>
      <c r="U332" s="1396"/>
      <c r="V332" s="1396"/>
      <c r="W332" s="1391"/>
      <c r="X332" s="1399"/>
      <c r="Y332" s="1393"/>
      <c r="Z332" s="1402"/>
      <c r="AA332" s="51">
        <f>IF(M332=M331,0,1)</f>
        <v>0</v>
      </c>
      <c r="AB332" s="51" t="s">
        <v>177</v>
      </c>
      <c r="AC332" s="51" t="str">
        <f t="shared" si="68"/>
        <v>?</v>
      </c>
      <c r="AD332" s="51">
        <f>IF(N332=N331,0,1)</f>
        <v>0</v>
      </c>
      <c r="AE332" s="407">
        <f t="shared" si="76"/>
        <v>0</v>
      </c>
    </row>
    <row r="333" spans="1:31" ht="14.1" customHeight="1" thickTop="1" thickBot="1">
      <c r="A333" s="1419"/>
      <c r="B333" s="1407"/>
      <c r="C333" s="1423"/>
      <c r="D333" s="1407"/>
      <c r="E333" s="1429"/>
      <c r="F333" s="1384"/>
      <c r="G333" s="1386"/>
      <c r="H333" s="1426"/>
      <c r="I333" s="1384"/>
      <c r="J333" s="1384"/>
      <c r="K333" s="249"/>
      <c r="L333" s="90"/>
      <c r="M333" s="81"/>
      <c r="N333" s="81"/>
      <c r="O333" s="90"/>
      <c r="P333" s="5"/>
      <c r="Q333" s="5"/>
      <c r="R333" s="5"/>
      <c r="S333" s="5"/>
      <c r="T333" s="90"/>
      <c r="U333" s="1396"/>
      <c r="V333" s="1396"/>
      <c r="W333" s="1391"/>
      <c r="X333" s="1399"/>
      <c r="Y333" s="1393"/>
      <c r="Z333" s="1402"/>
      <c r="AA333" s="51">
        <f>IF(M333=M332,0,IF(M333=M331,0,1))</f>
        <v>0</v>
      </c>
      <c r="AB333" s="51" t="s">
        <v>177</v>
      </c>
      <c r="AC333" s="51" t="str">
        <f t="shared" si="68"/>
        <v>?</v>
      </c>
      <c r="AD333" s="51">
        <f>IF(N333=N332,0,IF(N333=N331,0,1))</f>
        <v>0</v>
      </c>
      <c r="AE333" s="407">
        <f t="shared" si="76"/>
        <v>0</v>
      </c>
    </row>
    <row r="334" spans="1:31" ht="14.1" customHeight="1" thickTop="1" thickBot="1">
      <c r="A334" s="1419"/>
      <c r="B334" s="1407"/>
      <c r="C334" s="1423"/>
      <c r="D334" s="1407"/>
      <c r="E334" s="1429"/>
      <c r="F334" s="1384"/>
      <c r="G334" s="1386"/>
      <c r="H334" s="1426"/>
      <c r="I334" s="1384"/>
      <c r="J334" s="1384"/>
      <c r="K334" s="249"/>
      <c r="L334" s="90"/>
      <c r="M334" s="81"/>
      <c r="N334" s="81"/>
      <c r="O334" s="90"/>
      <c r="P334" s="5"/>
      <c r="Q334" s="5"/>
      <c r="R334" s="5"/>
      <c r="S334" s="5"/>
      <c r="T334" s="90"/>
      <c r="U334" s="1396"/>
      <c r="V334" s="1396"/>
      <c r="W334" s="1391"/>
      <c r="X334" s="1399"/>
      <c r="Y334" s="1393"/>
      <c r="Z334" s="1402"/>
      <c r="AA334" s="51">
        <f>IF(M334=M333,0,IF(M334=M332,0,IF(M334=M331,0,1)))</f>
        <v>0</v>
      </c>
      <c r="AB334" s="51" t="s">
        <v>177</v>
      </c>
      <c r="AC334" s="51" t="str">
        <f t="shared" si="68"/>
        <v>?</v>
      </c>
      <c r="AD334" s="51">
        <f>IF(N334=N333,0,IF(N334=N332,0,IF(N334=N331,0,1)))</f>
        <v>0</v>
      </c>
      <c r="AE334" s="407">
        <f t="shared" si="76"/>
        <v>0</v>
      </c>
    </row>
    <row r="335" spans="1:31" ht="14.1" customHeight="1" thickTop="1" thickBot="1">
      <c r="A335" s="1419"/>
      <c r="B335" s="1407"/>
      <c r="C335" s="1423"/>
      <c r="D335" s="1407"/>
      <c r="E335" s="1429"/>
      <c r="F335" s="1384"/>
      <c r="G335" s="1386"/>
      <c r="H335" s="1426"/>
      <c r="I335" s="1384"/>
      <c r="J335" s="1384"/>
      <c r="K335" s="253"/>
      <c r="L335" s="90"/>
      <c r="M335" s="81"/>
      <c r="N335" s="81"/>
      <c r="O335" s="90"/>
      <c r="P335" s="5"/>
      <c r="Q335" s="5"/>
      <c r="R335" s="5"/>
      <c r="S335" s="5"/>
      <c r="T335" s="90"/>
      <c r="U335" s="1396"/>
      <c r="V335" s="1396"/>
      <c r="W335" s="1391"/>
      <c r="X335" s="1399"/>
      <c r="Y335" s="1393"/>
      <c r="Z335" s="1402"/>
      <c r="AA335" s="51">
        <f>IF(M335=M334,0,IF(M335=M333,0,IF(M335=M332,0,IF(M335=M331,0,1))))</f>
        <v>0</v>
      </c>
      <c r="AB335" s="51" t="s">
        <v>177</v>
      </c>
      <c r="AC335" s="51" t="str">
        <f t="shared" si="68"/>
        <v>?</v>
      </c>
      <c r="AD335" s="51">
        <f>IF(N335=N334,0,IF(N335=N333,0,IF(N335=N332,0,IF(N335=N331,0,1))))</f>
        <v>0</v>
      </c>
      <c r="AE335" s="407">
        <f t="shared" si="76"/>
        <v>0</v>
      </c>
    </row>
    <row r="336" spans="1:31" ht="14.1" customHeight="1" thickTop="1" thickBot="1">
      <c r="A336" s="1419"/>
      <c r="B336" s="1407"/>
      <c r="C336" s="1423"/>
      <c r="D336" s="1407"/>
      <c r="E336" s="1429"/>
      <c r="F336" s="1384"/>
      <c r="G336" s="1386"/>
      <c r="H336" s="1426"/>
      <c r="I336" s="1384"/>
      <c r="J336" s="1384"/>
      <c r="K336" s="253"/>
      <c r="L336" s="90"/>
      <c r="M336" s="81"/>
      <c r="N336" s="81"/>
      <c r="O336" s="90"/>
      <c r="P336" s="5"/>
      <c r="Q336" s="5"/>
      <c r="R336" s="5"/>
      <c r="S336" s="5"/>
      <c r="T336" s="90"/>
      <c r="U336" s="1396"/>
      <c r="V336" s="1396"/>
      <c r="W336" s="1391"/>
      <c r="X336" s="1399"/>
      <c r="Y336" s="1393"/>
      <c r="Z336" s="1402"/>
      <c r="AA336" s="51">
        <f>IF(M336=M335,0,IF(M336=M334,0,IF(M336=M333,0,IF(M336=M332,0,IF(M336=M331,0,1)))))</f>
        <v>0</v>
      </c>
      <c r="AB336" s="51" t="s">
        <v>177</v>
      </c>
      <c r="AC336" s="51" t="str">
        <f t="shared" si="68"/>
        <v>?</v>
      </c>
      <c r="AD336" s="51">
        <f>IF(N336=N335,0,IF(N336=N334,0,IF(N336=N333,0,IF(N336=N332,0,IF(N336=N331,0,1)))))</f>
        <v>0</v>
      </c>
      <c r="AE336" s="407">
        <f t="shared" si="76"/>
        <v>0</v>
      </c>
    </row>
    <row r="337" spans="1:31" ht="14.1" customHeight="1" thickTop="1" thickBot="1">
      <c r="A337" s="1419"/>
      <c r="B337" s="1407"/>
      <c r="C337" s="1423"/>
      <c r="D337" s="1407"/>
      <c r="E337" s="1429"/>
      <c r="F337" s="1384"/>
      <c r="G337" s="1386"/>
      <c r="H337" s="1426"/>
      <c r="I337" s="1384"/>
      <c r="J337" s="1384"/>
      <c r="K337" s="253"/>
      <c r="L337" s="90"/>
      <c r="M337" s="81"/>
      <c r="N337" s="81"/>
      <c r="O337" s="90"/>
      <c r="P337" s="5"/>
      <c r="Q337" s="5"/>
      <c r="R337" s="5"/>
      <c r="S337" s="5"/>
      <c r="T337" s="90"/>
      <c r="U337" s="1396"/>
      <c r="V337" s="1396"/>
      <c r="W337" s="1388" t="str">
        <f t="shared" ref="W337" si="79">IF(W331&gt;9,"błąd","")</f>
        <v/>
      </c>
      <c r="X337" s="1399"/>
      <c r="Y337" s="1393"/>
      <c r="Z337" s="1402"/>
      <c r="AA337" s="51">
        <f>IF(M337=M336,0,IF(M337=M335,0,IF(M337=M334,0,IF(M337=M333,0,IF(M337=M332,0,IF(M337=M331,0,1))))))</f>
        <v>0</v>
      </c>
      <c r="AB337" s="51" t="s">
        <v>177</v>
      </c>
      <c r="AC337" s="51" t="str">
        <f t="shared" si="68"/>
        <v>?</v>
      </c>
      <c r="AD337" s="51">
        <f>IF(N337=N336,0,IF(N337=N335,0,IF(N337=N334,0,IF(N337=N333,0,IF(N337=N332,0,IF(N337=N331,0,1))))))</f>
        <v>0</v>
      </c>
      <c r="AE337" s="407">
        <f t="shared" si="76"/>
        <v>0</v>
      </c>
    </row>
    <row r="338" spans="1:31" ht="14.1" customHeight="1" thickTop="1" thickBot="1">
      <c r="A338" s="1419"/>
      <c r="B338" s="1407"/>
      <c r="C338" s="1423"/>
      <c r="D338" s="1407"/>
      <c r="E338" s="1429"/>
      <c r="F338" s="1384"/>
      <c r="G338" s="1386"/>
      <c r="H338" s="1426"/>
      <c r="I338" s="1384"/>
      <c r="J338" s="1384"/>
      <c r="K338" s="253"/>
      <c r="L338" s="90"/>
      <c r="M338" s="81"/>
      <c r="N338" s="81"/>
      <c r="O338" s="90"/>
      <c r="P338" s="5"/>
      <c r="Q338" s="5"/>
      <c r="R338" s="5"/>
      <c r="S338" s="5"/>
      <c r="T338" s="90"/>
      <c r="U338" s="1396"/>
      <c r="V338" s="1396"/>
      <c r="W338" s="1388"/>
      <c r="X338" s="1399"/>
      <c r="Y338" s="1393"/>
      <c r="Z338" s="1402"/>
      <c r="AA338" s="51">
        <f>IF(M338=M337,0,IF(M338=M336,0,IF(M338=M335,0,IF(M338=M334,0,IF(M338=M333,0,IF(M338=M332,0,IF(M338=M331,0,1)))))))</f>
        <v>0</v>
      </c>
      <c r="AB338" s="51" t="s">
        <v>177</v>
      </c>
      <c r="AC338" s="51" t="str">
        <f t="shared" si="68"/>
        <v>?</v>
      </c>
      <c r="AD338" s="51">
        <f>IF(N338=N337,0,IF(N338=N336,0,IF(N338=N335,0,IF(N338=N334,0,IF(N338=N333,0,IF(N338=N332,0,IF(N338=N331,0,1)))))))</f>
        <v>0</v>
      </c>
      <c r="AE338" s="407">
        <f t="shared" si="76"/>
        <v>0</v>
      </c>
    </row>
    <row r="339" spans="1:31" ht="14.1" customHeight="1" thickTop="1" thickBot="1">
      <c r="A339" s="1419"/>
      <c r="B339" s="1407"/>
      <c r="C339" s="1423"/>
      <c r="D339" s="1407"/>
      <c r="E339" s="1429"/>
      <c r="F339" s="1384"/>
      <c r="G339" s="1386"/>
      <c r="H339" s="1426"/>
      <c r="I339" s="1384"/>
      <c r="J339" s="1384"/>
      <c r="K339" s="253"/>
      <c r="L339" s="90"/>
      <c r="M339" s="81"/>
      <c r="N339" s="81"/>
      <c r="O339" s="90"/>
      <c r="P339" s="5"/>
      <c r="Q339" s="5"/>
      <c r="R339" s="5"/>
      <c r="S339" s="5"/>
      <c r="T339" s="90"/>
      <c r="U339" s="1396"/>
      <c r="V339" s="1396"/>
      <c r="W339" s="1388"/>
      <c r="X339" s="1399"/>
      <c r="Y339" s="1393"/>
      <c r="Z339" s="1402"/>
      <c r="AA339" s="51">
        <f>IF(M339=M338,0,IF(M339=M337,0,IF(M339=M336,0,IF(M339=M335,0,IF(M339=M334,0,IF(M339=M333,0,IF(M339=M332,0,IF(M339=M331,0,1))))))))</f>
        <v>0</v>
      </c>
      <c r="AB339" s="51" t="s">
        <v>177</v>
      </c>
      <c r="AC339" s="51" t="str">
        <f t="shared" si="68"/>
        <v>?</v>
      </c>
      <c r="AD339" s="51">
        <f>IF(N339=N338,0,IF(N339=N337,0,IF(N339=N336,0,IF(N339=N335,0,IF(N339=N334,0,IF(N339=N333,0,IF(N339=N332,0,IF(N339=N331,0,1))))))))</f>
        <v>0</v>
      </c>
      <c r="AE339" s="407">
        <f t="shared" si="76"/>
        <v>0</v>
      </c>
    </row>
    <row r="340" spans="1:31" ht="14.1" customHeight="1" thickTop="1" thickBot="1">
      <c r="A340" s="1419"/>
      <c r="B340" s="1408"/>
      <c r="C340" s="1424"/>
      <c r="D340" s="1408"/>
      <c r="E340" s="1430"/>
      <c r="F340" s="1385"/>
      <c r="G340" s="1387"/>
      <c r="H340" s="1427"/>
      <c r="I340" s="1385"/>
      <c r="J340" s="1385"/>
      <c r="K340" s="250"/>
      <c r="L340" s="88"/>
      <c r="M340" s="81"/>
      <c r="N340" s="85"/>
      <c r="O340" s="88"/>
      <c r="P340" s="6"/>
      <c r="Q340" s="6"/>
      <c r="R340" s="6"/>
      <c r="S340" s="6"/>
      <c r="T340" s="88"/>
      <c r="U340" s="1397"/>
      <c r="V340" s="1397"/>
      <c r="W340" s="1389"/>
      <c r="X340" s="1399"/>
      <c r="Y340" s="1394"/>
      <c r="Z340" s="1402"/>
      <c r="AA340" s="51">
        <f>IF(M340=M339,0,IF(M340=M338,0,IF(M340=M337,0,IF(M340=M336,0,IF(M340=M335,0,IF(M340=M334,0,IF(M340=M333,0,IF(M340=M332,0,IF(M340=M331,0,1)))))))))</f>
        <v>0</v>
      </c>
      <c r="AB340" s="51" t="s">
        <v>177</v>
      </c>
      <c r="AC340" s="51" t="str">
        <f t="shared" si="68"/>
        <v>?</v>
      </c>
      <c r="AD340" s="51">
        <f>IF(N340=N339,0,IF(N340=N338,0,IF(N340=N337,0,IF(N340=N336,0,IF(N340=N335,0,IF(N340=N334,0,IF(N340=N333,0,IF(N340=N332,0,IF(N340=N331,0,1)))))))))</f>
        <v>0</v>
      </c>
      <c r="AE340" s="407">
        <f t="shared" si="76"/>
        <v>0</v>
      </c>
    </row>
    <row r="341" spans="1:31" ht="14.1" customHeight="1" thickTop="1" thickBot="1">
      <c r="A341" s="1419">
        <v>30</v>
      </c>
      <c r="B341" s="1406"/>
      <c r="C341" s="1422"/>
      <c r="D341" s="1406"/>
      <c r="E341" s="1428"/>
      <c r="F341" s="1398"/>
      <c r="G341" s="1425"/>
      <c r="H341" s="1025" t="s">
        <v>552</v>
      </c>
      <c r="I341" s="1398"/>
      <c r="J341" s="1398"/>
      <c r="K341" s="251"/>
      <c r="L341" s="89"/>
      <c r="M341" s="71"/>
      <c r="N341" s="71"/>
      <c r="O341" s="89"/>
      <c r="P341" s="7"/>
      <c r="Q341" s="7"/>
      <c r="R341" s="7"/>
      <c r="S341" s="7"/>
      <c r="T341" s="89"/>
      <c r="U341" s="1395">
        <f>SUM(P341:T350)</f>
        <v>0</v>
      </c>
      <c r="V341" s="1395">
        <f>IF(U341&gt;0,18,0)</f>
        <v>0</v>
      </c>
      <c r="W341" s="1390">
        <f t="shared" ref="W341" si="80">IF((U341-V341)&gt;=0,U341-V341,0)</f>
        <v>0</v>
      </c>
      <c r="X341" s="1399">
        <f>IF(U341&lt;V341,U341,V341)/IF(V341=0,1,V341)</f>
        <v>0</v>
      </c>
      <c r="Y341" s="1392" t="str">
        <f>IF(X341=1,"pe",IF(X341&gt;0,"ne",""))</f>
        <v/>
      </c>
      <c r="Z341" s="1402"/>
      <c r="AA341" s="51">
        <v>1</v>
      </c>
      <c r="AB341" s="51" t="s">
        <v>177</v>
      </c>
      <c r="AC341" s="51" t="str">
        <f t="shared" si="68"/>
        <v>?</v>
      </c>
      <c r="AD341" s="51">
        <v>1</v>
      </c>
      <c r="AE341" s="407">
        <f>C341</f>
        <v>0</v>
      </c>
    </row>
    <row r="342" spans="1:31" ht="14.1" customHeight="1" thickTop="1" thickBot="1">
      <c r="A342" s="1419"/>
      <c r="B342" s="1407"/>
      <c r="C342" s="1423"/>
      <c r="D342" s="1407"/>
      <c r="E342" s="1429"/>
      <c r="F342" s="1384"/>
      <c r="G342" s="1386"/>
      <c r="H342" s="1426"/>
      <c r="I342" s="1384"/>
      <c r="J342" s="1384"/>
      <c r="K342" s="249"/>
      <c r="L342" s="90"/>
      <c r="M342" s="81"/>
      <c r="N342" s="81"/>
      <c r="O342" s="90"/>
      <c r="P342" s="5"/>
      <c r="Q342" s="5"/>
      <c r="R342" s="5"/>
      <c r="S342" s="5"/>
      <c r="T342" s="90"/>
      <c r="U342" s="1396"/>
      <c r="V342" s="1396"/>
      <c r="W342" s="1391"/>
      <c r="X342" s="1399"/>
      <c r="Y342" s="1393"/>
      <c r="Z342" s="1402"/>
      <c r="AA342" s="51">
        <f>IF(M342=M341,0,1)</f>
        <v>0</v>
      </c>
      <c r="AB342" s="51" t="s">
        <v>177</v>
      </c>
      <c r="AC342" s="51" t="str">
        <f t="shared" si="68"/>
        <v>?</v>
      </c>
      <c r="AD342" s="51">
        <f>IF(N342=N341,0,1)</f>
        <v>0</v>
      </c>
      <c r="AE342" s="407">
        <f t="shared" si="76"/>
        <v>0</v>
      </c>
    </row>
    <row r="343" spans="1:31" ht="14.1" customHeight="1" thickTop="1" thickBot="1">
      <c r="A343" s="1419"/>
      <c r="B343" s="1407"/>
      <c r="C343" s="1423"/>
      <c r="D343" s="1407"/>
      <c r="E343" s="1429"/>
      <c r="F343" s="1384"/>
      <c r="G343" s="1386"/>
      <c r="H343" s="1426"/>
      <c r="I343" s="1384"/>
      <c r="J343" s="1384"/>
      <c r="K343" s="249"/>
      <c r="L343" s="90"/>
      <c r="M343" s="81"/>
      <c r="N343" s="81"/>
      <c r="O343" s="90"/>
      <c r="P343" s="5"/>
      <c r="Q343" s="5"/>
      <c r="R343" s="5"/>
      <c r="S343" s="5"/>
      <c r="T343" s="90"/>
      <c r="U343" s="1396"/>
      <c r="V343" s="1396"/>
      <c r="W343" s="1391"/>
      <c r="X343" s="1399"/>
      <c r="Y343" s="1393"/>
      <c r="Z343" s="1402"/>
      <c r="AA343" s="51">
        <f>IF(M343=M342,0,IF(M343=M341,0,1))</f>
        <v>0</v>
      </c>
      <c r="AB343" s="51" t="s">
        <v>177</v>
      </c>
      <c r="AC343" s="51" t="str">
        <f t="shared" si="68"/>
        <v>?</v>
      </c>
      <c r="AD343" s="51">
        <f>IF(N343=N342,0,IF(N343=N341,0,1))</f>
        <v>0</v>
      </c>
      <c r="AE343" s="407">
        <f t="shared" si="76"/>
        <v>0</v>
      </c>
    </row>
    <row r="344" spans="1:31" ht="14.1" customHeight="1" thickTop="1" thickBot="1">
      <c r="A344" s="1419"/>
      <c r="B344" s="1407"/>
      <c r="C344" s="1423"/>
      <c r="D344" s="1407"/>
      <c r="E344" s="1429"/>
      <c r="F344" s="1384"/>
      <c r="G344" s="1386"/>
      <c r="H344" s="1426"/>
      <c r="I344" s="1384"/>
      <c r="J344" s="1384"/>
      <c r="K344" s="249"/>
      <c r="L344" s="90"/>
      <c r="M344" s="81"/>
      <c r="N344" s="81"/>
      <c r="O344" s="90"/>
      <c r="P344" s="5"/>
      <c r="Q344" s="5"/>
      <c r="R344" s="5"/>
      <c r="S344" s="5"/>
      <c r="T344" s="90"/>
      <c r="U344" s="1396"/>
      <c r="V344" s="1396"/>
      <c r="W344" s="1391"/>
      <c r="X344" s="1399"/>
      <c r="Y344" s="1393"/>
      <c r="Z344" s="1402"/>
      <c r="AA344" s="51">
        <f>IF(M344=M343,0,IF(M344=M342,0,IF(M344=M341,0,1)))</f>
        <v>0</v>
      </c>
      <c r="AB344" s="51" t="s">
        <v>177</v>
      </c>
      <c r="AC344" s="51" t="str">
        <f t="shared" si="68"/>
        <v>?</v>
      </c>
      <c r="AD344" s="51">
        <f>IF(N344=N343,0,IF(N344=N342,0,IF(N344=N341,0,1)))</f>
        <v>0</v>
      </c>
      <c r="AE344" s="407">
        <f t="shared" si="76"/>
        <v>0</v>
      </c>
    </row>
    <row r="345" spans="1:31" ht="14.1" customHeight="1" thickTop="1" thickBot="1">
      <c r="A345" s="1419"/>
      <c r="B345" s="1407"/>
      <c r="C345" s="1423"/>
      <c r="D345" s="1407"/>
      <c r="E345" s="1429"/>
      <c r="F345" s="1384"/>
      <c r="G345" s="1386"/>
      <c r="H345" s="1426"/>
      <c r="I345" s="1384"/>
      <c r="J345" s="1384"/>
      <c r="K345" s="253"/>
      <c r="L345" s="90"/>
      <c r="M345" s="81"/>
      <c r="N345" s="81"/>
      <c r="O345" s="90"/>
      <c r="P345" s="5"/>
      <c r="Q345" s="5"/>
      <c r="R345" s="5"/>
      <c r="S345" s="5"/>
      <c r="T345" s="90"/>
      <c r="U345" s="1396"/>
      <c r="V345" s="1396"/>
      <c r="W345" s="1391"/>
      <c r="X345" s="1399"/>
      <c r="Y345" s="1393"/>
      <c r="Z345" s="1402"/>
      <c r="AA345" s="51">
        <f>IF(M345=M344,0,IF(M345=M343,0,IF(M345=M342,0,IF(M345=M341,0,1))))</f>
        <v>0</v>
      </c>
      <c r="AB345" s="51" t="s">
        <v>177</v>
      </c>
      <c r="AC345" s="51" t="str">
        <f t="shared" si="68"/>
        <v>?</v>
      </c>
      <c r="AD345" s="51">
        <f>IF(N345=N344,0,IF(N345=N343,0,IF(N345=N342,0,IF(N345=N341,0,1))))</f>
        <v>0</v>
      </c>
      <c r="AE345" s="407">
        <f t="shared" si="76"/>
        <v>0</v>
      </c>
    </row>
    <row r="346" spans="1:31" ht="14.1" customHeight="1" thickTop="1" thickBot="1">
      <c r="A346" s="1419"/>
      <c r="B346" s="1407"/>
      <c r="C346" s="1423"/>
      <c r="D346" s="1407"/>
      <c r="E346" s="1429"/>
      <c r="F346" s="1384"/>
      <c r="G346" s="1386"/>
      <c r="H346" s="1426"/>
      <c r="I346" s="1384"/>
      <c r="J346" s="1384"/>
      <c r="K346" s="253"/>
      <c r="L346" s="90"/>
      <c r="M346" s="81"/>
      <c r="N346" s="81"/>
      <c r="O346" s="90"/>
      <c r="P346" s="5"/>
      <c r="Q346" s="5"/>
      <c r="R346" s="5"/>
      <c r="S346" s="5"/>
      <c r="T346" s="90"/>
      <c r="U346" s="1396"/>
      <c r="V346" s="1396"/>
      <c r="W346" s="1391"/>
      <c r="X346" s="1399"/>
      <c r="Y346" s="1393"/>
      <c r="Z346" s="1402"/>
      <c r="AA346" s="51">
        <f>IF(M346=M345,0,IF(M346=M344,0,IF(M346=M343,0,IF(M346=M342,0,IF(M346=M341,0,1)))))</f>
        <v>0</v>
      </c>
      <c r="AB346" s="51" t="s">
        <v>177</v>
      </c>
      <c r="AC346" s="51" t="str">
        <f t="shared" si="68"/>
        <v>?</v>
      </c>
      <c r="AD346" s="51">
        <f>IF(N346=N345,0,IF(N346=N344,0,IF(N346=N343,0,IF(N346=N342,0,IF(N346=N341,0,1)))))</f>
        <v>0</v>
      </c>
      <c r="AE346" s="407">
        <f t="shared" si="76"/>
        <v>0</v>
      </c>
    </row>
    <row r="347" spans="1:31" ht="14.1" customHeight="1" thickTop="1" thickBot="1">
      <c r="A347" s="1419"/>
      <c r="B347" s="1407"/>
      <c r="C347" s="1423"/>
      <c r="D347" s="1407"/>
      <c r="E347" s="1429"/>
      <c r="F347" s="1384"/>
      <c r="G347" s="1386"/>
      <c r="H347" s="1426"/>
      <c r="I347" s="1384"/>
      <c r="J347" s="1384"/>
      <c r="K347" s="253"/>
      <c r="L347" s="90"/>
      <c r="M347" s="81"/>
      <c r="N347" s="81"/>
      <c r="O347" s="90"/>
      <c r="P347" s="5"/>
      <c r="Q347" s="5"/>
      <c r="R347" s="5"/>
      <c r="S347" s="5"/>
      <c r="T347" s="90"/>
      <c r="U347" s="1396"/>
      <c r="V347" s="1396"/>
      <c r="W347" s="1388" t="str">
        <f t="shared" ref="W347" si="81">IF(W341&gt;9,"błąd","")</f>
        <v/>
      </c>
      <c r="X347" s="1399"/>
      <c r="Y347" s="1393"/>
      <c r="Z347" s="1402"/>
      <c r="AA347" s="51">
        <f>IF(M347=M346,0,IF(M347=M345,0,IF(M347=M344,0,IF(M347=M343,0,IF(M347=M342,0,IF(M347=M341,0,1))))))</f>
        <v>0</v>
      </c>
      <c r="AB347" s="51" t="s">
        <v>177</v>
      </c>
      <c r="AC347" s="51" t="str">
        <f t="shared" si="68"/>
        <v>?</v>
      </c>
      <c r="AD347" s="51">
        <f>IF(N347=N346,0,IF(N347=N345,0,IF(N347=N344,0,IF(N347=N343,0,IF(N347=N342,0,IF(N347=N341,0,1))))))</f>
        <v>0</v>
      </c>
      <c r="AE347" s="407">
        <f t="shared" si="76"/>
        <v>0</v>
      </c>
    </row>
    <row r="348" spans="1:31" ht="14.1" customHeight="1" thickTop="1" thickBot="1">
      <c r="A348" s="1419"/>
      <c r="B348" s="1407"/>
      <c r="C348" s="1423"/>
      <c r="D348" s="1407"/>
      <c r="E348" s="1429"/>
      <c r="F348" s="1384"/>
      <c r="G348" s="1386"/>
      <c r="H348" s="1426"/>
      <c r="I348" s="1384"/>
      <c r="J348" s="1384"/>
      <c r="K348" s="253"/>
      <c r="L348" s="90"/>
      <c r="M348" s="81"/>
      <c r="N348" s="81"/>
      <c r="O348" s="90"/>
      <c r="P348" s="5"/>
      <c r="Q348" s="5"/>
      <c r="R348" s="5"/>
      <c r="S348" s="5"/>
      <c r="T348" s="90"/>
      <c r="U348" s="1396"/>
      <c r="V348" s="1396"/>
      <c r="W348" s="1388"/>
      <c r="X348" s="1399"/>
      <c r="Y348" s="1393"/>
      <c r="Z348" s="1402"/>
      <c r="AA348" s="51">
        <f>IF(M348=M347,0,IF(M348=M346,0,IF(M348=M345,0,IF(M348=M344,0,IF(M348=M343,0,IF(M348=M342,0,IF(M348=M341,0,1)))))))</f>
        <v>0</v>
      </c>
      <c r="AB348" s="51" t="s">
        <v>177</v>
      </c>
      <c r="AC348" s="51" t="str">
        <f t="shared" si="68"/>
        <v>?</v>
      </c>
      <c r="AD348" s="51">
        <f>IF(N348=N347,0,IF(N348=N346,0,IF(N348=N345,0,IF(N348=N344,0,IF(N348=N343,0,IF(N348=N342,0,IF(N348=N341,0,1)))))))</f>
        <v>0</v>
      </c>
      <c r="AE348" s="407">
        <f t="shared" si="76"/>
        <v>0</v>
      </c>
    </row>
    <row r="349" spans="1:31" ht="14.1" customHeight="1" thickTop="1" thickBot="1">
      <c r="A349" s="1419"/>
      <c r="B349" s="1407"/>
      <c r="C349" s="1423"/>
      <c r="D349" s="1407"/>
      <c r="E349" s="1429"/>
      <c r="F349" s="1384"/>
      <c r="G349" s="1386"/>
      <c r="H349" s="1426"/>
      <c r="I349" s="1384"/>
      <c r="J349" s="1384"/>
      <c r="K349" s="253"/>
      <c r="L349" s="90"/>
      <c r="M349" s="81"/>
      <c r="N349" s="81"/>
      <c r="O349" s="90"/>
      <c r="P349" s="5"/>
      <c r="Q349" s="5"/>
      <c r="R349" s="5"/>
      <c r="S349" s="5"/>
      <c r="T349" s="90"/>
      <c r="U349" s="1396"/>
      <c r="V349" s="1396"/>
      <c r="W349" s="1388"/>
      <c r="X349" s="1399"/>
      <c r="Y349" s="1393"/>
      <c r="Z349" s="1402"/>
      <c r="AA349" s="51">
        <f>IF(M349=M348,0,IF(M349=M347,0,IF(M349=M346,0,IF(M349=M345,0,IF(M349=M344,0,IF(M349=M343,0,IF(M349=M342,0,IF(M349=M341,0,1))))))))</f>
        <v>0</v>
      </c>
      <c r="AB349" s="51" t="s">
        <v>177</v>
      </c>
      <c r="AC349" s="51" t="str">
        <f t="shared" si="68"/>
        <v>?</v>
      </c>
      <c r="AD349" s="51">
        <f>IF(N349=N348,0,IF(N349=N347,0,IF(N349=N346,0,IF(N349=N345,0,IF(N349=N344,0,IF(N349=N343,0,IF(N349=N342,0,IF(N349=N341,0,1))))))))</f>
        <v>0</v>
      </c>
      <c r="AE349" s="407">
        <f t="shared" si="76"/>
        <v>0</v>
      </c>
    </row>
    <row r="350" spans="1:31" ht="14.1" customHeight="1" thickTop="1" thickBot="1">
      <c r="A350" s="1419"/>
      <c r="B350" s="1408"/>
      <c r="C350" s="1424"/>
      <c r="D350" s="1408"/>
      <c r="E350" s="1430"/>
      <c r="F350" s="1385"/>
      <c r="G350" s="1387"/>
      <c r="H350" s="1427"/>
      <c r="I350" s="1385"/>
      <c r="J350" s="1385"/>
      <c r="K350" s="250"/>
      <c r="L350" s="88"/>
      <c r="M350" s="81"/>
      <c r="N350" s="85"/>
      <c r="O350" s="88"/>
      <c r="P350" s="6"/>
      <c r="Q350" s="6"/>
      <c r="R350" s="6"/>
      <c r="S350" s="6"/>
      <c r="T350" s="88"/>
      <c r="U350" s="1397"/>
      <c r="V350" s="1397"/>
      <c r="W350" s="1389"/>
      <c r="X350" s="1399"/>
      <c r="Y350" s="1394"/>
      <c r="Z350" s="1402"/>
      <c r="AA350" s="51">
        <f>IF(M350=M349,0,IF(M350=M348,0,IF(M350=M347,0,IF(M350=M346,0,IF(M350=M345,0,IF(M350=M344,0,IF(M350=M343,0,IF(M350=M342,0,IF(M350=M341,0,1)))))))))</f>
        <v>0</v>
      </c>
      <c r="AB350" s="51" t="s">
        <v>177</v>
      </c>
      <c r="AC350" s="51" t="str">
        <f t="shared" si="68"/>
        <v>?</v>
      </c>
      <c r="AD350" s="51">
        <f>IF(N350=N349,0,IF(N350=N348,0,IF(N350=N347,0,IF(N350=N346,0,IF(N350=N345,0,IF(N350=N344,0,IF(N350=N343,0,IF(N350=N342,0,IF(N350=N341,0,1)))))))))</f>
        <v>0</v>
      </c>
      <c r="AE350" s="407">
        <f t="shared" si="76"/>
        <v>0</v>
      </c>
    </row>
    <row r="351" spans="1:31" ht="14.1" customHeight="1" thickTop="1" thickBot="1">
      <c r="A351" s="1419">
        <v>31</v>
      </c>
      <c r="B351" s="1406"/>
      <c r="C351" s="1422"/>
      <c r="D351" s="1406"/>
      <c r="E351" s="1428"/>
      <c r="F351" s="1398"/>
      <c r="G351" s="1425"/>
      <c r="H351" s="1025" t="s">
        <v>552</v>
      </c>
      <c r="I351" s="1398"/>
      <c r="J351" s="1398"/>
      <c r="K351" s="251"/>
      <c r="L351" s="89"/>
      <c r="M351" s="71"/>
      <c r="N351" s="71"/>
      <c r="O351" s="89"/>
      <c r="P351" s="7"/>
      <c r="Q351" s="7"/>
      <c r="R351" s="7"/>
      <c r="S351" s="7"/>
      <c r="T351" s="89"/>
      <c r="U351" s="1395">
        <f>SUM(P351:T360)</f>
        <v>0</v>
      </c>
      <c r="V351" s="1395">
        <f>IF(U351&gt;0,18,0)</f>
        <v>0</v>
      </c>
      <c r="W351" s="1390">
        <f t="shared" ref="W351" si="82">IF((U351-V351)&gt;=0,U351-V351,0)</f>
        <v>0</v>
      </c>
      <c r="X351" s="1399">
        <f>IF(U351&lt;V351,U351,V351)/IF(V351=0,1,V351)</f>
        <v>0</v>
      </c>
      <c r="Y351" s="1392" t="str">
        <f>IF(X351=1,"pe",IF(X351&gt;0,"ne",""))</f>
        <v/>
      </c>
      <c r="Z351" s="1402"/>
      <c r="AA351" s="51">
        <v>1</v>
      </c>
      <c r="AB351" s="51" t="s">
        <v>177</v>
      </c>
      <c r="AC351" s="51" t="str">
        <f t="shared" si="68"/>
        <v>?</v>
      </c>
      <c r="AD351" s="51">
        <v>1</v>
      </c>
      <c r="AE351" s="407">
        <f>C351</f>
        <v>0</v>
      </c>
    </row>
    <row r="352" spans="1:31" ht="14.1" customHeight="1" thickTop="1" thickBot="1">
      <c r="A352" s="1419"/>
      <c r="B352" s="1407"/>
      <c r="C352" s="1423"/>
      <c r="D352" s="1407"/>
      <c r="E352" s="1429"/>
      <c r="F352" s="1384"/>
      <c r="G352" s="1386"/>
      <c r="H352" s="1426"/>
      <c r="I352" s="1384"/>
      <c r="J352" s="1384"/>
      <c r="K352" s="249"/>
      <c r="L352" s="90"/>
      <c r="M352" s="81"/>
      <c r="N352" s="81"/>
      <c r="O352" s="90"/>
      <c r="P352" s="5"/>
      <c r="Q352" s="5"/>
      <c r="R352" s="5"/>
      <c r="S352" s="5"/>
      <c r="T352" s="90"/>
      <c r="U352" s="1396"/>
      <c r="V352" s="1396"/>
      <c r="W352" s="1391"/>
      <c r="X352" s="1399"/>
      <c r="Y352" s="1393"/>
      <c r="Z352" s="1402"/>
      <c r="AA352" s="51">
        <f>IF(M352=M351,0,1)</f>
        <v>0</v>
      </c>
      <c r="AB352" s="51" t="s">
        <v>177</v>
      </c>
      <c r="AC352" s="51" t="str">
        <f t="shared" si="68"/>
        <v>?</v>
      </c>
      <c r="AD352" s="51">
        <f>IF(N352=N351,0,1)</f>
        <v>0</v>
      </c>
      <c r="AE352" s="407">
        <f t="shared" si="73"/>
        <v>0</v>
      </c>
    </row>
    <row r="353" spans="1:31" ht="14.1" customHeight="1" thickTop="1" thickBot="1">
      <c r="A353" s="1419"/>
      <c r="B353" s="1407"/>
      <c r="C353" s="1423"/>
      <c r="D353" s="1407"/>
      <c r="E353" s="1429"/>
      <c r="F353" s="1384"/>
      <c r="G353" s="1386"/>
      <c r="H353" s="1426"/>
      <c r="I353" s="1384"/>
      <c r="J353" s="1384"/>
      <c r="K353" s="249"/>
      <c r="L353" s="90"/>
      <c r="M353" s="81"/>
      <c r="N353" s="81"/>
      <c r="O353" s="90"/>
      <c r="P353" s="5"/>
      <c r="Q353" s="5"/>
      <c r="R353" s="5"/>
      <c r="S353" s="5"/>
      <c r="T353" s="90"/>
      <c r="U353" s="1396"/>
      <c r="V353" s="1396"/>
      <c r="W353" s="1391"/>
      <c r="X353" s="1399"/>
      <c r="Y353" s="1393"/>
      <c r="Z353" s="1402"/>
      <c r="AA353" s="51">
        <f>IF(M353=M352,0,IF(M353=M351,0,1))</f>
        <v>0</v>
      </c>
      <c r="AB353" s="51" t="s">
        <v>177</v>
      </c>
      <c r="AC353" s="51" t="str">
        <f t="shared" si="68"/>
        <v>?</v>
      </c>
      <c r="AD353" s="51">
        <f>IF(N353=N352,0,IF(N353=N351,0,1))</f>
        <v>0</v>
      </c>
      <c r="AE353" s="407">
        <f t="shared" si="73"/>
        <v>0</v>
      </c>
    </row>
    <row r="354" spans="1:31" ht="14.1" customHeight="1" thickTop="1" thickBot="1">
      <c r="A354" s="1419"/>
      <c r="B354" s="1407"/>
      <c r="C354" s="1423"/>
      <c r="D354" s="1407"/>
      <c r="E354" s="1429"/>
      <c r="F354" s="1384"/>
      <c r="G354" s="1386"/>
      <c r="H354" s="1426"/>
      <c r="I354" s="1384"/>
      <c r="J354" s="1384"/>
      <c r="K354" s="249"/>
      <c r="L354" s="90"/>
      <c r="M354" s="81"/>
      <c r="N354" s="81"/>
      <c r="O354" s="90"/>
      <c r="P354" s="5"/>
      <c r="Q354" s="5"/>
      <c r="R354" s="5"/>
      <c r="S354" s="5"/>
      <c r="T354" s="90"/>
      <c r="U354" s="1396"/>
      <c r="V354" s="1396"/>
      <c r="W354" s="1391"/>
      <c r="X354" s="1399"/>
      <c r="Y354" s="1393"/>
      <c r="Z354" s="1402"/>
      <c r="AA354" s="51">
        <f>IF(M354=M353,0,IF(M354=M352,0,IF(M354=M351,0,1)))</f>
        <v>0</v>
      </c>
      <c r="AB354" s="51" t="s">
        <v>177</v>
      </c>
      <c r="AC354" s="51" t="str">
        <f t="shared" si="68"/>
        <v>?</v>
      </c>
      <c r="AD354" s="51">
        <f>IF(N354=N353,0,IF(N354=N352,0,IF(N354=N351,0,1)))</f>
        <v>0</v>
      </c>
      <c r="AE354" s="407">
        <f t="shared" si="73"/>
        <v>0</v>
      </c>
    </row>
    <row r="355" spans="1:31" ht="14.1" customHeight="1" thickTop="1" thickBot="1">
      <c r="A355" s="1419"/>
      <c r="B355" s="1407"/>
      <c r="C355" s="1423"/>
      <c r="D355" s="1407"/>
      <c r="E355" s="1429"/>
      <c r="F355" s="1384"/>
      <c r="G355" s="1386"/>
      <c r="H355" s="1426"/>
      <c r="I355" s="1384"/>
      <c r="J355" s="1384"/>
      <c r="K355" s="253"/>
      <c r="L355" s="90"/>
      <c r="M355" s="81"/>
      <c r="N355" s="81"/>
      <c r="O355" s="90"/>
      <c r="P355" s="5"/>
      <c r="Q355" s="5"/>
      <c r="R355" s="5"/>
      <c r="S355" s="5"/>
      <c r="T355" s="90"/>
      <c r="U355" s="1396"/>
      <c r="V355" s="1396"/>
      <c r="W355" s="1391"/>
      <c r="X355" s="1399"/>
      <c r="Y355" s="1393"/>
      <c r="Z355" s="1402"/>
      <c r="AA355" s="51">
        <f>IF(M355=M354,0,IF(M355=M353,0,IF(M355=M352,0,IF(M355=M351,0,1))))</f>
        <v>0</v>
      </c>
      <c r="AB355" s="51" t="s">
        <v>177</v>
      </c>
      <c r="AC355" s="51" t="str">
        <f t="shared" si="68"/>
        <v>?</v>
      </c>
      <c r="AD355" s="51">
        <f>IF(N355=N354,0,IF(N355=N353,0,IF(N355=N352,0,IF(N355=N351,0,1))))</f>
        <v>0</v>
      </c>
      <c r="AE355" s="407">
        <f t="shared" si="73"/>
        <v>0</v>
      </c>
    </row>
    <row r="356" spans="1:31" ht="14.1" customHeight="1" thickTop="1" thickBot="1">
      <c r="A356" s="1419"/>
      <c r="B356" s="1407"/>
      <c r="C356" s="1423"/>
      <c r="D356" s="1407"/>
      <c r="E356" s="1429"/>
      <c r="F356" s="1384"/>
      <c r="G356" s="1386"/>
      <c r="H356" s="1426"/>
      <c r="I356" s="1384"/>
      <c r="J356" s="1384"/>
      <c r="K356" s="253"/>
      <c r="L356" s="90"/>
      <c r="M356" s="81"/>
      <c r="N356" s="81"/>
      <c r="O356" s="90"/>
      <c r="P356" s="5"/>
      <c r="Q356" s="5"/>
      <c r="R356" s="5"/>
      <c r="S356" s="5"/>
      <c r="T356" s="90"/>
      <c r="U356" s="1396"/>
      <c r="V356" s="1396"/>
      <c r="W356" s="1391"/>
      <c r="X356" s="1399"/>
      <c r="Y356" s="1393"/>
      <c r="Z356" s="1402"/>
      <c r="AA356" s="51">
        <f>IF(M356=M355,0,IF(M356=M354,0,IF(M356=M353,0,IF(M356=M352,0,IF(M356=M351,0,1)))))</f>
        <v>0</v>
      </c>
      <c r="AB356" s="51" t="s">
        <v>177</v>
      </c>
      <c r="AC356" s="51" t="str">
        <f t="shared" si="68"/>
        <v>?</v>
      </c>
      <c r="AD356" s="51">
        <f>IF(N356=N355,0,IF(N356=N354,0,IF(N356=N353,0,IF(N356=N352,0,IF(N356=N351,0,1)))))</f>
        <v>0</v>
      </c>
      <c r="AE356" s="407">
        <f t="shared" si="73"/>
        <v>0</v>
      </c>
    </row>
    <row r="357" spans="1:31" ht="14.1" customHeight="1" thickTop="1" thickBot="1">
      <c r="A357" s="1419"/>
      <c r="B357" s="1407"/>
      <c r="C357" s="1423"/>
      <c r="D357" s="1407"/>
      <c r="E357" s="1429"/>
      <c r="F357" s="1384"/>
      <c r="G357" s="1386"/>
      <c r="H357" s="1426"/>
      <c r="I357" s="1384"/>
      <c r="J357" s="1384"/>
      <c r="K357" s="253"/>
      <c r="L357" s="90"/>
      <c r="M357" s="81"/>
      <c r="N357" s="81"/>
      <c r="O357" s="90"/>
      <c r="P357" s="5"/>
      <c r="Q357" s="5"/>
      <c r="R357" s="5"/>
      <c r="S357" s="5"/>
      <c r="T357" s="90"/>
      <c r="U357" s="1396"/>
      <c r="V357" s="1396"/>
      <c r="W357" s="1388" t="str">
        <f t="shared" ref="W357" si="83">IF(W351&gt;9,"błąd","")</f>
        <v/>
      </c>
      <c r="X357" s="1399"/>
      <c r="Y357" s="1393"/>
      <c r="Z357" s="1402"/>
      <c r="AA357" s="51">
        <f>IF(M357=M356,0,IF(M357=M355,0,IF(M357=M354,0,IF(M357=M353,0,IF(M357=M352,0,IF(M357=M351,0,1))))))</f>
        <v>0</v>
      </c>
      <c r="AB357" s="51" t="s">
        <v>177</v>
      </c>
      <c r="AC357" s="51" t="str">
        <f t="shared" si="68"/>
        <v>?</v>
      </c>
      <c r="AD357" s="51">
        <f>IF(N357=N356,0,IF(N357=N355,0,IF(N357=N354,0,IF(N357=N353,0,IF(N357=N352,0,IF(N357=N351,0,1))))))</f>
        <v>0</v>
      </c>
      <c r="AE357" s="407">
        <f t="shared" si="73"/>
        <v>0</v>
      </c>
    </row>
    <row r="358" spans="1:31" ht="14.1" customHeight="1" thickTop="1" thickBot="1">
      <c r="A358" s="1419"/>
      <c r="B358" s="1407"/>
      <c r="C358" s="1423"/>
      <c r="D358" s="1407"/>
      <c r="E358" s="1429"/>
      <c r="F358" s="1384"/>
      <c r="G358" s="1386"/>
      <c r="H358" s="1426"/>
      <c r="I358" s="1384"/>
      <c r="J358" s="1384"/>
      <c r="K358" s="253"/>
      <c r="L358" s="90"/>
      <c r="M358" s="81"/>
      <c r="N358" s="81"/>
      <c r="O358" s="90"/>
      <c r="P358" s="5"/>
      <c r="Q358" s="5"/>
      <c r="R358" s="5"/>
      <c r="S358" s="5"/>
      <c r="T358" s="90"/>
      <c r="U358" s="1396"/>
      <c r="V358" s="1396"/>
      <c r="W358" s="1388"/>
      <c r="X358" s="1399"/>
      <c r="Y358" s="1393"/>
      <c r="Z358" s="1402"/>
      <c r="AA358" s="51">
        <f>IF(M358=M357,0,IF(M358=M356,0,IF(M358=M355,0,IF(M358=M354,0,IF(M358=M353,0,IF(M358=M352,0,IF(M358=M351,0,1)))))))</f>
        <v>0</v>
      </c>
      <c r="AB358" s="51" t="s">
        <v>177</v>
      </c>
      <c r="AC358" s="51" t="str">
        <f t="shared" si="68"/>
        <v>?</v>
      </c>
      <c r="AD358" s="51">
        <f>IF(N358=N357,0,IF(N358=N356,0,IF(N358=N355,0,IF(N358=N354,0,IF(N358=N353,0,IF(N358=N352,0,IF(N358=N351,0,1)))))))</f>
        <v>0</v>
      </c>
      <c r="AE358" s="407">
        <f t="shared" si="73"/>
        <v>0</v>
      </c>
    </row>
    <row r="359" spans="1:31" ht="14.1" customHeight="1" thickTop="1" thickBot="1">
      <c r="A359" s="1419"/>
      <c r="B359" s="1407"/>
      <c r="C359" s="1423"/>
      <c r="D359" s="1407"/>
      <c r="E359" s="1429"/>
      <c r="F359" s="1384"/>
      <c r="G359" s="1386"/>
      <c r="H359" s="1426"/>
      <c r="I359" s="1384"/>
      <c r="J359" s="1384"/>
      <c r="K359" s="253"/>
      <c r="L359" s="90"/>
      <c r="M359" s="81"/>
      <c r="N359" s="81"/>
      <c r="O359" s="90"/>
      <c r="P359" s="5"/>
      <c r="Q359" s="5"/>
      <c r="R359" s="5"/>
      <c r="S359" s="5"/>
      <c r="T359" s="90"/>
      <c r="U359" s="1396"/>
      <c r="V359" s="1396"/>
      <c r="W359" s="1388"/>
      <c r="X359" s="1399"/>
      <c r="Y359" s="1393"/>
      <c r="Z359" s="1402"/>
      <c r="AA359" s="51">
        <f>IF(M359=M358,0,IF(M359=M357,0,IF(M359=M356,0,IF(M359=M355,0,IF(M359=M354,0,IF(M359=M353,0,IF(M359=M352,0,IF(M359=M351,0,1))))))))</f>
        <v>0</v>
      </c>
      <c r="AB359" s="51" t="s">
        <v>177</v>
      </c>
      <c r="AC359" s="51" t="str">
        <f t="shared" si="68"/>
        <v>?</v>
      </c>
      <c r="AD359" s="51">
        <f>IF(N359=N358,0,IF(N359=N357,0,IF(N359=N356,0,IF(N359=N355,0,IF(N359=N354,0,IF(N359=N353,0,IF(N359=N352,0,IF(N359=N351,0,1))))))))</f>
        <v>0</v>
      </c>
      <c r="AE359" s="407">
        <f t="shared" si="73"/>
        <v>0</v>
      </c>
    </row>
    <row r="360" spans="1:31" ht="14.1" customHeight="1" thickTop="1" thickBot="1">
      <c r="A360" s="1419"/>
      <c r="B360" s="1408"/>
      <c r="C360" s="1424"/>
      <c r="D360" s="1408"/>
      <c r="E360" s="1430"/>
      <c r="F360" s="1385"/>
      <c r="G360" s="1387"/>
      <c r="H360" s="1427"/>
      <c r="I360" s="1385"/>
      <c r="J360" s="1385"/>
      <c r="K360" s="250"/>
      <c r="L360" s="88"/>
      <c r="M360" s="81"/>
      <c r="N360" s="85"/>
      <c r="O360" s="88"/>
      <c r="P360" s="6"/>
      <c r="Q360" s="6"/>
      <c r="R360" s="6"/>
      <c r="S360" s="6"/>
      <c r="T360" s="88"/>
      <c r="U360" s="1397"/>
      <c r="V360" s="1397"/>
      <c r="W360" s="1389"/>
      <c r="X360" s="1399"/>
      <c r="Y360" s="1394"/>
      <c r="Z360" s="1402"/>
      <c r="AA360" s="51">
        <f>IF(M360=M359,0,IF(M360=M358,0,IF(M360=M357,0,IF(M360=M356,0,IF(M360=M355,0,IF(M360=M354,0,IF(M360=M353,0,IF(M360=M352,0,IF(M360=M351,0,1)))))))))</f>
        <v>0</v>
      </c>
      <c r="AB360" s="51" t="s">
        <v>177</v>
      </c>
      <c r="AC360" s="51" t="str">
        <f t="shared" si="68"/>
        <v>?</v>
      </c>
      <c r="AD360" s="51">
        <f>IF(N360=N359,0,IF(N360=N358,0,IF(N360=N357,0,IF(N360=N356,0,IF(N360=N355,0,IF(N360=N354,0,IF(N360=N353,0,IF(N360=N352,0,IF(N360=N351,0,1)))))))))</f>
        <v>0</v>
      </c>
      <c r="AE360" s="407">
        <f t="shared" si="73"/>
        <v>0</v>
      </c>
    </row>
    <row r="361" spans="1:31" ht="14.1" customHeight="1" thickTop="1" thickBot="1">
      <c r="A361" s="1419">
        <v>32</v>
      </c>
      <c r="B361" s="1406"/>
      <c r="C361" s="1422"/>
      <c r="D361" s="1406"/>
      <c r="E361" s="1428"/>
      <c r="F361" s="1398"/>
      <c r="G361" s="1425"/>
      <c r="H361" s="1025" t="s">
        <v>552</v>
      </c>
      <c r="I361" s="1398"/>
      <c r="J361" s="1398"/>
      <c r="K361" s="251"/>
      <c r="L361" s="89"/>
      <c r="M361" s="71"/>
      <c r="N361" s="71"/>
      <c r="O361" s="89"/>
      <c r="P361" s="7"/>
      <c r="Q361" s="7"/>
      <c r="R361" s="7"/>
      <c r="S361" s="7"/>
      <c r="T361" s="89"/>
      <c r="U361" s="1395">
        <f>SUM(P361:T370)</f>
        <v>0</v>
      </c>
      <c r="V361" s="1395">
        <f>IF(U361&gt;0,18,0)</f>
        <v>0</v>
      </c>
      <c r="W361" s="1390">
        <f t="shared" ref="W361" si="84">IF((U361-V361)&gt;=0,U361-V361,0)</f>
        <v>0</v>
      </c>
      <c r="X361" s="1399">
        <f>IF(U361&lt;V361,U361,V361)/IF(V361=0,1,V361)</f>
        <v>0</v>
      </c>
      <c r="Y361" s="1392" t="str">
        <f>IF(X361=1,"pe",IF(X361&gt;0,"ne",""))</f>
        <v/>
      </c>
      <c r="Z361" s="1402"/>
      <c r="AA361" s="51">
        <v>1</v>
      </c>
      <c r="AB361" s="51" t="s">
        <v>177</v>
      </c>
      <c r="AC361" s="51" t="str">
        <f t="shared" si="68"/>
        <v>?</v>
      </c>
      <c r="AD361" s="51">
        <v>1</v>
      </c>
      <c r="AE361" s="407">
        <f>C361</f>
        <v>0</v>
      </c>
    </row>
    <row r="362" spans="1:31" ht="14.1" customHeight="1" thickTop="1" thickBot="1">
      <c r="A362" s="1419"/>
      <c r="B362" s="1407"/>
      <c r="C362" s="1423"/>
      <c r="D362" s="1407"/>
      <c r="E362" s="1429"/>
      <c r="F362" s="1384"/>
      <c r="G362" s="1386"/>
      <c r="H362" s="1426"/>
      <c r="I362" s="1384"/>
      <c r="J362" s="1384"/>
      <c r="K362" s="249"/>
      <c r="L362" s="90"/>
      <c r="M362" s="81"/>
      <c r="N362" s="81"/>
      <c r="O362" s="90"/>
      <c r="P362" s="5"/>
      <c r="Q362" s="5"/>
      <c r="R362" s="5"/>
      <c r="S362" s="5"/>
      <c r="T362" s="90"/>
      <c r="U362" s="1396"/>
      <c r="V362" s="1396"/>
      <c r="W362" s="1391"/>
      <c r="X362" s="1399"/>
      <c r="Y362" s="1393"/>
      <c r="Z362" s="1402"/>
      <c r="AA362" s="51">
        <f>IF(M362=M361,0,1)</f>
        <v>0</v>
      </c>
      <c r="AB362" s="51" t="s">
        <v>177</v>
      </c>
      <c r="AC362" s="51" t="str">
        <f t="shared" si="68"/>
        <v>?</v>
      </c>
      <c r="AD362" s="51">
        <f>IF(N362=N361,0,1)</f>
        <v>0</v>
      </c>
      <c r="AE362" s="407">
        <f t="shared" ref="AE362:AE390" si="85">AE361</f>
        <v>0</v>
      </c>
    </row>
    <row r="363" spans="1:31" ht="14.1" customHeight="1" thickTop="1" thickBot="1">
      <c r="A363" s="1419"/>
      <c r="B363" s="1407"/>
      <c r="C363" s="1423"/>
      <c r="D363" s="1407"/>
      <c r="E363" s="1429"/>
      <c r="F363" s="1384"/>
      <c r="G363" s="1386"/>
      <c r="H363" s="1426"/>
      <c r="I363" s="1384"/>
      <c r="J363" s="1384"/>
      <c r="K363" s="249"/>
      <c r="L363" s="90"/>
      <c r="M363" s="81"/>
      <c r="N363" s="81"/>
      <c r="O363" s="90"/>
      <c r="P363" s="5"/>
      <c r="Q363" s="5"/>
      <c r="R363" s="5"/>
      <c r="S363" s="5"/>
      <c r="T363" s="90"/>
      <c r="U363" s="1396"/>
      <c r="V363" s="1396"/>
      <c r="W363" s="1391"/>
      <c r="X363" s="1399"/>
      <c r="Y363" s="1393"/>
      <c r="Z363" s="1402"/>
      <c r="AA363" s="51">
        <f>IF(M363=M362,0,IF(M363=M361,0,1))</f>
        <v>0</v>
      </c>
      <c r="AB363" s="51" t="s">
        <v>177</v>
      </c>
      <c r="AC363" s="51" t="str">
        <f t="shared" si="68"/>
        <v>?</v>
      </c>
      <c r="AD363" s="51">
        <f>IF(N363=N362,0,IF(N363=N361,0,1))</f>
        <v>0</v>
      </c>
      <c r="AE363" s="407">
        <f t="shared" si="85"/>
        <v>0</v>
      </c>
    </row>
    <row r="364" spans="1:31" ht="14.1" customHeight="1" thickTop="1" thickBot="1">
      <c r="A364" s="1419"/>
      <c r="B364" s="1407"/>
      <c r="C364" s="1423"/>
      <c r="D364" s="1407"/>
      <c r="E364" s="1429"/>
      <c r="F364" s="1384"/>
      <c r="G364" s="1386"/>
      <c r="H364" s="1426"/>
      <c r="I364" s="1384"/>
      <c r="J364" s="1384"/>
      <c r="K364" s="249"/>
      <c r="L364" s="90"/>
      <c r="M364" s="81"/>
      <c r="N364" s="81"/>
      <c r="O364" s="90"/>
      <c r="P364" s="5"/>
      <c r="Q364" s="5"/>
      <c r="R364" s="5"/>
      <c r="S364" s="5"/>
      <c r="T364" s="90"/>
      <c r="U364" s="1396"/>
      <c r="V364" s="1396"/>
      <c r="W364" s="1391"/>
      <c r="X364" s="1399"/>
      <c r="Y364" s="1393"/>
      <c r="Z364" s="1402"/>
      <c r="AA364" s="51">
        <f>IF(M364=M363,0,IF(M364=M362,0,IF(M364=M361,0,1)))</f>
        <v>0</v>
      </c>
      <c r="AB364" s="51" t="s">
        <v>177</v>
      </c>
      <c r="AC364" s="51" t="str">
        <f t="shared" si="68"/>
        <v>?</v>
      </c>
      <c r="AD364" s="51">
        <f>IF(N364=N363,0,IF(N364=N362,0,IF(N364=N361,0,1)))</f>
        <v>0</v>
      </c>
      <c r="AE364" s="407">
        <f t="shared" si="85"/>
        <v>0</v>
      </c>
    </row>
    <row r="365" spans="1:31" ht="14.1" customHeight="1" thickTop="1" thickBot="1">
      <c r="A365" s="1419"/>
      <c r="B365" s="1407"/>
      <c r="C365" s="1423"/>
      <c r="D365" s="1407"/>
      <c r="E365" s="1429"/>
      <c r="F365" s="1384"/>
      <c r="G365" s="1386"/>
      <c r="H365" s="1426"/>
      <c r="I365" s="1384"/>
      <c r="J365" s="1384"/>
      <c r="K365" s="253"/>
      <c r="L365" s="90"/>
      <c r="M365" s="81"/>
      <c r="N365" s="81"/>
      <c r="O365" s="90"/>
      <c r="P365" s="5"/>
      <c r="Q365" s="5"/>
      <c r="R365" s="5"/>
      <c r="S365" s="5"/>
      <c r="T365" s="90"/>
      <c r="U365" s="1396"/>
      <c r="V365" s="1396"/>
      <c r="W365" s="1391"/>
      <c r="X365" s="1399"/>
      <c r="Y365" s="1393"/>
      <c r="Z365" s="1402"/>
      <c r="AA365" s="51">
        <f>IF(M365=M364,0,IF(M365=M363,0,IF(M365=M362,0,IF(M365=M361,0,1))))</f>
        <v>0</v>
      </c>
      <c r="AB365" s="51" t="s">
        <v>177</v>
      </c>
      <c r="AC365" s="51" t="str">
        <f t="shared" ref="AC365:AC454" si="86">$C$2</f>
        <v>?</v>
      </c>
      <c r="AD365" s="51">
        <f>IF(N365=N364,0,IF(N365=N363,0,IF(N365=N362,0,IF(N365=N361,0,1))))</f>
        <v>0</v>
      </c>
      <c r="AE365" s="407">
        <f t="shared" si="85"/>
        <v>0</v>
      </c>
    </row>
    <row r="366" spans="1:31" ht="14.1" customHeight="1" thickTop="1" thickBot="1">
      <c r="A366" s="1419"/>
      <c r="B366" s="1407"/>
      <c r="C366" s="1423"/>
      <c r="D366" s="1407"/>
      <c r="E366" s="1429"/>
      <c r="F366" s="1384"/>
      <c r="G366" s="1386"/>
      <c r="H366" s="1426"/>
      <c r="I366" s="1384"/>
      <c r="J366" s="1384"/>
      <c r="K366" s="253"/>
      <c r="L366" s="90"/>
      <c r="M366" s="81"/>
      <c r="N366" s="81"/>
      <c r="O366" s="90"/>
      <c r="P366" s="5"/>
      <c r="Q366" s="5"/>
      <c r="R366" s="5"/>
      <c r="S366" s="5"/>
      <c r="T366" s="90"/>
      <c r="U366" s="1396"/>
      <c r="V366" s="1396"/>
      <c r="W366" s="1391"/>
      <c r="X366" s="1399"/>
      <c r="Y366" s="1393"/>
      <c r="Z366" s="1402"/>
      <c r="AA366" s="51">
        <f>IF(M366=M365,0,IF(M366=M364,0,IF(M366=M363,0,IF(M366=M362,0,IF(M366=M361,0,1)))))</f>
        <v>0</v>
      </c>
      <c r="AB366" s="51" t="s">
        <v>177</v>
      </c>
      <c r="AC366" s="51" t="str">
        <f t="shared" si="86"/>
        <v>?</v>
      </c>
      <c r="AD366" s="51">
        <f>IF(N366=N365,0,IF(N366=N364,0,IF(N366=N363,0,IF(N366=N362,0,IF(N366=N361,0,1)))))</f>
        <v>0</v>
      </c>
      <c r="AE366" s="407">
        <f t="shared" si="85"/>
        <v>0</v>
      </c>
    </row>
    <row r="367" spans="1:31" ht="14.1" customHeight="1" thickTop="1" thickBot="1">
      <c r="A367" s="1419"/>
      <c r="B367" s="1407"/>
      <c r="C367" s="1423"/>
      <c r="D367" s="1407"/>
      <c r="E367" s="1429"/>
      <c r="F367" s="1384"/>
      <c r="G367" s="1386"/>
      <c r="H367" s="1426"/>
      <c r="I367" s="1384"/>
      <c r="J367" s="1384"/>
      <c r="K367" s="253"/>
      <c r="L367" s="90"/>
      <c r="M367" s="81"/>
      <c r="N367" s="81"/>
      <c r="O367" s="90"/>
      <c r="P367" s="5"/>
      <c r="Q367" s="5"/>
      <c r="R367" s="5"/>
      <c r="S367" s="5"/>
      <c r="T367" s="90"/>
      <c r="U367" s="1396"/>
      <c r="V367" s="1396"/>
      <c r="W367" s="1388" t="str">
        <f t="shared" ref="W367" si="87">IF(W361&gt;9,"błąd","")</f>
        <v/>
      </c>
      <c r="X367" s="1399"/>
      <c r="Y367" s="1393"/>
      <c r="Z367" s="1402"/>
      <c r="AA367" s="51">
        <f>IF(M367=M366,0,IF(M367=M365,0,IF(M367=M364,0,IF(M367=M363,0,IF(M367=M362,0,IF(M367=M361,0,1))))))</f>
        <v>0</v>
      </c>
      <c r="AB367" s="51" t="s">
        <v>177</v>
      </c>
      <c r="AC367" s="51" t="str">
        <f t="shared" si="86"/>
        <v>?</v>
      </c>
      <c r="AD367" s="51">
        <f>IF(N367=N366,0,IF(N367=N365,0,IF(N367=N364,0,IF(N367=N363,0,IF(N367=N362,0,IF(N367=N361,0,1))))))</f>
        <v>0</v>
      </c>
      <c r="AE367" s="407">
        <f t="shared" si="85"/>
        <v>0</v>
      </c>
    </row>
    <row r="368" spans="1:31" ht="14.1" customHeight="1" thickTop="1" thickBot="1">
      <c r="A368" s="1419"/>
      <c r="B368" s="1407"/>
      <c r="C368" s="1423"/>
      <c r="D368" s="1407"/>
      <c r="E368" s="1429"/>
      <c r="F368" s="1384"/>
      <c r="G368" s="1386"/>
      <c r="H368" s="1426"/>
      <c r="I368" s="1384"/>
      <c r="J368" s="1384"/>
      <c r="K368" s="253"/>
      <c r="L368" s="90"/>
      <c r="M368" s="81"/>
      <c r="N368" s="81"/>
      <c r="O368" s="90"/>
      <c r="P368" s="5"/>
      <c r="Q368" s="5"/>
      <c r="R368" s="5"/>
      <c r="S368" s="5"/>
      <c r="T368" s="90"/>
      <c r="U368" s="1396"/>
      <c r="V368" s="1396"/>
      <c r="W368" s="1388"/>
      <c r="X368" s="1399"/>
      <c r="Y368" s="1393"/>
      <c r="Z368" s="1402"/>
      <c r="AA368" s="51">
        <f>IF(M368=M367,0,IF(M368=M366,0,IF(M368=M365,0,IF(M368=M364,0,IF(M368=M363,0,IF(M368=M362,0,IF(M368=M361,0,1)))))))</f>
        <v>0</v>
      </c>
      <c r="AB368" s="51" t="s">
        <v>177</v>
      </c>
      <c r="AC368" s="51" t="str">
        <f t="shared" si="86"/>
        <v>?</v>
      </c>
      <c r="AD368" s="51">
        <f>IF(N368=N367,0,IF(N368=N366,0,IF(N368=N365,0,IF(N368=N364,0,IF(N368=N363,0,IF(N368=N362,0,IF(N368=N361,0,1)))))))</f>
        <v>0</v>
      </c>
      <c r="AE368" s="407">
        <f t="shared" si="85"/>
        <v>0</v>
      </c>
    </row>
    <row r="369" spans="1:31" ht="14.1" customHeight="1" thickTop="1" thickBot="1">
      <c r="A369" s="1419"/>
      <c r="B369" s="1407"/>
      <c r="C369" s="1423"/>
      <c r="D369" s="1407"/>
      <c r="E369" s="1429"/>
      <c r="F369" s="1384"/>
      <c r="G369" s="1386"/>
      <c r="H369" s="1426"/>
      <c r="I369" s="1384"/>
      <c r="J369" s="1384"/>
      <c r="K369" s="253"/>
      <c r="L369" s="90"/>
      <c r="M369" s="81"/>
      <c r="N369" s="81"/>
      <c r="O369" s="90"/>
      <c r="P369" s="5"/>
      <c r="Q369" s="5"/>
      <c r="R369" s="5"/>
      <c r="S369" s="5"/>
      <c r="T369" s="90"/>
      <c r="U369" s="1396"/>
      <c r="V369" s="1396"/>
      <c r="W369" s="1388"/>
      <c r="X369" s="1399"/>
      <c r="Y369" s="1393"/>
      <c r="Z369" s="1402"/>
      <c r="AA369" s="51">
        <f>IF(M369=M368,0,IF(M369=M367,0,IF(M369=M366,0,IF(M369=M365,0,IF(M369=M364,0,IF(M369=M363,0,IF(M369=M362,0,IF(M369=M361,0,1))))))))</f>
        <v>0</v>
      </c>
      <c r="AB369" s="51" t="s">
        <v>177</v>
      </c>
      <c r="AC369" s="51" t="str">
        <f t="shared" si="86"/>
        <v>?</v>
      </c>
      <c r="AD369" s="51">
        <f>IF(N369=N368,0,IF(N369=N367,0,IF(N369=N366,0,IF(N369=N365,0,IF(N369=N364,0,IF(N369=N363,0,IF(N369=N362,0,IF(N369=N361,0,1))))))))</f>
        <v>0</v>
      </c>
      <c r="AE369" s="407">
        <f t="shared" si="85"/>
        <v>0</v>
      </c>
    </row>
    <row r="370" spans="1:31" ht="14.1" customHeight="1" thickTop="1" thickBot="1">
      <c r="A370" s="1419"/>
      <c r="B370" s="1408"/>
      <c r="C370" s="1424"/>
      <c r="D370" s="1408"/>
      <c r="E370" s="1430"/>
      <c r="F370" s="1385"/>
      <c r="G370" s="1387"/>
      <c r="H370" s="1427"/>
      <c r="I370" s="1385"/>
      <c r="J370" s="1385"/>
      <c r="K370" s="250"/>
      <c r="L370" s="88"/>
      <c r="M370" s="81"/>
      <c r="N370" s="85"/>
      <c r="O370" s="88"/>
      <c r="P370" s="6"/>
      <c r="Q370" s="6"/>
      <c r="R370" s="6"/>
      <c r="S370" s="6"/>
      <c r="T370" s="88"/>
      <c r="U370" s="1397"/>
      <c r="V370" s="1397"/>
      <c r="W370" s="1389"/>
      <c r="X370" s="1399"/>
      <c r="Y370" s="1394"/>
      <c r="Z370" s="1402"/>
      <c r="AA370" s="51">
        <f>IF(M370=M369,0,IF(M370=M368,0,IF(M370=M367,0,IF(M370=M366,0,IF(M370=M365,0,IF(M370=M364,0,IF(M370=M363,0,IF(M370=M362,0,IF(M370=M361,0,1)))))))))</f>
        <v>0</v>
      </c>
      <c r="AB370" s="51" t="s">
        <v>177</v>
      </c>
      <c r="AC370" s="51" t="str">
        <f t="shared" si="86"/>
        <v>?</v>
      </c>
      <c r="AD370" s="51">
        <f>IF(N370=N369,0,IF(N370=N368,0,IF(N370=N367,0,IF(N370=N366,0,IF(N370=N365,0,IF(N370=N364,0,IF(N370=N363,0,IF(N370=N362,0,IF(N370=N361,0,1)))))))))</f>
        <v>0</v>
      </c>
      <c r="AE370" s="407">
        <f t="shared" si="85"/>
        <v>0</v>
      </c>
    </row>
    <row r="371" spans="1:31" ht="14.1" customHeight="1" thickTop="1" thickBot="1">
      <c r="A371" s="1419">
        <v>33</v>
      </c>
      <c r="B371" s="1406"/>
      <c r="C371" s="1422"/>
      <c r="D371" s="1406"/>
      <c r="E371" s="1428"/>
      <c r="F371" s="1398"/>
      <c r="G371" s="1425"/>
      <c r="H371" s="1025" t="s">
        <v>552</v>
      </c>
      <c r="I371" s="1398"/>
      <c r="J371" s="1398"/>
      <c r="K371" s="251"/>
      <c r="L371" s="89"/>
      <c r="M371" s="71"/>
      <c r="N371" s="71"/>
      <c r="O371" s="89"/>
      <c r="P371" s="7"/>
      <c r="Q371" s="7"/>
      <c r="R371" s="7"/>
      <c r="S371" s="7"/>
      <c r="T371" s="89"/>
      <c r="U371" s="1395">
        <f>SUM(P371:T380)</f>
        <v>0</v>
      </c>
      <c r="V371" s="1395">
        <f>IF(U371&gt;0,18,0)</f>
        <v>0</v>
      </c>
      <c r="W371" s="1390">
        <f t="shared" ref="W371" si="88">IF((U371-V371)&gt;=0,U371-V371,0)</f>
        <v>0</v>
      </c>
      <c r="X371" s="1399">
        <f>IF(U371&lt;V371,U371,V371)/IF(V371=0,1,V371)</f>
        <v>0</v>
      </c>
      <c r="Y371" s="1392" t="str">
        <f>IF(X371=1,"pe",IF(X371&gt;0,"ne",""))</f>
        <v/>
      </c>
      <c r="Z371" s="1402"/>
      <c r="AA371" s="51">
        <v>1</v>
      </c>
      <c r="AB371" s="51" t="s">
        <v>177</v>
      </c>
      <c r="AC371" s="51" t="str">
        <f t="shared" si="86"/>
        <v>?</v>
      </c>
      <c r="AD371" s="51">
        <v>1</v>
      </c>
      <c r="AE371" s="407">
        <f>C371</f>
        <v>0</v>
      </c>
    </row>
    <row r="372" spans="1:31" ht="14.1" customHeight="1" thickTop="1" thickBot="1">
      <c r="A372" s="1419"/>
      <c r="B372" s="1407"/>
      <c r="C372" s="1423"/>
      <c r="D372" s="1407"/>
      <c r="E372" s="1429"/>
      <c r="F372" s="1384"/>
      <c r="G372" s="1386"/>
      <c r="H372" s="1426"/>
      <c r="I372" s="1384"/>
      <c r="J372" s="1384"/>
      <c r="K372" s="249"/>
      <c r="L372" s="90"/>
      <c r="M372" s="81"/>
      <c r="N372" s="81"/>
      <c r="O372" s="90"/>
      <c r="P372" s="5"/>
      <c r="Q372" s="5"/>
      <c r="R372" s="5"/>
      <c r="S372" s="5"/>
      <c r="T372" s="90"/>
      <c r="U372" s="1396"/>
      <c r="V372" s="1396"/>
      <c r="W372" s="1391"/>
      <c r="X372" s="1399"/>
      <c r="Y372" s="1393"/>
      <c r="Z372" s="1402"/>
      <c r="AA372" s="51">
        <f>IF(M372=M371,0,1)</f>
        <v>0</v>
      </c>
      <c r="AB372" s="51" t="s">
        <v>177</v>
      </c>
      <c r="AC372" s="51" t="str">
        <f t="shared" si="86"/>
        <v>?</v>
      </c>
      <c r="AD372" s="51">
        <f>IF(N372=N371,0,1)</f>
        <v>0</v>
      </c>
      <c r="AE372" s="407">
        <f t="shared" si="85"/>
        <v>0</v>
      </c>
    </row>
    <row r="373" spans="1:31" ht="14.1" customHeight="1" thickTop="1" thickBot="1">
      <c r="A373" s="1419"/>
      <c r="B373" s="1407"/>
      <c r="C373" s="1423"/>
      <c r="D373" s="1407"/>
      <c r="E373" s="1429"/>
      <c r="F373" s="1384"/>
      <c r="G373" s="1386"/>
      <c r="H373" s="1426"/>
      <c r="I373" s="1384"/>
      <c r="J373" s="1384"/>
      <c r="K373" s="249"/>
      <c r="L373" s="90"/>
      <c r="M373" s="81"/>
      <c r="N373" s="81"/>
      <c r="O373" s="90"/>
      <c r="P373" s="5"/>
      <c r="Q373" s="5"/>
      <c r="R373" s="5"/>
      <c r="S373" s="5"/>
      <c r="T373" s="90"/>
      <c r="U373" s="1396"/>
      <c r="V373" s="1396"/>
      <c r="W373" s="1391"/>
      <c r="X373" s="1399"/>
      <c r="Y373" s="1393"/>
      <c r="Z373" s="1402"/>
      <c r="AA373" s="51">
        <f>IF(M373=M372,0,IF(M373=M371,0,1))</f>
        <v>0</v>
      </c>
      <c r="AB373" s="51" t="s">
        <v>177</v>
      </c>
      <c r="AC373" s="51" t="str">
        <f t="shared" si="86"/>
        <v>?</v>
      </c>
      <c r="AD373" s="51">
        <f>IF(N373=N372,0,IF(N373=N371,0,1))</f>
        <v>0</v>
      </c>
      <c r="AE373" s="407">
        <f t="shared" si="85"/>
        <v>0</v>
      </c>
    </row>
    <row r="374" spans="1:31" ht="14.1" customHeight="1" thickTop="1" thickBot="1">
      <c r="A374" s="1419"/>
      <c r="B374" s="1407"/>
      <c r="C374" s="1423"/>
      <c r="D374" s="1407"/>
      <c r="E374" s="1429"/>
      <c r="F374" s="1384"/>
      <c r="G374" s="1386"/>
      <c r="H374" s="1426"/>
      <c r="I374" s="1384"/>
      <c r="J374" s="1384"/>
      <c r="K374" s="249"/>
      <c r="L374" s="90"/>
      <c r="M374" s="81"/>
      <c r="N374" s="81"/>
      <c r="O374" s="90"/>
      <c r="P374" s="5"/>
      <c r="Q374" s="5"/>
      <c r="R374" s="5"/>
      <c r="S374" s="5"/>
      <c r="T374" s="90"/>
      <c r="U374" s="1396"/>
      <c r="V374" s="1396"/>
      <c r="W374" s="1391"/>
      <c r="X374" s="1399"/>
      <c r="Y374" s="1393"/>
      <c r="Z374" s="1402"/>
      <c r="AA374" s="51">
        <f>IF(M374=M373,0,IF(M374=M372,0,IF(M374=M371,0,1)))</f>
        <v>0</v>
      </c>
      <c r="AB374" s="51" t="s">
        <v>177</v>
      </c>
      <c r="AC374" s="51" t="str">
        <f t="shared" si="86"/>
        <v>?</v>
      </c>
      <c r="AD374" s="51">
        <f>IF(N374=N373,0,IF(N374=N372,0,IF(N374=N371,0,1)))</f>
        <v>0</v>
      </c>
      <c r="AE374" s="407">
        <f t="shared" si="85"/>
        <v>0</v>
      </c>
    </row>
    <row r="375" spans="1:31" ht="14.1" customHeight="1" thickTop="1" thickBot="1">
      <c r="A375" s="1419"/>
      <c r="B375" s="1407"/>
      <c r="C375" s="1423"/>
      <c r="D375" s="1407"/>
      <c r="E375" s="1429"/>
      <c r="F375" s="1384"/>
      <c r="G375" s="1386"/>
      <c r="H375" s="1426"/>
      <c r="I375" s="1384"/>
      <c r="J375" s="1384"/>
      <c r="K375" s="253"/>
      <c r="L375" s="90"/>
      <c r="M375" s="81"/>
      <c r="N375" s="81"/>
      <c r="O375" s="90"/>
      <c r="P375" s="5"/>
      <c r="Q375" s="5"/>
      <c r="R375" s="5"/>
      <c r="S375" s="5"/>
      <c r="T375" s="90"/>
      <c r="U375" s="1396"/>
      <c r="V375" s="1396"/>
      <c r="W375" s="1391"/>
      <c r="X375" s="1399"/>
      <c r="Y375" s="1393"/>
      <c r="Z375" s="1402"/>
      <c r="AA375" s="51">
        <f>IF(M375=M374,0,IF(M375=M373,0,IF(M375=M372,0,IF(M375=M371,0,1))))</f>
        <v>0</v>
      </c>
      <c r="AB375" s="51" t="s">
        <v>177</v>
      </c>
      <c r="AC375" s="51" t="str">
        <f t="shared" si="86"/>
        <v>?</v>
      </c>
      <c r="AD375" s="51">
        <f>IF(N375=N374,0,IF(N375=N373,0,IF(N375=N372,0,IF(N375=N371,0,1))))</f>
        <v>0</v>
      </c>
      <c r="AE375" s="407">
        <f t="shared" si="85"/>
        <v>0</v>
      </c>
    </row>
    <row r="376" spans="1:31" ht="14.1" customHeight="1" thickTop="1" thickBot="1">
      <c r="A376" s="1419"/>
      <c r="B376" s="1407"/>
      <c r="C376" s="1423"/>
      <c r="D376" s="1407"/>
      <c r="E376" s="1429"/>
      <c r="F376" s="1384"/>
      <c r="G376" s="1386"/>
      <c r="H376" s="1426"/>
      <c r="I376" s="1384"/>
      <c r="J376" s="1384"/>
      <c r="K376" s="253"/>
      <c r="L376" s="90"/>
      <c r="M376" s="81"/>
      <c r="N376" s="81"/>
      <c r="O376" s="90"/>
      <c r="P376" s="5"/>
      <c r="Q376" s="5"/>
      <c r="R376" s="5"/>
      <c r="S376" s="5"/>
      <c r="T376" s="90"/>
      <c r="U376" s="1396"/>
      <c r="V376" s="1396"/>
      <c r="W376" s="1391"/>
      <c r="X376" s="1399"/>
      <c r="Y376" s="1393"/>
      <c r="Z376" s="1402"/>
      <c r="AA376" s="51">
        <f>IF(M376=M375,0,IF(M376=M374,0,IF(M376=M373,0,IF(M376=M372,0,IF(M376=M371,0,1)))))</f>
        <v>0</v>
      </c>
      <c r="AB376" s="51" t="s">
        <v>177</v>
      </c>
      <c r="AC376" s="51" t="str">
        <f t="shared" si="86"/>
        <v>?</v>
      </c>
      <c r="AD376" s="51">
        <f>IF(N376=N375,0,IF(N376=N374,0,IF(N376=N373,0,IF(N376=N372,0,IF(N376=N371,0,1)))))</f>
        <v>0</v>
      </c>
      <c r="AE376" s="407">
        <f t="shared" si="85"/>
        <v>0</v>
      </c>
    </row>
    <row r="377" spans="1:31" ht="14.1" customHeight="1" thickTop="1" thickBot="1">
      <c r="A377" s="1419"/>
      <c r="B377" s="1407"/>
      <c r="C377" s="1423"/>
      <c r="D377" s="1407"/>
      <c r="E377" s="1429"/>
      <c r="F377" s="1384"/>
      <c r="G377" s="1386"/>
      <c r="H377" s="1426"/>
      <c r="I377" s="1384"/>
      <c r="J377" s="1384"/>
      <c r="K377" s="253"/>
      <c r="L377" s="90"/>
      <c r="M377" s="81"/>
      <c r="N377" s="81"/>
      <c r="O377" s="90"/>
      <c r="P377" s="5"/>
      <c r="Q377" s="5"/>
      <c r="R377" s="5"/>
      <c r="S377" s="5"/>
      <c r="T377" s="90"/>
      <c r="U377" s="1396"/>
      <c r="V377" s="1396"/>
      <c r="W377" s="1388" t="str">
        <f t="shared" ref="W377" si="89">IF(W371&gt;9,"błąd","")</f>
        <v/>
      </c>
      <c r="X377" s="1399"/>
      <c r="Y377" s="1393"/>
      <c r="Z377" s="1402"/>
      <c r="AA377" s="51">
        <f>IF(M377=M376,0,IF(M377=M375,0,IF(M377=M374,0,IF(M377=M373,0,IF(M377=M372,0,IF(M377=M371,0,1))))))</f>
        <v>0</v>
      </c>
      <c r="AB377" s="51" t="s">
        <v>177</v>
      </c>
      <c r="AC377" s="51" t="str">
        <f t="shared" si="86"/>
        <v>?</v>
      </c>
      <c r="AD377" s="51">
        <f>IF(N377=N376,0,IF(N377=N375,0,IF(N377=N374,0,IF(N377=N373,0,IF(N377=N372,0,IF(N377=N371,0,1))))))</f>
        <v>0</v>
      </c>
      <c r="AE377" s="407">
        <f t="shared" si="85"/>
        <v>0</v>
      </c>
    </row>
    <row r="378" spans="1:31" ht="14.1" customHeight="1" thickTop="1" thickBot="1">
      <c r="A378" s="1419"/>
      <c r="B378" s="1407"/>
      <c r="C378" s="1423"/>
      <c r="D378" s="1407"/>
      <c r="E378" s="1429"/>
      <c r="F378" s="1384"/>
      <c r="G378" s="1386"/>
      <c r="H378" s="1426"/>
      <c r="I378" s="1384"/>
      <c r="J378" s="1384"/>
      <c r="K378" s="253"/>
      <c r="L378" s="90"/>
      <c r="M378" s="81"/>
      <c r="N378" s="81"/>
      <c r="O378" s="90"/>
      <c r="P378" s="5"/>
      <c r="Q378" s="5"/>
      <c r="R378" s="5"/>
      <c r="S378" s="5"/>
      <c r="T378" s="90"/>
      <c r="U378" s="1396"/>
      <c r="V378" s="1396"/>
      <c r="W378" s="1388"/>
      <c r="X378" s="1399"/>
      <c r="Y378" s="1393"/>
      <c r="Z378" s="1402"/>
      <c r="AA378" s="51">
        <f>IF(M378=M377,0,IF(M378=M376,0,IF(M378=M375,0,IF(M378=M374,0,IF(M378=M373,0,IF(M378=M372,0,IF(M378=M371,0,1)))))))</f>
        <v>0</v>
      </c>
      <c r="AB378" s="51" t="s">
        <v>177</v>
      </c>
      <c r="AC378" s="51" t="str">
        <f t="shared" si="86"/>
        <v>?</v>
      </c>
      <c r="AD378" s="51">
        <f>IF(N378=N377,0,IF(N378=N376,0,IF(N378=N375,0,IF(N378=N374,0,IF(N378=N373,0,IF(N378=N372,0,IF(N378=N371,0,1)))))))</f>
        <v>0</v>
      </c>
      <c r="AE378" s="407">
        <f t="shared" si="85"/>
        <v>0</v>
      </c>
    </row>
    <row r="379" spans="1:31" ht="14.1" customHeight="1" thickTop="1" thickBot="1">
      <c r="A379" s="1419"/>
      <c r="B379" s="1407"/>
      <c r="C379" s="1423"/>
      <c r="D379" s="1407"/>
      <c r="E379" s="1429"/>
      <c r="F379" s="1384"/>
      <c r="G379" s="1386"/>
      <c r="H379" s="1426"/>
      <c r="I379" s="1384"/>
      <c r="J379" s="1384"/>
      <c r="K379" s="253"/>
      <c r="L379" s="90"/>
      <c r="M379" s="81"/>
      <c r="N379" s="81"/>
      <c r="O379" s="90"/>
      <c r="P379" s="5"/>
      <c r="Q379" s="5"/>
      <c r="R379" s="5"/>
      <c r="S379" s="5"/>
      <c r="T379" s="90"/>
      <c r="U379" s="1396"/>
      <c r="V379" s="1396"/>
      <c r="W379" s="1388"/>
      <c r="X379" s="1399"/>
      <c r="Y379" s="1393"/>
      <c r="Z379" s="1402"/>
      <c r="AA379" s="51">
        <f>IF(M379=M378,0,IF(M379=M377,0,IF(M379=M376,0,IF(M379=M375,0,IF(M379=M374,0,IF(M379=M373,0,IF(M379=M372,0,IF(M379=M371,0,1))))))))</f>
        <v>0</v>
      </c>
      <c r="AB379" s="51" t="s">
        <v>177</v>
      </c>
      <c r="AC379" s="51" t="str">
        <f t="shared" si="86"/>
        <v>?</v>
      </c>
      <c r="AD379" s="51">
        <f>IF(N379=N378,0,IF(N379=N377,0,IF(N379=N376,0,IF(N379=N375,0,IF(N379=N374,0,IF(N379=N373,0,IF(N379=N372,0,IF(N379=N371,0,1))))))))</f>
        <v>0</v>
      </c>
      <c r="AE379" s="407">
        <f t="shared" si="85"/>
        <v>0</v>
      </c>
    </row>
    <row r="380" spans="1:31" ht="14.1" customHeight="1" thickTop="1" thickBot="1">
      <c r="A380" s="1419"/>
      <c r="B380" s="1408"/>
      <c r="C380" s="1424"/>
      <c r="D380" s="1408"/>
      <c r="E380" s="1430"/>
      <c r="F380" s="1385"/>
      <c r="G380" s="1387"/>
      <c r="H380" s="1427"/>
      <c r="I380" s="1385"/>
      <c r="J380" s="1385"/>
      <c r="K380" s="250"/>
      <c r="L380" s="88"/>
      <c r="M380" s="81"/>
      <c r="N380" s="85"/>
      <c r="O380" s="88"/>
      <c r="P380" s="6"/>
      <c r="Q380" s="6"/>
      <c r="R380" s="6"/>
      <c r="S380" s="6"/>
      <c r="T380" s="88"/>
      <c r="U380" s="1397"/>
      <c r="V380" s="1397"/>
      <c r="W380" s="1389"/>
      <c r="X380" s="1399"/>
      <c r="Y380" s="1394"/>
      <c r="Z380" s="1402"/>
      <c r="AA380" s="51">
        <f>IF(M380=M379,0,IF(M380=M378,0,IF(M380=M377,0,IF(M380=M376,0,IF(M380=M375,0,IF(M380=M374,0,IF(M380=M373,0,IF(M380=M372,0,IF(M380=M371,0,1)))))))))</f>
        <v>0</v>
      </c>
      <c r="AB380" s="51" t="s">
        <v>177</v>
      </c>
      <c r="AC380" s="51" t="str">
        <f t="shared" si="86"/>
        <v>?</v>
      </c>
      <c r="AD380" s="51">
        <f>IF(N380=N379,0,IF(N380=N378,0,IF(N380=N377,0,IF(N380=N376,0,IF(N380=N375,0,IF(N380=N374,0,IF(N380=N373,0,IF(N380=N372,0,IF(N380=N371,0,1)))))))))</f>
        <v>0</v>
      </c>
      <c r="AE380" s="407">
        <f t="shared" si="85"/>
        <v>0</v>
      </c>
    </row>
    <row r="381" spans="1:31" ht="14.1" customHeight="1" thickTop="1" thickBot="1">
      <c r="A381" s="1419">
        <v>34</v>
      </c>
      <c r="B381" s="1406"/>
      <c r="C381" s="1422"/>
      <c r="D381" s="1406"/>
      <c r="E381" s="1428"/>
      <c r="F381" s="1398"/>
      <c r="G381" s="1425"/>
      <c r="H381" s="1025" t="s">
        <v>552</v>
      </c>
      <c r="I381" s="1398"/>
      <c r="J381" s="1398"/>
      <c r="K381" s="251"/>
      <c r="L381" s="89"/>
      <c r="M381" s="71"/>
      <c r="N381" s="71"/>
      <c r="O381" s="89"/>
      <c r="P381" s="7"/>
      <c r="Q381" s="7"/>
      <c r="R381" s="7"/>
      <c r="S381" s="7"/>
      <c r="T381" s="89"/>
      <c r="U381" s="1395">
        <f>SUM(P381:T390)</f>
        <v>0</v>
      </c>
      <c r="V381" s="1395">
        <f>IF(U381&gt;0,18,0)</f>
        <v>0</v>
      </c>
      <c r="W381" s="1390">
        <f t="shared" ref="W381" si="90">IF((U381-V381)&gt;=0,U381-V381,0)</f>
        <v>0</v>
      </c>
      <c r="X381" s="1399">
        <f>IF(U381&lt;V381,U381,V381)/IF(V381=0,1,V381)</f>
        <v>0</v>
      </c>
      <c r="Y381" s="1392" t="str">
        <f>IF(X381=1,"pe",IF(X381&gt;0,"ne",""))</f>
        <v/>
      </c>
      <c r="Z381" s="1402"/>
      <c r="AA381" s="51">
        <v>1</v>
      </c>
      <c r="AB381" s="51" t="s">
        <v>177</v>
      </c>
      <c r="AC381" s="51" t="str">
        <f t="shared" si="86"/>
        <v>?</v>
      </c>
      <c r="AD381" s="51">
        <v>1</v>
      </c>
      <c r="AE381" s="407">
        <f>C381</f>
        <v>0</v>
      </c>
    </row>
    <row r="382" spans="1:31" ht="14.1" customHeight="1" thickTop="1" thickBot="1">
      <c r="A382" s="1419"/>
      <c r="B382" s="1407"/>
      <c r="C382" s="1423"/>
      <c r="D382" s="1407"/>
      <c r="E382" s="1429"/>
      <c r="F382" s="1384"/>
      <c r="G382" s="1386"/>
      <c r="H382" s="1426"/>
      <c r="I382" s="1384"/>
      <c r="J382" s="1384"/>
      <c r="K382" s="249"/>
      <c r="L382" s="90"/>
      <c r="M382" s="81"/>
      <c r="N382" s="81"/>
      <c r="O382" s="90"/>
      <c r="P382" s="5"/>
      <c r="Q382" s="5"/>
      <c r="R382" s="5"/>
      <c r="S382" s="5"/>
      <c r="T382" s="90"/>
      <c r="U382" s="1396"/>
      <c r="V382" s="1396"/>
      <c r="W382" s="1391"/>
      <c r="X382" s="1399"/>
      <c r="Y382" s="1393"/>
      <c r="Z382" s="1402"/>
      <c r="AA382" s="51">
        <f>IF(M382=M381,0,1)</f>
        <v>0</v>
      </c>
      <c r="AB382" s="51" t="s">
        <v>177</v>
      </c>
      <c r="AC382" s="51" t="str">
        <f t="shared" si="86"/>
        <v>?</v>
      </c>
      <c r="AD382" s="51">
        <f>IF(N382=N381,0,1)</f>
        <v>0</v>
      </c>
      <c r="AE382" s="407">
        <f t="shared" si="85"/>
        <v>0</v>
      </c>
    </row>
    <row r="383" spans="1:31" ht="14.1" customHeight="1" thickTop="1" thickBot="1">
      <c r="A383" s="1419"/>
      <c r="B383" s="1407"/>
      <c r="C383" s="1423"/>
      <c r="D383" s="1407"/>
      <c r="E383" s="1429"/>
      <c r="F383" s="1384"/>
      <c r="G383" s="1386"/>
      <c r="H383" s="1426"/>
      <c r="I383" s="1384"/>
      <c r="J383" s="1384"/>
      <c r="K383" s="249"/>
      <c r="L383" s="90"/>
      <c r="M383" s="81"/>
      <c r="N383" s="81"/>
      <c r="O383" s="90"/>
      <c r="P383" s="5"/>
      <c r="Q383" s="5"/>
      <c r="R383" s="5"/>
      <c r="S383" s="5"/>
      <c r="T383" s="90"/>
      <c r="U383" s="1396"/>
      <c r="V383" s="1396"/>
      <c r="W383" s="1391"/>
      <c r="X383" s="1399"/>
      <c r="Y383" s="1393"/>
      <c r="Z383" s="1402"/>
      <c r="AA383" s="51">
        <f>IF(M383=M382,0,IF(M383=M381,0,1))</f>
        <v>0</v>
      </c>
      <c r="AB383" s="51" t="s">
        <v>177</v>
      </c>
      <c r="AC383" s="51" t="str">
        <f t="shared" si="86"/>
        <v>?</v>
      </c>
      <c r="AD383" s="51">
        <f>IF(N383=N382,0,IF(N383=N381,0,1))</f>
        <v>0</v>
      </c>
      <c r="AE383" s="407">
        <f t="shared" si="85"/>
        <v>0</v>
      </c>
    </row>
    <row r="384" spans="1:31" ht="14.1" customHeight="1" thickTop="1" thickBot="1">
      <c r="A384" s="1419"/>
      <c r="B384" s="1407"/>
      <c r="C384" s="1423"/>
      <c r="D384" s="1407"/>
      <c r="E384" s="1429"/>
      <c r="F384" s="1384"/>
      <c r="G384" s="1386"/>
      <c r="H384" s="1426"/>
      <c r="I384" s="1384"/>
      <c r="J384" s="1384"/>
      <c r="K384" s="249"/>
      <c r="L384" s="90"/>
      <c r="M384" s="81"/>
      <c r="N384" s="81"/>
      <c r="O384" s="90"/>
      <c r="P384" s="5"/>
      <c r="Q384" s="5"/>
      <c r="R384" s="5"/>
      <c r="S384" s="5"/>
      <c r="T384" s="90"/>
      <c r="U384" s="1396"/>
      <c r="V384" s="1396"/>
      <c r="W384" s="1391"/>
      <c r="X384" s="1399"/>
      <c r="Y384" s="1393"/>
      <c r="Z384" s="1402"/>
      <c r="AA384" s="51">
        <f>IF(M384=M383,0,IF(M384=M382,0,IF(M384=M381,0,1)))</f>
        <v>0</v>
      </c>
      <c r="AB384" s="51" t="s">
        <v>177</v>
      </c>
      <c r="AC384" s="51" t="str">
        <f t="shared" si="86"/>
        <v>?</v>
      </c>
      <c r="AD384" s="51">
        <f>IF(N384=N383,0,IF(N384=N382,0,IF(N384=N381,0,1)))</f>
        <v>0</v>
      </c>
      <c r="AE384" s="407">
        <f t="shared" si="85"/>
        <v>0</v>
      </c>
    </row>
    <row r="385" spans="1:31" ht="14.1" customHeight="1" thickTop="1" thickBot="1">
      <c r="A385" s="1419"/>
      <c r="B385" s="1407"/>
      <c r="C385" s="1423"/>
      <c r="D385" s="1407"/>
      <c r="E385" s="1429"/>
      <c r="F385" s="1384"/>
      <c r="G385" s="1386"/>
      <c r="H385" s="1426"/>
      <c r="I385" s="1384"/>
      <c r="J385" s="1384"/>
      <c r="K385" s="253"/>
      <c r="L385" s="90"/>
      <c r="M385" s="81"/>
      <c r="N385" s="81"/>
      <c r="O385" s="90"/>
      <c r="P385" s="5"/>
      <c r="Q385" s="5"/>
      <c r="R385" s="5"/>
      <c r="S385" s="5"/>
      <c r="T385" s="90"/>
      <c r="U385" s="1396"/>
      <c r="V385" s="1396"/>
      <c r="W385" s="1391"/>
      <c r="X385" s="1399"/>
      <c r="Y385" s="1393"/>
      <c r="Z385" s="1402"/>
      <c r="AA385" s="51">
        <f>IF(M385=M384,0,IF(M385=M383,0,IF(M385=M382,0,IF(M385=M381,0,1))))</f>
        <v>0</v>
      </c>
      <c r="AB385" s="51" t="s">
        <v>177</v>
      </c>
      <c r="AC385" s="51" t="str">
        <f t="shared" si="86"/>
        <v>?</v>
      </c>
      <c r="AD385" s="51">
        <f>IF(N385=N384,0,IF(N385=N383,0,IF(N385=N382,0,IF(N385=N381,0,1))))</f>
        <v>0</v>
      </c>
      <c r="AE385" s="407">
        <f t="shared" si="85"/>
        <v>0</v>
      </c>
    </row>
    <row r="386" spans="1:31" ht="14.1" customHeight="1" thickTop="1" thickBot="1">
      <c r="A386" s="1419"/>
      <c r="B386" s="1407"/>
      <c r="C386" s="1423"/>
      <c r="D386" s="1407"/>
      <c r="E386" s="1429"/>
      <c r="F386" s="1384"/>
      <c r="G386" s="1386"/>
      <c r="H386" s="1426"/>
      <c r="I386" s="1384"/>
      <c r="J386" s="1384"/>
      <c r="K386" s="253"/>
      <c r="L386" s="90"/>
      <c r="M386" s="81"/>
      <c r="N386" s="81"/>
      <c r="O386" s="90"/>
      <c r="P386" s="5"/>
      <c r="Q386" s="5"/>
      <c r="R386" s="5"/>
      <c r="S386" s="5"/>
      <c r="T386" s="90"/>
      <c r="U386" s="1396"/>
      <c r="V386" s="1396"/>
      <c r="W386" s="1391"/>
      <c r="X386" s="1399"/>
      <c r="Y386" s="1393"/>
      <c r="Z386" s="1402"/>
      <c r="AA386" s="51">
        <f>IF(M386=M385,0,IF(M386=M384,0,IF(M386=M383,0,IF(M386=M382,0,IF(M386=M381,0,1)))))</f>
        <v>0</v>
      </c>
      <c r="AB386" s="51" t="s">
        <v>177</v>
      </c>
      <c r="AC386" s="51" t="str">
        <f t="shared" si="86"/>
        <v>?</v>
      </c>
      <c r="AD386" s="51">
        <f>IF(N386=N385,0,IF(N386=N384,0,IF(N386=N383,0,IF(N386=N382,0,IF(N386=N381,0,1)))))</f>
        <v>0</v>
      </c>
      <c r="AE386" s="407">
        <f t="shared" si="85"/>
        <v>0</v>
      </c>
    </row>
    <row r="387" spans="1:31" ht="14.1" customHeight="1" thickTop="1" thickBot="1">
      <c r="A387" s="1419"/>
      <c r="B387" s="1407"/>
      <c r="C387" s="1423"/>
      <c r="D387" s="1407"/>
      <c r="E387" s="1429"/>
      <c r="F387" s="1384"/>
      <c r="G387" s="1386"/>
      <c r="H387" s="1426"/>
      <c r="I387" s="1384"/>
      <c r="J387" s="1384"/>
      <c r="K387" s="253"/>
      <c r="L387" s="90"/>
      <c r="M387" s="81"/>
      <c r="N387" s="81"/>
      <c r="O387" s="90"/>
      <c r="P387" s="5"/>
      <c r="Q387" s="5"/>
      <c r="R387" s="5"/>
      <c r="S387" s="5"/>
      <c r="T387" s="90"/>
      <c r="U387" s="1396"/>
      <c r="V387" s="1396"/>
      <c r="W387" s="1388" t="str">
        <f t="shared" ref="W387" si="91">IF(W381&gt;9,"błąd","")</f>
        <v/>
      </c>
      <c r="X387" s="1399"/>
      <c r="Y387" s="1393"/>
      <c r="Z387" s="1402"/>
      <c r="AA387" s="51">
        <f>IF(M387=M386,0,IF(M387=M385,0,IF(M387=M384,0,IF(M387=M383,0,IF(M387=M382,0,IF(M387=M381,0,1))))))</f>
        <v>0</v>
      </c>
      <c r="AB387" s="51" t="s">
        <v>177</v>
      </c>
      <c r="AC387" s="51" t="str">
        <f t="shared" si="86"/>
        <v>?</v>
      </c>
      <c r="AD387" s="51">
        <f>IF(N387=N386,0,IF(N387=N385,0,IF(N387=N384,0,IF(N387=N383,0,IF(N387=N382,0,IF(N387=N381,0,1))))))</f>
        <v>0</v>
      </c>
      <c r="AE387" s="407">
        <f t="shared" si="85"/>
        <v>0</v>
      </c>
    </row>
    <row r="388" spans="1:31" ht="14.1" customHeight="1" thickTop="1" thickBot="1">
      <c r="A388" s="1419"/>
      <c r="B388" s="1407"/>
      <c r="C388" s="1423"/>
      <c r="D388" s="1407"/>
      <c r="E388" s="1429"/>
      <c r="F388" s="1384"/>
      <c r="G388" s="1386"/>
      <c r="H388" s="1426"/>
      <c r="I388" s="1384"/>
      <c r="J388" s="1384"/>
      <c r="K388" s="253"/>
      <c r="L388" s="90"/>
      <c r="M388" s="81"/>
      <c r="N388" s="81"/>
      <c r="O388" s="90"/>
      <c r="P388" s="5"/>
      <c r="Q388" s="5"/>
      <c r="R388" s="5"/>
      <c r="S388" s="5"/>
      <c r="T388" s="90"/>
      <c r="U388" s="1396"/>
      <c r="V388" s="1396"/>
      <c r="W388" s="1388"/>
      <c r="X388" s="1399"/>
      <c r="Y388" s="1393"/>
      <c r="Z388" s="1402"/>
      <c r="AA388" s="51">
        <f>IF(M388=M387,0,IF(M388=M386,0,IF(M388=M385,0,IF(M388=M384,0,IF(M388=M383,0,IF(M388=M382,0,IF(M388=M381,0,1)))))))</f>
        <v>0</v>
      </c>
      <c r="AB388" s="51" t="s">
        <v>177</v>
      </c>
      <c r="AC388" s="51" t="str">
        <f t="shared" si="86"/>
        <v>?</v>
      </c>
      <c r="AD388" s="51">
        <f>IF(N388=N387,0,IF(N388=N386,0,IF(N388=N385,0,IF(N388=N384,0,IF(N388=N383,0,IF(N388=N382,0,IF(N388=N381,0,1)))))))</f>
        <v>0</v>
      </c>
      <c r="AE388" s="407">
        <f t="shared" si="85"/>
        <v>0</v>
      </c>
    </row>
    <row r="389" spans="1:31" ht="14.1" customHeight="1" thickTop="1" thickBot="1">
      <c r="A389" s="1419"/>
      <c r="B389" s="1407"/>
      <c r="C389" s="1423"/>
      <c r="D389" s="1407"/>
      <c r="E389" s="1429"/>
      <c r="F389" s="1384"/>
      <c r="G389" s="1386"/>
      <c r="H389" s="1426"/>
      <c r="I389" s="1384"/>
      <c r="J389" s="1384"/>
      <c r="K389" s="253"/>
      <c r="L389" s="90"/>
      <c r="M389" s="81"/>
      <c r="N389" s="81"/>
      <c r="O389" s="90"/>
      <c r="P389" s="5"/>
      <c r="Q389" s="5"/>
      <c r="R389" s="5"/>
      <c r="S389" s="5"/>
      <c r="T389" s="90"/>
      <c r="U389" s="1396"/>
      <c r="V389" s="1396"/>
      <c r="W389" s="1388"/>
      <c r="X389" s="1399"/>
      <c r="Y389" s="1393"/>
      <c r="Z389" s="1402"/>
      <c r="AA389" s="51">
        <f>IF(M389=M388,0,IF(M389=M387,0,IF(M389=M386,0,IF(M389=M385,0,IF(M389=M384,0,IF(M389=M383,0,IF(M389=M382,0,IF(M389=M381,0,1))))))))</f>
        <v>0</v>
      </c>
      <c r="AB389" s="51" t="s">
        <v>177</v>
      </c>
      <c r="AC389" s="51" t="str">
        <f t="shared" si="86"/>
        <v>?</v>
      </c>
      <c r="AD389" s="51">
        <f>IF(N389=N388,0,IF(N389=N387,0,IF(N389=N386,0,IF(N389=N385,0,IF(N389=N384,0,IF(N389=N383,0,IF(N389=N382,0,IF(N389=N381,0,1))))))))</f>
        <v>0</v>
      </c>
      <c r="AE389" s="407">
        <f t="shared" si="85"/>
        <v>0</v>
      </c>
    </row>
    <row r="390" spans="1:31" ht="14.1" customHeight="1" thickTop="1" thickBot="1">
      <c r="A390" s="1419"/>
      <c r="B390" s="1408"/>
      <c r="C390" s="1424"/>
      <c r="D390" s="1408"/>
      <c r="E390" s="1430"/>
      <c r="F390" s="1385"/>
      <c r="G390" s="1387"/>
      <c r="H390" s="1427"/>
      <c r="I390" s="1385"/>
      <c r="J390" s="1385"/>
      <c r="K390" s="250"/>
      <c r="L390" s="88"/>
      <c r="M390" s="81"/>
      <c r="N390" s="85"/>
      <c r="O390" s="88"/>
      <c r="P390" s="6"/>
      <c r="Q390" s="6"/>
      <c r="R390" s="6"/>
      <c r="S390" s="6"/>
      <c r="T390" s="88"/>
      <c r="U390" s="1397"/>
      <c r="V390" s="1397"/>
      <c r="W390" s="1389"/>
      <c r="X390" s="1399"/>
      <c r="Y390" s="1394"/>
      <c r="Z390" s="1402"/>
      <c r="AA390" s="51">
        <f>IF(M390=M389,0,IF(M390=M388,0,IF(M390=M387,0,IF(M390=M386,0,IF(M390=M385,0,IF(M390=M384,0,IF(M390=M383,0,IF(M390=M382,0,IF(M390=M381,0,1)))))))))</f>
        <v>0</v>
      </c>
      <c r="AB390" s="51" t="s">
        <v>177</v>
      </c>
      <c r="AC390" s="51" t="str">
        <f t="shared" si="86"/>
        <v>?</v>
      </c>
      <c r="AD390" s="51">
        <f>IF(N390=N389,0,IF(N390=N388,0,IF(N390=N387,0,IF(N390=N386,0,IF(N390=N385,0,IF(N390=N384,0,IF(N390=N383,0,IF(N390=N382,0,IF(N390=N381,0,1)))))))))</f>
        <v>0</v>
      </c>
      <c r="AE390" s="407">
        <f t="shared" si="85"/>
        <v>0</v>
      </c>
    </row>
    <row r="391" spans="1:31" ht="14.1" customHeight="1" thickTop="1" thickBot="1">
      <c r="A391" s="1419">
        <v>35</v>
      </c>
      <c r="B391" s="1406"/>
      <c r="C391" s="1422"/>
      <c r="D391" s="1406"/>
      <c r="E391" s="1428"/>
      <c r="F391" s="1398"/>
      <c r="G391" s="1425"/>
      <c r="H391" s="1025" t="s">
        <v>552</v>
      </c>
      <c r="I391" s="1398"/>
      <c r="J391" s="1398"/>
      <c r="K391" s="251"/>
      <c r="L391" s="89"/>
      <c r="M391" s="71"/>
      <c r="N391" s="71"/>
      <c r="O391" s="89"/>
      <c r="P391" s="7"/>
      <c r="Q391" s="7"/>
      <c r="R391" s="7"/>
      <c r="S391" s="7"/>
      <c r="T391" s="89"/>
      <c r="U391" s="1395">
        <f>SUM(P391:T400)</f>
        <v>0</v>
      </c>
      <c r="V391" s="1395">
        <f>IF(U391&gt;0,18,0)</f>
        <v>0</v>
      </c>
      <c r="W391" s="1390">
        <f t="shared" ref="W391" si="92">IF((U391-V391)&gt;=0,U391-V391,0)</f>
        <v>0</v>
      </c>
      <c r="X391" s="1399">
        <f>IF(U391&lt;V391,U391,V391)/IF(V391=0,1,V391)</f>
        <v>0</v>
      </c>
      <c r="Y391" s="1392" t="str">
        <f>IF(X391=1,"pe",IF(X391&gt;0,"ne",""))</f>
        <v/>
      </c>
      <c r="Z391" s="1402"/>
      <c r="AA391" s="51">
        <v>1</v>
      </c>
      <c r="AB391" s="51" t="s">
        <v>177</v>
      </c>
      <c r="AC391" s="51" t="str">
        <f t="shared" si="86"/>
        <v>?</v>
      </c>
      <c r="AD391" s="51">
        <v>1</v>
      </c>
      <c r="AE391" s="407">
        <f>C391</f>
        <v>0</v>
      </c>
    </row>
    <row r="392" spans="1:31" ht="14.1" customHeight="1" thickTop="1" thickBot="1">
      <c r="A392" s="1419"/>
      <c r="B392" s="1407"/>
      <c r="C392" s="1423"/>
      <c r="D392" s="1407"/>
      <c r="E392" s="1429"/>
      <c r="F392" s="1384"/>
      <c r="G392" s="1386"/>
      <c r="H392" s="1426"/>
      <c r="I392" s="1384"/>
      <c r="J392" s="1384"/>
      <c r="K392" s="249"/>
      <c r="L392" s="90"/>
      <c r="M392" s="81"/>
      <c r="N392" s="81"/>
      <c r="O392" s="90"/>
      <c r="P392" s="5"/>
      <c r="Q392" s="5"/>
      <c r="R392" s="5"/>
      <c r="S392" s="5"/>
      <c r="T392" s="90"/>
      <c r="U392" s="1396"/>
      <c r="V392" s="1396"/>
      <c r="W392" s="1391"/>
      <c r="X392" s="1399"/>
      <c r="Y392" s="1393"/>
      <c r="Z392" s="1402"/>
      <c r="AA392" s="51">
        <f>IF(M392=M391,0,1)</f>
        <v>0</v>
      </c>
      <c r="AB392" s="51" t="s">
        <v>177</v>
      </c>
      <c r="AC392" s="51" t="str">
        <f t="shared" si="86"/>
        <v>?</v>
      </c>
      <c r="AD392" s="51">
        <f>IF(N392=N391,0,1)</f>
        <v>0</v>
      </c>
      <c r="AE392" s="407">
        <f t="shared" ref="AE392:AE450" si="93">AE391</f>
        <v>0</v>
      </c>
    </row>
    <row r="393" spans="1:31" ht="14.1" customHeight="1" thickTop="1" thickBot="1">
      <c r="A393" s="1419"/>
      <c r="B393" s="1407"/>
      <c r="C393" s="1423"/>
      <c r="D393" s="1407"/>
      <c r="E393" s="1429"/>
      <c r="F393" s="1384"/>
      <c r="G393" s="1386"/>
      <c r="H393" s="1426"/>
      <c r="I393" s="1384"/>
      <c r="J393" s="1384"/>
      <c r="K393" s="249"/>
      <c r="L393" s="90"/>
      <c r="M393" s="81"/>
      <c r="N393" s="81"/>
      <c r="O393" s="90"/>
      <c r="P393" s="5"/>
      <c r="Q393" s="5"/>
      <c r="R393" s="5"/>
      <c r="S393" s="5"/>
      <c r="T393" s="90"/>
      <c r="U393" s="1396"/>
      <c r="V393" s="1396"/>
      <c r="W393" s="1391"/>
      <c r="X393" s="1399"/>
      <c r="Y393" s="1393"/>
      <c r="Z393" s="1402"/>
      <c r="AA393" s="51">
        <f>IF(M393=M392,0,IF(M393=M391,0,1))</f>
        <v>0</v>
      </c>
      <c r="AB393" s="51" t="s">
        <v>177</v>
      </c>
      <c r="AC393" s="51" t="str">
        <f t="shared" si="86"/>
        <v>?</v>
      </c>
      <c r="AD393" s="51">
        <f>IF(N393=N392,0,IF(N393=N391,0,1))</f>
        <v>0</v>
      </c>
      <c r="AE393" s="407">
        <f t="shared" si="93"/>
        <v>0</v>
      </c>
    </row>
    <row r="394" spans="1:31" ht="14.1" customHeight="1" thickTop="1" thickBot="1">
      <c r="A394" s="1419"/>
      <c r="B394" s="1407"/>
      <c r="C394" s="1423"/>
      <c r="D394" s="1407"/>
      <c r="E394" s="1429"/>
      <c r="F394" s="1384"/>
      <c r="G394" s="1386"/>
      <c r="H394" s="1426"/>
      <c r="I394" s="1384"/>
      <c r="J394" s="1384"/>
      <c r="K394" s="249"/>
      <c r="L394" s="90"/>
      <c r="M394" s="81"/>
      <c r="N394" s="81"/>
      <c r="O394" s="90"/>
      <c r="P394" s="5"/>
      <c r="Q394" s="5"/>
      <c r="R394" s="5"/>
      <c r="S394" s="5"/>
      <c r="T394" s="90"/>
      <c r="U394" s="1396"/>
      <c r="V394" s="1396"/>
      <c r="W394" s="1391"/>
      <c r="X394" s="1399"/>
      <c r="Y394" s="1393"/>
      <c r="Z394" s="1402"/>
      <c r="AA394" s="51">
        <f>IF(M394=M393,0,IF(M394=M392,0,IF(M394=M391,0,1)))</f>
        <v>0</v>
      </c>
      <c r="AB394" s="51" t="s">
        <v>177</v>
      </c>
      <c r="AC394" s="51" t="str">
        <f t="shared" si="86"/>
        <v>?</v>
      </c>
      <c r="AD394" s="51">
        <f>IF(N394=N393,0,IF(N394=N392,0,IF(N394=N391,0,1)))</f>
        <v>0</v>
      </c>
      <c r="AE394" s="407">
        <f t="shared" si="93"/>
        <v>0</v>
      </c>
    </row>
    <row r="395" spans="1:31" ht="14.1" customHeight="1" thickTop="1" thickBot="1">
      <c r="A395" s="1419"/>
      <c r="B395" s="1407"/>
      <c r="C395" s="1423"/>
      <c r="D395" s="1407"/>
      <c r="E395" s="1429"/>
      <c r="F395" s="1384"/>
      <c r="G395" s="1386"/>
      <c r="H395" s="1426"/>
      <c r="I395" s="1384"/>
      <c r="J395" s="1384"/>
      <c r="K395" s="253"/>
      <c r="L395" s="90"/>
      <c r="M395" s="81"/>
      <c r="N395" s="81"/>
      <c r="O395" s="90"/>
      <c r="P395" s="5"/>
      <c r="Q395" s="5"/>
      <c r="R395" s="5"/>
      <c r="S395" s="5"/>
      <c r="T395" s="90"/>
      <c r="U395" s="1396"/>
      <c r="V395" s="1396"/>
      <c r="W395" s="1391"/>
      <c r="X395" s="1399"/>
      <c r="Y395" s="1393"/>
      <c r="Z395" s="1402"/>
      <c r="AA395" s="51">
        <f>IF(M395=M394,0,IF(M395=M393,0,IF(M395=M392,0,IF(M395=M391,0,1))))</f>
        <v>0</v>
      </c>
      <c r="AB395" s="51" t="s">
        <v>177</v>
      </c>
      <c r="AC395" s="51" t="str">
        <f t="shared" si="86"/>
        <v>?</v>
      </c>
      <c r="AD395" s="51">
        <f>IF(N395=N394,0,IF(N395=N393,0,IF(N395=N392,0,IF(N395=N391,0,1))))</f>
        <v>0</v>
      </c>
      <c r="AE395" s="407">
        <f t="shared" si="93"/>
        <v>0</v>
      </c>
    </row>
    <row r="396" spans="1:31" ht="14.1" customHeight="1" thickTop="1" thickBot="1">
      <c r="A396" s="1419"/>
      <c r="B396" s="1407"/>
      <c r="C396" s="1423"/>
      <c r="D396" s="1407"/>
      <c r="E396" s="1429"/>
      <c r="F396" s="1384"/>
      <c r="G396" s="1386"/>
      <c r="H396" s="1426"/>
      <c r="I396" s="1384"/>
      <c r="J396" s="1384"/>
      <c r="K396" s="253"/>
      <c r="L396" s="90"/>
      <c r="M396" s="81"/>
      <c r="N396" s="81"/>
      <c r="O396" s="90"/>
      <c r="P396" s="5"/>
      <c r="Q396" s="5"/>
      <c r="R396" s="5"/>
      <c r="S396" s="5"/>
      <c r="T396" s="90"/>
      <c r="U396" s="1396"/>
      <c r="V396" s="1396"/>
      <c r="W396" s="1391"/>
      <c r="X396" s="1399"/>
      <c r="Y396" s="1393"/>
      <c r="Z396" s="1402"/>
      <c r="AA396" s="51">
        <f>IF(M396=M395,0,IF(M396=M394,0,IF(M396=M393,0,IF(M396=M392,0,IF(M396=M391,0,1)))))</f>
        <v>0</v>
      </c>
      <c r="AB396" s="51" t="s">
        <v>177</v>
      </c>
      <c r="AC396" s="51" t="str">
        <f t="shared" si="86"/>
        <v>?</v>
      </c>
      <c r="AD396" s="51">
        <f>IF(N396=N395,0,IF(N396=N394,0,IF(N396=N393,0,IF(N396=N392,0,IF(N396=N391,0,1)))))</f>
        <v>0</v>
      </c>
      <c r="AE396" s="407">
        <f t="shared" si="93"/>
        <v>0</v>
      </c>
    </row>
    <row r="397" spans="1:31" ht="14.1" customHeight="1" thickTop="1" thickBot="1">
      <c r="A397" s="1419"/>
      <c r="B397" s="1407"/>
      <c r="C397" s="1423"/>
      <c r="D397" s="1407"/>
      <c r="E397" s="1429"/>
      <c r="F397" s="1384"/>
      <c r="G397" s="1386"/>
      <c r="H397" s="1426"/>
      <c r="I397" s="1384"/>
      <c r="J397" s="1384"/>
      <c r="K397" s="253"/>
      <c r="L397" s="90"/>
      <c r="M397" s="81"/>
      <c r="N397" s="81"/>
      <c r="O397" s="90"/>
      <c r="P397" s="5"/>
      <c r="Q397" s="5"/>
      <c r="R397" s="5"/>
      <c r="S397" s="5"/>
      <c r="T397" s="90"/>
      <c r="U397" s="1396"/>
      <c r="V397" s="1396"/>
      <c r="W397" s="1388" t="str">
        <f t="shared" ref="W397" si="94">IF(W391&gt;9,"błąd","")</f>
        <v/>
      </c>
      <c r="X397" s="1399"/>
      <c r="Y397" s="1393"/>
      <c r="Z397" s="1402"/>
      <c r="AA397" s="51">
        <f>IF(M397=M396,0,IF(M397=M395,0,IF(M397=M394,0,IF(M397=M393,0,IF(M397=M392,0,IF(M397=M391,0,1))))))</f>
        <v>0</v>
      </c>
      <c r="AB397" s="51" t="s">
        <v>177</v>
      </c>
      <c r="AC397" s="51" t="str">
        <f t="shared" si="86"/>
        <v>?</v>
      </c>
      <c r="AD397" s="51">
        <f>IF(N397=N396,0,IF(N397=N395,0,IF(N397=N394,0,IF(N397=N393,0,IF(N397=N392,0,IF(N397=N391,0,1))))))</f>
        <v>0</v>
      </c>
      <c r="AE397" s="407">
        <f t="shared" si="93"/>
        <v>0</v>
      </c>
    </row>
    <row r="398" spans="1:31" ht="14.1" customHeight="1" thickTop="1" thickBot="1">
      <c r="A398" s="1419"/>
      <c r="B398" s="1407"/>
      <c r="C398" s="1423"/>
      <c r="D398" s="1407"/>
      <c r="E398" s="1429"/>
      <c r="F398" s="1384"/>
      <c r="G398" s="1386"/>
      <c r="H398" s="1426"/>
      <c r="I398" s="1384"/>
      <c r="J398" s="1384"/>
      <c r="K398" s="253"/>
      <c r="L398" s="90"/>
      <c r="M398" s="81"/>
      <c r="N398" s="81"/>
      <c r="O398" s="90"/>
      <c r="P398" s="5"/>
      <c r="Q398" s="5"/>
      <c r="R398" s="5"/>
      <c r="S398" s="5"/>
      <c r="T398" s="90"/>
      <c r="U398" s="1396"/>
      <c r="V398" s="1396"/>
      <c r="W398" s="1388"/>
      <c r="X398" s="1399"/>
      <c r="Y398" s="1393"/>
      <c r="Z398" s="1402"/>
      <c r="AA398" s="51">
        <f>IF(M398=M397,0,IF(M398=M396,0,IF(M398=M395,0,IF(M398=M394,0,IF(M398=M393,0,IF(M398=M392,0,IF(M398=M391,0,1)))))))</f>
        <v>0</v>
      </c>
      <c r="AB398" s="51" t="s">
        <v>177</v>
      </c>
      <c r="AC398" s="51" t="str">
        <f t="shared" si="86"/>
        <v>?</v>
      </c>
      <c r="AD398" s="51">
        <f>IF(N398=N397,0,IF(N398=N396,0,IF(N398=N395,0,IF(N398=N394,0,IF(N398=N393,0,IF(N398=N392,0,IF(N398=N391,0,1)))))))</f>
        <v>0</v>
      </c>
      <c r="AE398" s="407">
        <f t="shared" si="93"/>
        <v>0</v>
      </c>
    </row>
    <row r="399" spans="1:31" ht="13.95" customHeight="1" thickTop="1" thickBot="1">
      <c r="A399" s="1419"/>
      <c r="B399" s="1407"/>
      <c r="C399" s="1423"/>
      <c r="D399" s="1407"/>
      <c r="E399" s="1429"/>
      <c r="F399" s="1384"/>
      <c r="G399" s="1386"/>
      <c r="H399" s="1426"/>
      <c r="I399" s="1384"/>
      <c r="J399" s="1384"/>
      <c r="K399" s="253"/>
      <c r="L399" s="90"/>
      <c r="M399" s="81"/>
      <c r="N399" s="81"/>
      <c r="O399" s="90"/>
      <c r="P399" s="5"/>
      <c r="Q399" s="5"/>
      <c r="R399" s="5"/>
      <c r="S399" s="5"/>
      <c r="T399" s="90"/>
      <c r="U399" s="1396"/>
      <c r="V399" s="1396"/>
      <c r="W399" s="1388"/>
      <c r="X399" s="1399"/>
      <c r="Y399" s="1393"/>
      <c r="Z399" s="1402"/>
      <c r="AA399" s="51">
        <f>IF(M399=M398,0,IF(M399=M397,0,IF(M399=M396,0,IF(M399=M395,0,IF(M399=M394,0,IF(M399=M393,0,IF(M399=M392,0,IF(M399=M391,0,1))))))))</f>
        <v>0</v>
      </c>
      <c r="AB399" s="51" t="s">
        <v>177</v>
      </c>
      <c r="AC399" s="51" t="str">
        <f t="shared" si="86"/>
        <v>?</v>
      </c>
      <c r="AD399" s="51">
        <f>IF(N399=N398,0,IF(N399=N397,0,IF(N399=N396,0,IF(N399=N395,0,IF(N399=N394,0,IF(N399=N393,0,IF(N399=N392,0,IF(N399=N391,0,1))))))))</f>
        <v>0</v>
      </c>
      <c r="AE399" s="407">
        <f t="shared" si="93"/>
        <v>0</v>
      </c>
    </row>
    <row r="400" spans="1:31" ht="13.95" customHeight="1" thickTop="1" thickBot="1">
      <c r="A400" s="1419"/>
      <c r="B400" s="1408"/>
      <c r="C400" s="1424"/>
      <c r="D400" s="1408"/>
      <c r="E400" s="1430"/>
      <c r="F400" s="1385"/>
      <c r="G400" s="1387"/>
      <c r="H400" s="1427"/>
      <c r="I400" s="1385"/>
      <c r="J400" s="1385"/>
      <c r="K400" s="250"/>
      <c r="L400" s="88"/>
      <c r="M400" s="81"/>
      <c r="N400" s="85"/>
      <c r="O400" s="88"/>
      <c r="P400" s="6"/>
      <c r="Q400" s="6"/>
      <c r="R400" s="6"/>
      <c r="S400" s="6"/>
      <c r="T400" s="88"/>
      <c r="U400" s="1397"/>
      <c r="V400" s="1397"/>
      <c r="W400" s="1389"/>
      <c r="X400" s="1399"/>
      <c r="Y400" s="1394"/>
      <c r="Z400" s="1402"/>
      <c r="AA400" s="51">
        <f>IF(M400=M399,0,IF(M400=M398,0,IF(M400=M397,0,IF(M400=M396,0,IF(M400=M395,0,IF(M400=M394,0,IF(M400=M393,0,IF(M400=M392,0,IF(M400=M391,0,1)))))))))</f>
        <v>0</v>
      </c>
      <c r="AB400" s="51" t="s">
        <v>177</v>
      </c>
      <c r="AC400" s="51" t="str">
        <f t="shared" si="86"/>
        <v>?</v>
      </c>
      <c r="AD400" s="51">
        <f>IF(N400=N399,0,IF(N400=N398,0,IF(N400=N397,0,IF(N400=N396,0,IF(N400=N395,0,IF(N400=N394,0,IF(N400=N393,0,IF(N400=N392,0,IF(N400=N391,0,1)))))))))</f>
        <v>0</v>
      </c>
      <c r="AE400" s="407">
        <f t="shared" si="93"/>
        <v>0</v>
      </c>
    </row>
    <row r="401" spans="1:31" ht="14.1" customHeight="1" thickTop="1" thickBot="1">
      <c r="A401" s="1419">
        <v>36</v>
      </c>
      <c r="B401" s="1406"/>
      <c r="C401" s="1422"/>
      <c r="D401" s="1406"/>
      <c r="E401" s="1428"/>
      <c r="F401" s="1398"/>
      <c r="G401" s="1425"/>
      <c r="H401" s="1025" t="s">
        <v>552</v>
      </c>
      <c r="I401" s="1398"/>
      <c r="J401" s="1398"/>
      <c r="K401" s="251"/>
      <c r="L401" s="89"/>
      <c r="M401" s="71"/>
      <c r="N401" s="71"/>
      <c r="O401" s="89"/>
      <c r="P401" s="7"/>
      <c r="Q401" s="7"/>
      <c r="R401" s="7"/>
      <c r="S401" s="7"/>
      <c r="T401" s="89"/>
      <c r="U401" s="1395">
        <f>SUM(P401:T410)</f>
        <v>0</v>
      </c>
      <c r="V401" s="1395">
        <f>IF(U401&gt;0,18,0)</f>
        <v>0</v>
      </c>
      <c r="W401" s="1390">
        <f t="shared" ref="W401" si="95">IF((U401-V401)&gt;=0,U401-V401,0)</f>
        <v>0</v>
      </c>
      <c r="X401" s="1399">
        <f>IF(U401&lt;V401,U401,V401)/IF(V401=0,1,V401)</f>
        <v>0</v>
      </c>
      <c r="Y401" s="1392" t="str">
        <f>IF(X401=1,"pe",IF(X401&gt;0,"ne",""))</f>
        <v/>
      </c>
      <c r="Z401" s="1402"/>
      <c r="AA401" s="51">
        <v>1</v>
      </c>
      <c r="AB401" s="51" t="s">
        <v>177</v>
      </c>
      <c r="AC401" s="51" t="str">
        <f t="shared" si="86"/>
        <v>?</v>
      </c>
      <c r="AD401" s="51">
        <v>1</v>
      </c>
      <c r="AE401" s="407">
        <f>C401</f>
        <v>0</v>
      </c>
    </row>
    <row r="402" spans="1:31" ht="14.1" customHeight="1" thickTop="1" thickBot="1">
      <c r="A402" s="1419"/>
      <c r="B402" s="1407"/>
      <c r="C402" s="1423"/>
      <c r="D402" s="1407"/>
      <c r="E402" s="1429"/>
      <c r="F402" s="1384"/>
      <c r="G402" s="1386"/>
      <c r="H402" s="1426"/>
      <c r="I402" s="1384"/>
      <c r="J402" s="1384"/>
      <c r="K402" s="249"/>
      <c r="L402" s="90"/>
      <c r="M402" s="81"/>
      <c r="N402" s="81"/>
      <c r="O402" s="90"/>
      <c r="P402" s="5"/>
      <c r="Q402" s="5"/>
      <c r="R402" s="5"/>
      <c r="S402" s="5"/>
      <c r="T402" s="90"/>
      <c r="U402" s="1396"/>
      <c r="V402" s="1396"/>
      <c r="W402" s="1391"/>
      <c r="X402" s="1399"/>
      <c r="Y402" s="1393"/>
      <c r="Z402" s="1402"/>
      <c r="AA402" s="51">
        <f>IF(M402=M401,0,1)</f>
        <v>0</v>
      </c>
      <c r="AB402" s="51" t="s">
        <v>177</v>
      </c>
      <c r="AC402" s="51" t="str">
        <f t="shared" si="86"/>
        <v>?</v>
      </c>
      <c r="AD402" s="51">
        <f>IF(N402=N401,0,1)</f>
        <v>0</v>
      </c>
      <c r="AE402" s="407">
        <f t="shared" si="93"/>
        <v>0</v>
      </c>
    </row>
    <row r="403" spans="1:31" ht="14.1" customHeight="1" thickTop="1" thickBot="1">
      <c r="A403" s="1419"/>
      <c r="B403" s="1407"/>
      <c r="C403" s="1423"/>
      <c r="D403" s="1407"/>
      <c r="E403" s="1429"/>
      <c r="F403" s="1384"/>
      <c r="G403" s="1386"/>
      <c r="H403" s="1426"/>
      <c r="I403" s="1384"/>
      <c r="J403" s="1384"/>
      <c r="K403" s="249"/>
      <c r="L403" s="90"/>
      <c r="M403" s="81"/>
      <c r="N403" s="81"/>
      <c r="O403" s="90"/>
      <c r="P403" s="5"/>
      <c r="Q403" s="5"/>
      <c r="R403" s="5"/>
      <c r="S403" s="5"/>
      <c r="T403" s="90"/>
      <c r="U403" s="1396"/>
      <c r="V403" s="1396"/>
      <c r="W403" s="1391"/>
      <c r="X403" s="1399"/>
      <c r="Y403" s="1393"/>
      <c r="Z403" s="1402"/>
      <c r="AA403" s="51">
        <f>IF(M403=M402,0,IF(M403=M401,0,1))</f>
        <v>0</v>
      </c>
      <c r="AB403" s="51" t="s">
        <v>177</v>
      </c>
      <c r="AC403" s="51" t="str">
        <f t="shared" si="86"/>
        <v>?</v>
      </c>
      <c r="AD403" s="51">
        <f>IF(N403=N402,0,IF(N403=N401,0,1))</f>
        <v>0</v>
      </c>
      <c r="AE403" s="407">
        <f t="shared" si="93"/>
        <v>0</v>
      </c>
    </row>
    <row r="404" spans="1:31" ht="14.1" customHeight="1" thickTop="1" thickBot="1">
      <c r="A404" s="1419"/>
      <c r="B404" s="1407"/>
      <c r="C404" s="1423"/>
      <c r="D404" s="1407"/>
      <c r="E404" s="1429"/>
      <c r="F404" s="1384"/>
      <c r="G404" s="1386"/>
      <c r="H404" s="1426"/>
      <c r="I404" s="1384"/>
      <c r="J404" s="1384"/>
      <c r="K404" s="249"/>
      <c r="L404" s="90"/>
      <c r="M404" s="81"/>
      <c r="N404" s="81"/>
      <c r="O404" s="90"/>
      <c r="P404" s="5"/>
      <c r="Q404" s="5"/>
      <c r="R404" s="5"/>
      <c r="S404" s="5"/>
      <c r="T404" s="90"/>
      <c r="U404" s="1396"/>
      <c r="V404" s="1396"/>
      <c r="W404" s="1391"/>
      <c r="X404" s="1399"/>
      <c r="Y404" s="1393"/>
      <c r="Z404" s="1402"/>
      <c r="AA404" s="51">
        <f>IF(M404=M403,0,IF(M404=M402,0,IF(M404=M401,0,1)))</f>
        <v>0</v>
      </c>
      <c r="AB404" s="51" t="s">
        <v>177</v>
      </c>
      <c r="AC404" s="51" t="str">
        <f t="shared" si="86"/>
        <v>?</v>
      </c>
      <c r="AD404" s="51">
        <f>IF(N404=N403,0,IF(N404=N402,0,IF(N404=N401,0,1)))</f>
        <v>0</v>
      </c>
      <c r="AE404" s="407">
        <f t="shared" si="93"/>
        <v>0</v>
      </c>
    </row>
    <row r="405" spans="1:31" ht="14.1" customHeight="1" thickTop="1" thickBot="1">
      <c r="A405" s="1419"/>
      <c r="B405" s="1407"/>
      <c r="C405" s="1423"/>
      <c r="D405" s="1407"/>
      <c r="E405" s="1429"/>
      <c r="F405" s="1384"/>
      <c r="G405" s="1386"/>
      <c r="H405" s="1426"/>
      <c r="I405" s="1384"/>
      <c r="J405" s="1384"/>
      <c r="K405" s="253"/>
      <c r="L405" s="90"/>
      <c r="M405" s="81"/>
      <c r="N405" s="81"/>
      <c r="O405" s="90"/>
      <c r="P405" s="5"/>
      <c r="Q405" s="5"/>
      <c r="R405" s="5"/>
      <c r="S405" s="5"/>
      <c r="T405" s="90"/>
      <c r="U405" s="1396"/>
      <c r="V405" s="1396"/>
      <c r="W405" s="1391"/>
      <c r="X405" s="1399"/>
      <c r="Y405" s="1393"/>
      <c r="Z405" s="1402"/>
      <c r="AA405" s="51">
        <f>IF(M405=M404,0,IF(M405=M403,0,IF(M405=M402,0,IF(M405=M401,0,1))))</f>
        <v>0</v>
      </c>
      <c r="AB405" s="51" t="s">
        <v>177</v>
      </c>
      <c r="AC405" s="51" t="str">
        <f t="shared" si="86"/>
        <v>?</v>
      </c>
      <c r="AD405" s="51">
        <f>IF(N405=N404,0,IF(N405=N403,0,IF(N405=N402,0,IF(N405=N401,0,1))))</f>
        <v>0</v>
      </c>
      <c r="AE405" s="407">
        <f t="shared" si="93"/>
        <v>0</v>
      </c>
    </row>
    <row r="406" spans="1:31" ht="14.1" customHeight="1" thickTop="1" thickBot="1">
      <c r="A406" s="1419"/>
      <c r="B406" s="1407"/>
      <c r="C406" s="1423"/>
      <c r="D406" s="1407"/>
      <c r="E406" s="1429"/>
      <c r="F406" s="1384"/>
      <c r="G406" s="1386"/>
      <c r="H406" s="1426"/>
      <c r="I406" s="1384"/>
      <c r="J406" s="1384"/>
      <c r="K406" s="253"/>
      <c r="L406" s="90"/>
      <c r="M406" s="81"/>
      <c r="N406" s="81"/>
      <c r="O406" s="90"/>
      <c r="P406" s="5"/>
      <c r="Q406" s="5"/>
      <c r="R406" s="5"/>
      <c r="S406" s="5"/>
      <c r="T406" s="90"/>
      <c r="U406" s="1396"/>
      <c r="V406" s="1396"/>
      <c r="W406" s="1391"/>
      <c r="X406" s="1399"/>
      <c r="Y406" s="1393"/>
      <c r="Z406" s="1402"/>
      <c r="AA406" s="51">
        <f>IF(M406=M405,0,IF(M406=M404,0,IF(M406=M403,0,IF(M406=M402,0,IF(M406=M401,0,1)))))</f>
        <v>0</v>
      </c>
      <c r="AB406" s="51" t="s">
        <v>177</v>
      </c>
      <c r="AC406" s="51" t="str">
        <f t="shared" si="86"/>
        <v>?</v>
      </c>
      <c r="AD406" s="51">
        <f>IF(N406=N405,0,IF(N406=N404,0,IF(N406=N403,0,IF(N406=N402,0,IF(N406=N401,0,1)))))</f>
        <v>0</v>
      </c>
      <c r="AE406" s="407">
        <f t="shared" si="93"/>
        <v>0</v>
      </c>
    </row>
    <row r="407" spans="1:31" ht="14.1" customHeight="1" thickTop="1" thickBot="1">
      <c r="A407" s="1419"/>
      <c r="B407" s="1407"/>
      <c r="C407" s="1423"/>
      <c r="D407" s="1407"/>
      <c r="E407" s="1429"/>
      <c r="F407" s="1384"/>
      <c r="G407" s="1386"/>
      <c r="H407" s="1426"/>
      <c r="I407" s="1384"/>
      <c r="J407" s="1384"/>
      <c r="K407" s="253"/>
      <c r="L407" s="90"/>
      <c r="M407" s="81"/>
      <c r="N407" s="81"/>
      <c r="O407" s="90"/>
      <c r="P407" s="5"/>
      <c r="Q407" s="5"/>
      <c r="R407" s="5"/>
      <c r="S407" s="5"/>
      <c r="T407" s="90"/>
      <c r="U407" s="1396"/>
      <c r="V407" s="1396"/>
      <c r="W407" s="1388" t="str">
        <f t="shared" ref="W407" si="96">IF(W401&gt;9,"błąd","")</f>
        <v/>
      </c>
      <c r="X407" s="1399"/>
      <c r="Y407" s="1393"/>
      <c r="Z407" s="1402"/>
      <c r="AA407" s="51">
        <f>IF(M407=M406,0,IF(M407=M405,0,IF(M407=M404,0,IF(M407=M403,0,IF(M407=M402,0,IF(M407=M401,0,1))))))</f>
        <v>0</v>
      </c>
      <c r="AB407" s="51" t="s">
        <v>177</v>
      </c>
      <c r="AC407" s="51" t="str">
        <f t="shared" si="86"/>
        <v>?</v>
      </c>
      <c r="AD407" s="51">
        <f>IF(N407=N406,0,IF(N407=N405,0,IF(N407=N404,0,IF(N407=N403,0,IF(N407=N402,0,IF(N407=N401,0,1))))))</f>
        <v>0</v>
      </c>
      <c r="AE407" s="407">
        <f t="shared" si="93"/>
        <v>0</v>
      </c>
    </row>
    <row r="408" spans="1:31" ht="14.1" customHeight="1" thickTop="1" thickBot="1">
      <c r="A408" s="1419"/>
      <c r="B408" s="1407"/>
      <c r="C408" s="1423"/>
      <c r="D408" s="1407"/>
      <c r="E408" s="1429"/>
      <c r="F408" s="1384"/>
      <c r="G408" s="1386"/>
      <c r="H408" s="1426"/>
      <c r="I408" s="1384"/>
      <c r="J408" s="1384"/>
      <c r="K408" s="253"/>
      <c r="L408" s="90"/>
      <c r="M408" s="81"/>
      <c r="N408" s="81"/>
      <c r="O408" s="90"/>
      <c r="P408" s="5"/>
      <c r="Q408" s="5"/>
      <c r="R408" s="5"/>
      <c r="S408" s="5"/>
      <c r="T408" s="90"/>
      <c r="U408" s="1396"/>
      <c r="V408" s="1396"/>
      <c r="W408" s="1388"/>
      <c r="X408" s="1399"/>
      <c r="Y408" s="1393"/>
      <c r="Z408" s="1402"/>
      <c r="AA408" s="51">
        <f>IF(M408=M407,0,IF(M408=M406,0,IF(M408=M405,0,IF(M408=M404,0,IF(M408=M403,0,IF(M408=M402,0,IF(M408=M401,0,1)))))))</f>
        <v>0</v>
      </c>
      <c r="AB408" s="51" t="s">
        <v>177</v>
      </c>
      <c r="AC408" s="51" t="str">
        <f t="shared" si="86"/>
        <v>?</v>
      </c>
      <c r="AD408" s="51">
        <f>IF(N408=N407,0,IF(N408=N406,0,IF(N408=N405,0,IF(N408=N404,0,IF(N408=N403,0,IF(N408=N402,0,IF(N408=N401,0,1)))))))</f>
        <v>0</v>
      </c>
      <c r="AE408" s="407">
        <f t="shared" si="93"/>
        <v>0</v>
      </c>
    </row>
    <row r="409" spans="1:31" ht="14.1" customHeight="1" thickTop="1" thickBot="1">
      <c r="A409" s="1419"/>
      <c r="B409" s="1407"/>
      <c r="C409" s="1423"/>
      <c r="D409" s="1407"/>
      <c r="E409" s="1429"/>
      <c r="F409" s="1384"/>
      <c r="G409" s="1386"/>
      <c r="H409" s="1426"/>
      <c r="I409" s="1384"/>
      <c r="J409" s="1384"/>
      <c r="K409" s="253"/>
      <c r="L409" s="90"/>
      <c r="M409" s="81"/>
      <c r="N409" s="81"/>
      <c r="O409" s="90"/>
      <c r="P409" s="5"/>
      <c r="Q409" s="5"/>
      <c r="R409" s="5"/>
      <c r="S409" s="5"/>
      <c r="T409" s="90"/>
      <c r="U409" s="1396"/>
      <c r="V409" s="1396"/>
      <c r="W409" s="1388"/>
      <c r="X409" s="1399"/>
      <c r="Y409" s="1393"/>
      <c r="Z409" s="1402"/>
      <c r="AA409" s="51">
        <f>IF(M409=M408,0,IF(M409=M407,0,IF(M409=M406,0,IF(M409=M405,0,IF(M409=M404,0,IF(M409=M403,0,IF(M409=M402,0,IF(M409=M401,0,1))))))))</f>
        <v>0</v>
      </c>
      <c r="AB409" s="51" t="s">
        <v>177</v>
      </c>
      <c r="AC409" s="51" t="str">
        <f t="shared" si="86"/>
        <v>?</v>
      </c>
      <c r="AD409" s="51">
        <f>IF(N409=N408,0,IF(N409=N407,0,IF(N409=N406,0,IF(N409=N405,0,IF(N409=N404,0,IF(N409=N403,0,IF(N409=N402,0,IF(N409=N401,0,1))))))))</f>
        <v>0</v>
      </c>
      <c r="AE409" s="407">
        <f t="shared" si="93"/>
        <v>0</v>
      </c>
    </row>
    <row r="410" spans="1:31" ht="14.1" customHeight="1" thickTop="1" thickBot="1">
      <c r="A410" s="1419"/>
      <c r="B410" s="1408"/>
      <c r="C410" s="1424"/>
      <c r="D410" s="1408"/>
      <c r="E410" s="1430"/>
      <c r="F410" s="1385"/>
      <c r="G410" s="1387"/>
      <c r="H410" s="1427"/>
      <c r="I410" s="1385"/>
      <c r="J410" s="1385"/>
      <c r="K410" s="250"/>
      <c r="L410" s="88"/>
      <c r="M410" s="81"/>
      <c r="N410" s="85"/>
      <c r="O410" s="88"/>
      <c r="P410" s="6"/>
      <c r="Q410" s="6"/>
      <c r="R410" s="6"/>
      <c r="S410" s="6"/>
      <c r="T410" s="88"/>
      <c r="U410" s="1397"/>
      <c r="V410" s="1397"/>
      <c r="W410" s="1389"/>
      <c r="X410" s="1399"/>
      <c r="Y410" s="1394"/>
      <c r="Z410" s="1402"/>
      <c r="AA410" s="51">
        <f>IF(M410=M409,0,IF(M410=M408,0,IF(M410=M407,0,IF(M410=M406,0,IF(M410=M405,0,IF(M410=M404,0,IF(M410=M403,0,IF(M410=M402,0,IF(M410=M401,0,1)))))))))</f>
        <v>0</v>
      </c>
      <c r="AB410" s="51" t="s">
        <v>177</v>
      </c>
      <c r="AC410" s="51" t="str">
        <f t="shared" si="86"/>
        <v>?</v>
      </c>
      <c r="AD410" s="51">
        <f>IF(N410=N409,0,IF(N410=N408,0,IF(N410=N407,0,IF(N410=N406,0,IF(N410=N405,0,IF(N410=N404,0,IF(N410=N403,0,IF(N410=N402,0,IF(N410=N401,0,1)))))))))</f>
        <v>0</v>
      </c>
      <c r="AE410" s="407">
        <f t="shared" si="93"/>
        <v>0</v>
      </c>
    </row>
    <row r="411" spans="1:31" ht="14.1" customHeight="1" thickTop="1" thickBot="1">
      <c r="A411" s="1419">
        <v>37</v>
      </c>
      <c r="B411" s="1406"/>
      <c r="C411" s="1422"/>
      <c r="D411" s="1406"/>
      <c r="E411" s="1428"/>
      <c r="F411" s="1398"/>
      <c r="G411" s="1425"/>
      <c r="H411" s="1025" t="s">
        <v>552</v>
      </c>
      <c r="I411" s="1398"/>
      <c r="J411" s="1398"/>
      <c r="K411" s="251"/>
      <c r="L411" s="89"/>
      <c r="M411" s="71"/>
      <c r="N411" s="71"/>
      <c r="O411" s="89"/>
      <c r="P411" s="7"/>
      <c r="Q411" s="7"/>
      <c r="R411" s="7"/>
      <c r="S411" s="7"/>
      <c r="T411" s="89"/>
      <c r="U411" s="1395">
        <f>SUM(P411:T420)</f>
        <v>0</v>
      </c>
      <c r="V411" s="1395">
        <f>IF(U411&gt;0,18,0)</f>
        <v>0</v>
      </c>
      <c r="W411" s="1390">
        <f t="shared" ref="W411" si="97">IF((U411-V411)&gt;=0,U411-V411,0)</f>
        <v>0</v>
      </c>
      <c r="X411" s="1399">
        <f>IF(U411&lt;V411,U411,V411)/IF(V411=0,1,V411)</f>
        <v>0</v>
      </c>
      <c r="Y411" s="1392" t="str">
        <f>IF(X411=1,"pe",IF(X411&gt;0,"ne",""))</f>
        <v/>
      </c>
      <c r="Z411" s="1402"/>
      <c r="AA411" s="51">
        <v>1</v>
      </c>
      <c r="AB411" s="51" t="s">
        <v>177</v>
      </c>
      <c r="AC411" s="51" t="str">
        <f t="shared" si="86"/>
        <v>?</v>
      </c>
      <c r="AD411" s="51">
        <v>1</v>
      </c>
      <c r="AE411" s="407">
        <f>C411</f>
        <v>0</v>
      </c>
    </row>
    <row r="412" spans="1:31" ht="14.1" customHeight="1" thickTop="1" thickBot="1">
      <c r="A412" s="1419"/>
      <c r="B412" s="1407"/>
      <c r="C412" s="1423"/>
      <c r="D412" s="1407"/>
      <c r="E412" s="1429"/>
      <c r="F412" s="1384"/>
      <c r="G412" s="1386"/>
      <c r="H412" s="1426"/>
      <c r="I412" s="1384"/>
      <c r="J412" s="1384"/>
      <c r="K412" s="249"/>
      <c r="L412" s="90"/>
      <c r="M412" s="81"/>
      <c r="N412" s="81"/>
      <c r="O412" s="90"/>
      <c r="P412" s="5"/>
      <c r="Q412" s="5"/>
      <c r="R412" s="5"/>
      <c r="S412" s="5"/>
      <c r="T412" s="90"/>
      <c r="U412" s="1396"/>
      <c r="V412" s="1396"/>
      <c r="W412" s="1391"/>
      <c r="X412" s="1399"/>
      <c r="Y412" s="1393"/>
      <c r="Z412" s="1402"/>
      <c r="AA412" s="51">
        <f>IF(M412=M411,0,1)</f>
        <v>0</v>
      </c>
      <c r="AB412" s="51" t="s">
        <v>177</v>
      </c>
      <c r="AC412" s="51" t="str">
        <f t="shared" si="86"/>
        <v>?</v>
      </c>
      <c r="AD412" s="51">
        <f>IF(N412=N411,0,1)</f>
        <v>0</v>
      </c>
      <c r="AE412" s="407">
        <f t="shared" ref="AE412:AE440" si="98">AE411</f>
        <v>0</v>
      </c>
    </row>
    <row r="413" spans="1:31" ht="14.1" customHeight="1" thickTop="1" thickBot="1">
      <c r="A413" s="1419"/>
      <c r="B413" s="1407"/>
      <c r="C413" s="1423"/>
      <c r="D413" s="1407"/>
      <c r="E413" s="1429"/>
      <c r="F413" s="1384"/>
      <c r="G413" s="1386"/>
      <c r="H413" s="1426"/>
      <c r="I413" s="1384"/>
      <c r="J413" s="1384"/>
      <c r="K413" s="249"/>
      <c r="L413" s="90"/>
      <c r="M413" s="81"/>
      <c r="N413" s="81"/>
      <c r="O413" s="90"/>
      <c r="P413" s="5"/>
      <c r="Q413" s="5"/>
      <c r="R413" s="5"/>
      <c r="S413" s="5"/>
      <c r="T413" s="90"/>
      <c r="U413" s="1396"/>
      <c r="V413" s="1396"/>
      <c r="W413" s="1391"/>
      <c r="X413" s="1399"/>
      <c r="Y413" s="1393"/>
      <c r="Z413" s="1402"/>
      <c r="AA413" s="51">
        <f>IF(M413=M412,0,IF(M413=M411,0,1))</f>
        <v>0</v>
      </c>
      <c r="AB413" s="51" t="s">
        <v>177</v>
      </c>
      <c r="AC413" s="51" t="str">
        <f t="shared" si="86"/>
        <v>?</v>
      </c>
      <c r="AD413" s="51">
        <f>IF(N413=N412,0,IF(N413=N411,0,1))</f>
        <v>0</v>
      </c>
      <c r="AE413" s="407">
        <f t="shared" si="98"/>
        <v>0</v>
      </c>
    </row>
    <row r="414" spans="1:31" ht="14.1" customHeight="1" thickTop="1" thickBot="1">
      <c r="A414" s="1419"/>
      <c r="B414" s="1407"/>
      <c r="C414" s="1423"/>
      <c r="D414" s="1407"/>
      <c r="E414" s="1429"/>
      <c r="F414" s="1384"/>
      <c r="G414" s="1386"/>
      <c r="H414" s="1426"/>
      <c r="I414" s="1384"/>
      <c r="J414" s="1384"/>
      <c r="K414" s="249"/>
      <c r="L414" s="90"/>
      <c r="M414" s="81"/>
      <c r="N414" s="81"/>
      <c r="O414" s="90"/>
      <c r="P414" s="5"/>
      <c r="Q414" s="5"/>
      <c r="R414" s="5"/>
      <c r="S414" s="5"/>
      <c r="T414" s="90"/>
      <c r="U414" s="1396"/>
      <c r="V414" s="1396"/>
      <c r="W414" s="1391"/>
      <c r="X414" s="1399"/>
      <c r="Y414" s="1393"/>
      <c r="Z414" s="1402"/>
      <c r="AA414" s="51">
        <f>IF(M414=M413,0,IF(M414=M412,0,IF(M414=M411,0,1)))</f>
        <v>0</v>
      </c>
      <c r="AB414" s="51" t="s">
        <v>177</v>
      </c>
      <c r="AC414" s="51" t="str">
        <f t="shared" si="86"/>
        <v>?</v>
      </c>
      <c r="AD414" s="51">
        <f>IF(N414=N413,0,IF(N414=N412,0,IF(N414=N411,0,1)))</f>
        <v>0</v>
      </c>
      <c r="AE414" s="407">
        <f t="shared" si="98"/>
        <v>0</v>
      </c>
    </row>
    <row r="415" spans="1:31" ht="14.1" customHeight="1" thickTop="1" thickBot="1">
      <c r="A415" s="1419"/>
      <c r="B415" s="1407"/>
      <c r="C415" s="1423"/>
      <c r="D415" s="1407"/>
      <c r="E415" s="1429"/>
      <c r="F415" s="1384"/>
      <c r="G415" s="1386"/>
      <c r="H415" s="1426"/>
      <c r="I415" s="1384"/>
      <c r="J415" s="1384"/>
      <c r="K415" s="253"/>
      <c r="L415" s="90"/>
      <c r="M415" s="81"/>
      <c r="N415" s="81"/>
      <c r="O415" s="90"/>
      <c r="P415" s="5"/>
      <c r="Q415" s="5"/>
      <c r="R415" s="5"/>
      <c r="S415" s="5"/>
      <c r="T415" s="90"/>
      <c r="U415" s="1396"/>
      <c r="V415" s="1396"/>
      <c r="W415" s="1391"/>
      <c r="X415" s="1399"/>
      <c r="Y415" s="1393"/>
      <c r="Z415" s="1402"/>
      <c r="AA415" s="51">
        <f>IF(M415=M414,0,IF(M415=M413,0,IF(M415=M412,0,IF(M415=M411,0,1))))</f>
        <v>0</v>
      </c>
      <c r="AB415" s="51" t="s">
        <v>177</v>
      </c>
      <c r="AC415" s="51" t="str">
        <f t="shared" si="86"/>
        <v>?</v>
      </c>
      <c r="AD415" s="51">
        <f>IF(N415=N414,0,IF(N415=N413,0,IF(N415=N412,0,IF(N415=N411,0,1))))</f>
        <v>0</v>
      </c>
      <c r="AE415" s="407">
        <f t="shared" si="98"/>
        <v>0</v>
      </c>
    </row>
    <row r="416" spans="1:31" ht="14.1" customHeight="1" thickTop="1" thickBot="1">
      <c r="A416" s="1419"/>
      <c r="B416" s="1407"/>
      <c r="C416" s="1423"/>
      <c r="D416" s="1407"/>
      <c r="E416" s="1429"/>
      <c r="F416" s="1384"/>
      <c r="G416" s="1386"/>
      <c r="H416" s="1426"/>
      <c r="I416" s="1384"/>
      <c r="J416" s="1384"/>
      <c r="K416" s="253"/>
      <c r="L416" s="90"/>
      <c r="M416" s="81"/>
      <c r="N416" s="81"/>
      <c r="O416" s="90"/>
      <c r="P416" s="5"/>
      <c r="Q416" s="5"/>
      <c r="R416" s="5"/>
      <c r="S416" s="5"/>
      <c r="T416" s="90"/>
      <c r="U416" s="1396"/>
      <c r="V416" s="1396"/>
      <c r="W416" s="1391"/>
      <c r="X416" s="1399"/>
      <c r="Y416" s="1393"/>
      <c r="Z416" s="1402"/>
      <c r="AA416" s="51">
        <f>IF(M416=M415,0,IF(M416=M414,0,IF(M416=M413,0,IF(M416=M412,0,IF(M416=M411,0,1)))))</f>
        <v>0</v>
      </c>
      <c r="AB416" s="51" t="s">
        <v>177</v>
      </c>
      <c r="AC416" s="51" t="str">
        <f t="shared" si="86"/>
        <v>?</v>
      </c>
      <c r="AD416" s="51">
        <f>IF(N416=N415,0,IF(N416=N414,0,IF(N416=N413,0,IF(N416=N412,0,IF(N416=N411,0,1)))))</f>
        <v>0</v>
      </c>
      <c r="AE416" s="407">
        <f t="shared" si="98"/>
        <v>0</v>
      </c>
    </row>
    <row r="417" spans="1:31" ht="14.1" customHeight="1" thickTop="1" thickBot="1">
      <c r="A417" s="1419"/>
      <c r="B417" s="1407"/>
      <c r="C417" s="1423"/>
      <c r="D417" s="1407"/>
      <c r="E417" s="1429"/>
      <c r="F417" s="1384"/>
      <c r="G417" s="1386"/>
      <c r="H417" s="1426"/>
      <c r="I417" s="1384"/>
      <c r="J417" s="1384"/>
      <c r="K417" s="253"/>
      <c r="L417" s="90"/>
      <c r="M417" s="81"/>
      <c r="N417" s="81"/>
      <c r="O417" s="90"/>
      <c r="P417" s="5"/>
      <c r="Q417" s="5"/>
      <c r="R417" s="5"/>
      <c r="S417" s="5"/>
      <c r="T417" s="90"/>
      <c r="U417" s="1396"/>
      <c r="V417" s="1396"/>
      <c r="W417" s="1388" t="str">
        <f t="shared" ref="W417" si="99">IF(W411&gt;9,"błąd","")</f>
        <v/>
      </c>
      <c r="X417" s="1399"/>
      <c r="Y417" s="1393"/>
      <c r="Z417" s="1402"/>
      <c r="AA417" s="51">
        <f>IF(M417=M416,0,IF(M417=M415,0,IF(M417=M414,0,IF(M417=M413,0,IF(M417=M412,0,IF(M417=M411,0,1))))))</f>
        <v>0</v>
      </c>
      <c r="AB417" s="51" t="s">
        <v>177</v>
      </c>
      <c r="AC417" s="51" t="str">
        <f t="shared" si="86"/>
        <v>?</v>
      </c>
      <c r="AD417" s="51">
        <f>IF(N417=N416,0,IF(N417=N415,0,IF(N417=N414,0,IF(N417=N413,0,IF(N417=N412,0,IF(N417=N411,0,1))))))</f>
        <v>0</v>
      </c>
      <c r="AE417" s="407">
        <f t="shared" si="98"/>
        <v>0</v>
      </c>
    </row>
    <row r="418" spans="1:31" ht="14.1" customHeight="1" thickTop="1" thickBot="1">
      <c r="A418" s="1419"/>
      <c r="B418" s="1407"/>
      <c r="C418" s="1423"/>
      <c r="D418" s="1407"/>
      <c r="E418" s="1429"/>
      <c r="F418" s="1384"/>
      <c r="G418" s="1386"/>
      <c r="H418" s="1426"/>
      <c r="I418" s="1384"/>
      <c r="J418" s="1384"/>
      <c r="K418" s="253"/>
      <c r="L418" s="90"/>
      <c r="M418" s="81"/>
      <c r="N418" s="81"/>
      <c r="O418" s="90"/>
      <c r="P418" s="5"/>
      <c r="Q418" s="5"/>
      <c r="R418" s="5"/>
      <c r="S418" s="5"/>
      <c r="T418" s="90"/>
      <c r="U418" s="1396"/>
      <c r="V418" s="1396"/>
      <c r="W418" s="1388"/>
      <c r="X418" s="1399"/>
      <c r="Y418" s="1393"/>
      <c r="Z418" s="1402"/>
      <c r="AA418" s="51">
        <f>IF(M418=M417,0,IF(M418=M416,0,IF(M418=M415,0,IF(M418=M414,0,IF(M418=M413,0,IF(M418=M412,0,IF(M418=M411,0,1)))))))</f>
        <v>0</v>
      </c>
      <c r="AB418" s="51" t="s">
        <v>177</v>
      </c>
      <c r="AC418" s="51" t="str">
        <f t="shared" si="86"/>
        <v>?</v>
      </c>
      <c r="AD418" s="51">
        <f>IF(N418=N417,0,IF(N418=N416,0,IF(N418=N415,0,IF(N418=N414,0,IF(N418=N413,0,IF(N418=N412,0,IF(N418=N411,0,1)))))))</f>
        <v>0</v>
      </c>
      <c r="AE418" s="407">
        <f t="shared" si="98"/>
        <v>0</v>
      </c>
    </row>
    <row r="419" spans="1:31" ht="14.1" customHeight="1" thickTop="1" thickBot="1">
      <c r="A419" s="1419"/>
      <c r="B419" s="1407"/>
      <c r="C419" s="1423"/>
      <c r="D419" s="1407"/>
      <c r="E419" s="1429"/>
      <c r="F419" s="1384"/>
      <c r="G419" s="1386"/>
      <c r="H419" s="1426"/>
      <c r="I419" s="1384"/>
      <c r="J419" s="1384"/>
      <c r="K419" s="253"/>
      <c r="L419" s="90"/>
      <c r="M419" s="81"/>
      <c r="N419" s="81"/>
      <c r="O419" s="90"/>
      <c r="P419" s="5"/>
      <c r="Q419" s="5"/>
      <c r="R419" s="5"/>
      <c r="S419" s="5"/>
      <c r="T419" s="90"/>
      <c r="U419" s="1396"/>
      <c r="V419" s="1396"/>
      <c r="W419" s="1388"/>
      <c r="X419" s="1399"/>
      <c r="Y419" s="1393"/>
      <c r="Z419" s="1402"/>
      <c r="AA419" s="51">
        <f>IF(M419=M418,0,IF(M419=M417,0,IF(M419=M416,0,IF(M419=M415,0,IF(M419=M414,0,IF(M419=M413,0,IF(M419=M412,0,IF(M419=M411,0,1))))))))</f>
        <v>0</v>
      </c>
      <c r="AB419" s="51" t="s">
        <v>177</v>
      </c>
      <c r="AC419" s="51" t="str">
        <f t="shared" si="86"/>
        <v>?</v>
      </c>
      <c r="AD419" s="51">
        <f>IF(N419=N418,0,IF(N419=N417,0,IF(N419=N416,0,IF(N419=N415,0,IF(N419=N414,0,IF(N419=N413,0,IF(N419=N412,0,IF(N419=N411,0,1))))))))</f>
        <v>0</v>
      </c>
      <c r="AE419" s="407">
        <f t="shared" si="98"/>
        <v>0</v>
      </c>
    </row>
    <row r="420" spans="1:31" ht="14.1" customHeight="1" thickTop="1" thickBot="1">
      <c r="A420" s="1419"/>
      <c r="B420" s="1408"/>
      <c r="C420" s="1424"/>
      <c r="D420" s="1408"/>
      <c r="E420" s="1430"/>
      <c r="F420" s="1385"/>
      <c r="G420" s="1387"/>
      <c r="H420" s="1427"/>
      <c r="I420" s="1385"/>
      <c r="J420" s="1385"/>
      <c r="K420" s="250"/>
      <c r="L420" s="88"/>
      <c r="M420" s="81"/>
      <c r="N420" s="85"/>
      <c r="O420" s="88"/>
      <c r="P420" s="6"/>
      <c r="Q420" s="6"/>
      <c r="R420" s="6"/>
      <c r="S420" s="6"/>
      <c r="T420" s="88"/>
      <c r="U420" s="1397"/>
      <c r="V420" s="1397"/>
      <c r="W420" s="1389"/>
      <c r="X420" s="1399"/>
      <c r="Y420" s="1394"/>
      <c r="Z420" s="1402"/>
      <c r="AA420" s="51">
        <f>IF(M420=M419,0,IF(M420=M418,0,IF(M420=M417,0,IF(M420=M416,0,IF(M420=M415,0,IF(M420=M414,0,IF(M420=M413,0,IF(M420=M412,0,IF(M420=M411,0,1)))))))))</f>
        <v>0</v>
      </c>
      <c r="AB420" s="51" t="s">
        <v>177</v>
      </c>
      <c r="AC420" s="51" t="str">
        <f t="shared" si="86"/>
        <v>?</v>
      </c>
      <c r="AD420" s="51">
        <f>IF(N420=N419,0,IF(N420=N418,0,IF(N420=N417,0,IF(N420=N416,0,IF(N420=N415,0,IF(N420=N414,0,IF(N420=N413,0,IF(N420=N412,0,IF(N420=N411,0,1)))))))))</f>
        <v>0</v>
      </c>
      <c r="AE420" s="407">
        <f t="shared" si="98"/>
        <v>0</v>
      </c>
    </row>
    <row r="421" spans="1:31" ht="14.1" customHeight="1" thickTop="1" thickBot="1">
      <c r="A421" s="1419">
        <v>38</v>
      </c>
      <c r="B421" s="1406"/>
      <c r="C421" s="1422"/>
      <c r="D421" s="1406"/>
      <c r="E421" s="1428"/>
      <c r="F421" s="1398"/>
      <c r="G421" s="1425"/>
      <c r="H421" s="1025" t="s">
        <v>552</v>
      </c>
      <c r="I421" s="1398"/>
      <c r="J421" s="1398"/>
      <c r="K421" s="251"/>
      <c r="L421" s="89"/>
      <c r="M421" s="71"/>
      <c r="N421" s="71"/>
      <c r="O421" s="89"/>
      <c r="P421" s="7"/>
      <c r="Q421" s="7"/>
      <c r="R421" s="7"/>
      <c r="S421" s="7"/>
      <c r="T421" s="89"/>
      <c r="U421" s="1395">
        <f>SUM(P421:T430)</f>
        <v>0</v>
      </c>
      <c r="V421" s="1395">
        <f>IF(U421&gt;0,18,0)</f>
        <v>0</v>
      </c>
      <c r="W421" s="1390">
        <f t="shared" ref="W421" si="100">IF((U421-V421)&gt;=0,U421-V421,0)</f>
        <v>0</v>
      </c>
      <c r="X421" s="1399">
        <f>IF(U421&lt;V421,U421,V421)/IF(V421=0,1,V421)</f>
        <v>0</v>
      </c>
      <c r="Y421" s="1392" t="str">
        <f>IF(X421=1,"pe",IF(X421&gt;0,"ne",""))</f>
        <v/>
      </c>
      <c r="Z421" s="1402"/>
      <c r="AA421" s="51">
        <v>1</v>
      </c>
      <c r="AB421" s="51" t="s">
        <v>177</v>
      </c>
      <c r="AC421" s="51" t="str">
        <f t="shared" si="86"/>
        <v>?</v>
      </c>
      <c r="AD421" s="51">
        <v>1</v>
      </c>
      <c r="AE421" s="407">
        <f>C421</f>
        <v>0</v>
      </c>
    </row>
    <row r="422" spans="1:31" ht="14.1" customHeight="1" thickTop="1" thickBot="1">
      <c r="A422" s="1419"/>
      <c r="B422" s="1407"/>
      <c r="C422" s="1423"/>
      <c r="D422" s="1407"/>
      <c r="E422" s="1429"/>
      <c r="F422" s="1384"/>
      <c r="G422" s="1386"/>
      <c r="H422" s="1426"/>
      <c r="I422" s="1384"/>
      <c r="J422" s="1384"/>
      <c r="K422" s="249"/>
      <c r="L422" s="90"/>
      <c r="M422" s="81"/>
      <c r="N422" s="81"/>
      <c r="O422" s="90"/>
      <c r="P422" s="5"/>
      <c r="Q422" s="5"/>
      <c r="R422" s="5"/>
      <c r="S422" s="5"/>
      <c r="T422" s="90"/>
      <c r="U422" s="1396"/>
      <c r="V422" s="1396"/>
      <c r="W422" s="1391"/>
      <c r="X422" s="1399"/>
      <c r="Y422" s="1393"/>
      <c r="Z422" s="1402"/>
      <c r="AA422" s="51">
        <f>IF(M422=M421,0,1)</f>
        <v>0</v>
      </c>
      <c r="AB422" s="51" t="s">
        <v>177</v>
      </c>
      <c r="AC422" s="51" t="str">
        <f t="shared" si="86"/>
        <v>?</v>
      </c>
      <c r="AD422" s="51">
        <f>IF(N422=N421,0,1)</f>
        <v>0</v>
      </c>
      <c r="AE422" s="407">
        <f t="shared" si="98"/>
        <v>0</v>
      </c>
    </row>
    <row r="423" spans="1:31" ht="14.1" customHeight="1" thickTop="1" thickBot="1">
      <c r="A423" s="1419"/>
      <c r="B423" s="1407"/>
      <c r="C423" s="1423"/>
      <c r="D423" s="1407"/>
      <c r="E423" s="1429"/>
      <c r="F423" s="1384"/>
      <c r="G423" s="1386"/>
      <c r="H423" s="1426"/>
      <c r="I423" s="1384"/>
      <c r="J423" s="1384"/>
      <c r="K423" s="249"/>
      <c r="L423" s="90"/>
      <c r="M423" s="81"/>
      <c r="N423" s="81"/>
      <c r="O423" s="90"/>
      <c r="P423" s="5"/>
      <c r="Q423" s="5"/>
      <c r="R423" s="5"/>
      <c r="S423" s="5"/>
      <c r="T423" s="90"/>
      <c r="U423" s="1396"/>
      <c r="V423" s="1396"/>
      <c r="W423" s="1391"/>
      <c r="X423" s="1399"/>
      <c r="Y423" s="1393"/>
      <c r="Z423" s="1402"/>
      <c r="AA423" s="51">
        <f>IF(M423=M422,0,IF(M423=M421,0,1))</f>
        <v>0</v>
      </c>
      <c r="AB423" s="51" t="s">
        <v>177</v>
      </c>
      <c r="AC423" s="51" t="str">
        <f t="shared" si="86"/>
        <v>?</v>
      </c>
      <c r="AD423" s="51">
        <f>IF(N423=N422,0,IF(N423=N421,0,1))</f>
        <v>0</v>
      </c>
      <c r="AE423" s="407">
        <f t="shared" si="98"/>
        <v>0</v>
      </c>
    </row>
    <row r="424" spans="1:31" ht="14.1" customHeight="1" thickTop="1" thickBot="1">
      <c r="A424" s="1419"/>
      <c r="B424" s="1407"/>
      <c r="C424" s="1423"/>
      <c r="D424" s="1407"/>
      <c r="E424" s="1429"/>
      <c r="F424" s="1384"/>
      <c r="G424" s="1386"/>
      <c r="H424" s="1426"/>
      <c r="I424" s="1384"/>
      <c r="J424" s="1384"/>
      <c r="K424" s="249"/>
      <c r="L424" s="90"/>
      <c r="M424" s="81"/>
      <c r="N424" s="81"/>
      <c r="O424" s="90"/>
      <c r="P424" s="5"/>
      <c r="Q424" s="5"/>
      <c r="R424" s="5"/>
      <c r="S424" s="5"/>
      <c r="T424" s="90"/>
      <c r="U424" s="1396"/>
      <c r="V424" s="1396"/>
      <c r="W424" s="1391"/>
      <c r="X424" s="1399"/>
      <c r="Y424" s="1393"/>
      <c r="Z424" s="1402"/>
      <c r="AA424" s="51">
        <f>IF(M424=M423,0,IF(M424=M422,0,IF(M424=M421,0,1)))</f>
        <v>0</v>
      </c>
      <c r="AB424" s="51" t="s">
        <v>177</v>
      </c>
      <c r="AC424" s="51" t="str">
        <f t="shared" si="86"/>
        <v>?</v>
      </c>
      <c r="AD424" s="51">
        <f>IF(N424=N423,0,IF(N424=N422,0,IF(N424=N421,0,1)))</f>
        <v>0</v>
      </c>
      <c r="AE424" s="407">
        <f t="shared" si="98"/>
        <v>0</v>
      </c>
    </row>
    <row r="425" spans="1:31" ht="14.1" customHeight="1" thickTop="1" thickBot="1">
      <c r="A425" s="1419"/>
      <c r="B425" s="1407"/>
      <c r="C425" s="1423"/>
      <c r="D425" s="1407"/>
      <c r="E425" s="1429"/>
      <c r="F425" s="1384"/>
      <c r="G425" s="1386"/>
      <c r="H425" s="1426"/>
      <c r="I425" s="1384"/>
      <c r="J425" s="1384"/>
      <c r="K425" s="253"/>
      <c r="L425" s="90"/>
      <c r="M425" s="81"/>
      <c r="N425" s="81"/>
      <c r="O425" s="90"/>
      <c r="P425" s="5"/>
      <c r="Q425" s="5"/>
      <c r="R425" s="5"/>
      <c r="S425" s="5"/>
      <c r="T425" s="90"/>
      <c r="U425" s="1396"/>
      <c r="V425" s="1396"/>
      <c r="W425" s="1391"/>
      <c r="X425" s="1399"/>
      <c r="Y425" s="1393"/>
      <c r="Z425" s="1402"/>
      <c r="AA425" s="51">
        <f>IF(M425=M424,0,IF(M425=M423,0,IF(M425=M422,0,IF(M425=M421,0,1))))</f>
        <v>0</v>
      </c>
      <c r="AB425" s="51" t="s">
        <v>177</v>
      </c>
      <c r="AC425" s="51" t="str">
        <f t="shared" si="86"/>
        <v>?</v>
      </c>
      <c r="AD425" s="51">
        <f>IF(N425=N424,0,IF(N425=N423,0,IF(N425=N422,0,IF(N425=N421,0,1))))</f>
        <v>0</v>
      </c>
      <c r="AE425" s="407">
        <f t="shared" si="98"/>
        <v>0</v>
      </c>
    </row>
    <row r="426" spans="1:31" ht="14.1" customHeight="1" thickTop="1" thickBot="1">
      <c r="A426" s="1419"/>
      <c r="B426" s="1407"/>
      <c r="C426" s="1423"/>
      <c r="D426" s="1407"/>
      <c r="E426" s="1429"/>
      <c r="F426" s="1384"/>
      <c r="G426" s="1386"/>
      <c r="H426" s="1426"/>
      <c r="I426" s="1384"/>
      <c r="J426" s="1384"/>
      <c r="K426" s="253"/>
      <c r="L426" s="90"/>
      <c r="M426" s="81"/>
      <c r="N426" s="81"/>
      <c r="O426" s="90"/>
      <c r="P426" s="5"/>
      <c r="Q426" s="5"/>
      <c r="R426" s="5"/>
      <c r="S426" s="5"/>
      <c r="T426" s="90"/>
      <c r="U426" s="1396"/>
      <c r="V426" s="1396"/>
      <c r="W426" s="1391"/>
      <c r="X426" s="1399"/>
      <c r="Y426" s="1393"/>
      <c r="Z426" s="1402"/>
      <c r="AA426" s="51">
        <f>IF(M426=M425,0,IF(M426=M424,0,IF(M426=M423,0,IF(M426=M422,0,IF(M426=M421,0,1)))))</f>
        <v>0</v>
      </c>
      <c r="AB426" s="51" t="s">
        <v>177</v>
      </c>
      <c r="AC426" s="51" t="str">
        <f t="shared" si="86"/>
        <v>?</v>
      </c>
      <c r="AD426" s="51">
        <f>IF(N426=N425,0,IF(N426=N424,0,IF(N426=N423,0,IF(N426=N422,0,IF(N426=N421,0,1)))))</f>
        <v>0</v>
      </c>
      <c r="AE426" s="407">
        <f t="shared" si="98"/>
        <v>0</v>
      </c>
    </row>
    <row r="427" spans="1:31" ht="14.1" customHeight="1" thickTop="1" thickBot="1">
      <c r="A427" s="1419"/>
      <c r="B427" s="1407"/>
      <c r="C427" s="1423"/>
      <c r="D427" s="1407"/>
      <c r="E427" s="1429"/>
      <c r="F427" s="1384"/>
      <c r="G427" s="1386"/>
      <c r="H427" s="1426"/>
      <c r="I427" s="1384"/>
      <c r="J427" s="1384"/>
      <c r="K427" s="253"/>
      <c r="L427" s="90"/>
      <c r="M427" s="81"/>
      <c r="N427" s="81"/>
      <c r="O427" s="90"/>
      <c r="P427" s="5"/>
      <c r="Q427" s="5"/>
      <c r="R427" s="5"/>
      <c r="S427" s="5"/>
      <c r="T427" s="90"/>
      <c r="U427" s="1396"/>
      <c r="V427" s="1396"/>
      <c r="W427" s="1388" t="str">
        <f t="shared" ref="W427" si="101">IF(W421&gt;9,"błąd","")</f>
        <v/>
      </c>
      <c r="X427" s="1399"/>
      <c r="Y427" s="1393"/>
      <c r="Z427" s="1402"/>
      <c r="AA427" s="51">
        <f>IF(M427=M426,0,IF(M427=M425,0,IF(M427=M424,0,IF(M427=M423,0,IF(M427=M422,0,IF(M427=M421,0,1))))))</f>
        <v>0</v>
      </c>
      <c r="AB427" s="51" t="s">
        <v>177</v>
      </c>
      <c r="AC427" s="51" t="str">
        <f t="shared" si="86"/>
        <v>?</v>
      </c>
      <c r="AD427" s="51">
        <f>IF(N427=N426,0,IF(N427=N425,0,IF(N427=N424,0,IF(N427=N423,0,IF(N427=N422,0,IF(N427=N421,0,1))))))</f>
        <v>0</v>
      </c>
      <c r="AE427" s="407">
        <f t="shared" si="98"/>
        <v>0</v>
      </c>
    </row>
    <row r="428" spans="1:31" ht="14.1" customHeight="1" thickTop="1" thickBot="1">
      <c r="A428" s="1419"/>
      <c r="B428" s="1407"/>
      <c r="C428" s="1423"/>
      <c r="D428" s="1407"/>
      <c r="E428" s="1429"/>
      <c r="F428" s="1384"/>
      <c r="G428" s="1386"/>
      <c r="H428" s="1426"/>
      <c r="I428" s="1384"/>
      <c r="J428" s="1384"/>
      <c r="K428" s="253"/>
      <c r="L428" s="90"/>
      <c r="M428" s="81"/>
      <c r="N428" s="81"/>
      <c r="O428" s="90"/>
      <c r="P428" s="5"/>
      <c r="Q428" s="5"/>
      <c r="R428" s="5"/>
      <c r="S428" s="5"/>
      <c r="T428" s="90"/>
      <c r="U428" s="1396"/>
      <c r="V428" s="1396"/>
      <c r="W428" s="1388"/>
      <c r="X428" s="1399"/>
      <c r="Y428" s="1393"/>
      <c r="Z428" s="1402"/>
      <c r="AA428" s="51">
        <f>IF(M428=M427,0,IF(M428=M426,0,IF(M428=M425,0,IF(M428=M424,0,IF(M428=M423,0,IF(M428=M422,0,IF(M428=M421,0,1)))))))</f>
        <v>0</v>
      </c>
      <c r="AB428" s="51" t="s">
        <v>177</v>
      </c>
      <c r="AC428" s="51" t="str">
        <f t="shared" si="86"/>
        <v>?</v>
      </c>
      <c r="AD428" s="51">
        <f>IF(N428=N427,0,IF(N428=N426,0,IF(N428=N425,0,IF(N428=N424,0,IF(N428=N423,0,IF(N428=N422,0,IF(N428=N421,0,1)))))))</f>
        <v>0</v>
      </c>
      <c r="AE428" s="407">
        <f t="shared" si="98"/>
        <v>0</v>
      </c>
    </row>
    <row r="429" spans="1:31" ht="14.1" customHeight="1" thickTop="1" thickBot="1">
      <c r="A429" s="1419"/>
      <c r="B429" s="1407"/>
      <c r="C429" s="1423"/>
      <c r="D429" s="1407"/>
      <c r="E429" s="1429"/>
      <c r="F429" s="1384"/>
      <c r="G429" s="1386"/>
      <c r="H429" s="1426"/>
      <c r="I429" s="1384"/>
      <c r="J429" s="1384"/>
      <c r="K429" s="253"/>
      <c r="L429" s="90"/>
      <c r="M429" s="81"/>
      <c r="N429" s="81"/>
      <c r="O429" s="90"/>
      <c r="P429" s="5"/>
      <c r="Q429" s="5"/>
      <c r="R429" s="5"/>
      <c r="S429" s="5"/>
      <c r="T429" s="90"/>
      <c r="U429" s="1396"/>
      <c r="V429" s="1396"/>
      <c r="W429" s="1388"/>
      <c r="X429" s="1399"/>
      <c r="Y429" s="1393"/>
      <c r="Z429" s="1402"/>
      <c r="AA429" s="51">
        <f>IF(M429=M428,0,IF(M429=M427,0,IF(M429=M426,0,IF(M429=M425,0,IF(M429=M424,0,IF(M429=M423,0,IF(M429=M422,0,IF(M429=M421,0,1))))))))</f>
        <v>0</v>
      </c>
      <c r="AB429" s="51" t="s">
        <v>177</v>
      </c>
      <c r="AC429" s="51" t="str">
        <f t="shared" si="86"/>
        <v>?</v>
      </c>
      <c r="AD429" s="51">
        <f>IF(N429=N428,0,IF(N429=N427,0,IF(N429=N426,0,IF(N429=N425,0,IF(N429=N424,0,IF(N429=N423,0,IF(N429=N422,0,IF(N429=N421,0,1))))))))</f>
        <v>0</v>
      </c>
      <c r="AE429" s="407">
        <f t="shared" si="98"/>
        <v>0</v>
      </c>
    </row>
    <row r="430" spans="1:31" ht="14.1" customHeight="1" thickTop="1" thickBot="1">
      <c r="A430" s="1419"/>
      <c r="B430" s="1408"/>
      <c r="C430" s="1424"/>
      <c r="D430" s="1408"/>
      <c r="E430" s="1430"/>
      <c r="F430" s="1385"/>
      <c r="G430" s="1387"/>
      <c r="H430" s="1427"/>
      <c r="I430" s="1385"/>
      <c r="J430" s="1385"/>
      <c r="K430" s="250"/>
      <c r="L430" s="88"/>
      <c r="M430" s="81"/>
      <c r="N430" s="85"/>
      <c r="O430" s="88"/>
      <c r="P430" s="6"/>
      <c r="Q430" s="6"/>
      <c r="R430" s="6"/>
      <c r="S430" s="6"/>
      <c r="T430" s="88"/>
      <c r="U430" s="1397"/>
      <c r="V430" s="1397"/>
      <c r="W430" s="1389"/>
      <c r="X430" s="1399"/>
      <c r="Y430" s="1394"/>
      <c r="Z430" s="1402"/>
      <c r="AA430" s="51">
        <f>IF(M430=M429,0,IF(M430=M428,0,IF(M430=M427,0,IF(M430=M426,0,IF(M430=M425,0,IF(M430=M424,0,IF(M430=M423,0,IF(M430=M422,0,IF(M430=M421,0,1)))))))))</f>
        <v>0</v>
      </c>
      <c r="AB430" s="51" t="s">
        <v>177</v>
      </c>
      <c r="AC430" s="51" t="str">
        <f t="shared" si="86"/>
        <v>?</v>
      </c>
      <c r="AD430" s="51">
        <f>IF(N430=N429,0,IF(N430=N428,0,IF(N430=N427,0,IF(N430=N426,0,IF(N430=N425,0,IF(N430=N424,0,IF(N430=N423,0,IF(N430=N422,0,IF(N430=N421,0,1)))))))))</f>
        <v>0</v>
      </c>
      <c r="AE430" s="407">
        <f t="shared" si="98"/>
        <v>0</v>
      </c>
    </row>
    <row r="431" spans="1:31" ht="14.1" customHeight="1" thickTop="1" thickBot="1">
      <c r="A431" s="1419">
        <v>39</v>
      </c>
      <c r="B431" s="1406"/>
      <c r="C431" s="1422"/>
      <c r="D431" s="1406"/>
      <c r="E431" s="1428"/>
      <c r="F431" s="1398"/>
      <c r="G431" s="1425"/>
      <c r="H431" s="1025" t="s">
        <v>552</v>
      </c>
      <c r="I431" s="1398"/>
      <c r="J431" s="1398"/>
      <c r="K431" s="251"/>
      <c r="L431" s="89"/>
      <c r="M431" s="71"/>
      <c r="N431" s="71"/>
      <c r="O431" s="89"/>
      <c r="P431" s="7"/>
      <c r="Q431" s="7"/>
      <c r="R431" s="7"/>
      <c r="S431" s="7"/>
      <c r="T431" s="89"/>
      <c r="U431" s="1395">
        <f>SUM(P431:T440)</f>
        <v>0</v>
      </c>
      <c r="V431" s="1395">
        <f>IF(U431&gt;0,18,0)</f>
        <v>0</v>
      </c>
      <c r="W431" s="1390">
        <f t="shared" ref="W431" si="102">IF((U431-V431)&gt;=0,U431-V431,0)</f>
        <v>0</v>
      </c>
      <c r="X431" s="1399">
        <f>IF(U431&lt;V431,U431,V431)/IF(V431=0,1,V431)</f>
        <v>0</v>
      </c>
      <c r="Y431" s="1392" t="str">
        <f>IF(X431=1,"pe",IF(X431&gt;0,"ne",""))</f>
        <v/>
      </c>
      <c r="Z431" s="1402"/>
      <c r="AA431" s="51">
        <v>1</v>
      </c>
      <c r="AB431" s="51" t="s">
        <v>177</v>
      </c>
      <c r="AC431" s="51" t="str">
        <f t="shared" si="86"/>
        <v>?</v>
      </c>
      <c r="AD431" s="51">
        <v>1</v>
      </c>
      <c r="AE431" s="407">
        <f>C431</f>
        <v>0</v>
      </c>
    </row>
    <row r="432" spans="1:31" ht="14.1" customHeight="1" thickTop="1" thickBot="1">
      <c r="A432" s="1419"/>
      <c r="B432" s="1407"/>
      <c r="C432" s="1423"/>
      <c r="D432" s="1407"/>
      <c r="E432" s="1429"/>
      <c r="F432" s="1384"/>
      <c r="G432" s="1386"/>
      <c r="H432" s="1426"/>
      <c r="I432" s="1384"/>
      <c r="J432" s="1384"/>
      <c r="K432" s="249"/>
      <c r="L432" s="90"/>
      <c r="M432" s="81"/>
      <c r="N432" s="81"/>
      <c r="O432" s="90"/>
      <c r="P432" s="5"/>
      <c r="Q432" s="5"/>
      <c r="R432" s="5"/>
      <c r="S432" s="5"/>
      <c r="T432" s="90"/>
      <c r="U432" s="1396"/>
      <c r="V432" s="1396"/>
      <c r="W432" s="1391"/>
      <c r="X432" s="1399"/>
      <c r="Y432" s="1393"/>
      <c r="Z432" s="1402"/>
      <c r="AA432" s="51">
        <f>IF(M432=M431,0,1)</f>
        <v>0</v>
      </c>
      <c r="AB432" s="51" t="s">
        <v>177</v>
      </c>
      <c r="AC432" s="51" t="str">
        <f t="shared" si="86"/>
        <v>?</v>
      </c>
      <c r="AD432" s="51">
        <f>IF(N432=N431,0,1)</f>
        <v>0</v>
      </c>
      <c r="AE432" s="407">
        <f t="shared" si="98"/>
        <v>0</v>
      </c>
    </row>
    <row r="433" spans="1:31" ht="14.1" customHeight="1" thickTop="1" thickBot="1">
      <c r="A433" s="1419"/>
      <c r="B433" s="1407"/>
      <c r="C433" s="1423"/>
      <c r="D433" s="1407"/>
      <c r="E433" s="1429"/>
      <c r="F433" s="1384"/>
      <c r="G433" s="1386"/>
      <c r="H433" s="1426"/>
      <c r="I433" s="1384"/>
      <c r="J433" s="1384"/>
      <c r="K433" s="249"/>
      <c r="L433" s="90"/>
      <c r="M433" s="81"/>
      <c r="N433" s="81"/>
      <c r="O433" s="90"/>
      <c r="P433" s="5"/>
      <c r="Q433" s="5"/>
      <c r="R433" s="5"/>
      <c r="S433" s="5"/>
      <c r="T433" s="90"/>
      <c r="U433" s="1396"/>
      <c r="V433" s="1396"/>
      <c r="W433" s="1391"/>
      <c r="X433" s="1399"/>
      <c r="Y433" s="1393"/>
      <c r="Z433" s="1402"/>
      <c r="AA433" s="51">
        <f>IF(M433=M432,0,IF(M433=M431,0,1))</f>
        <v>0</v>
      </c>
      <c r="AB433" s="51" t="s">
        <v>177</v>
      </c>
      <c r="AC433" s="51" t="str">
        <f t="shared" si="86"/>
        <v>?</v>
      </c>
      <c r="AD433" s="51">
        <f>IF(N433=N432,0,IF(N433=N431,0,1))</f>
        <v>0</v>
      </c>
      <c r="AE433" s="407">
        <f t="shared" si="98"/>
        <v>0</v>
      </c>
    </row>
    <row r="434" spans="1:31" ht="14.1" customHeight="1" thickTop="1" thickBot="1">
      <c r="A434" s="1419"/>
      <c r="B434" s="1407"/>
      <c r="C434" s="1423"/>
      <c r="D434" s="1407"/>
      <c r="E434" s="1429"/>
      <c r="F434" s="1384"/>
      <c r="G434" s="1386"/>
      <c r="H434" s="1426"/>
      <c r="I434" s="1384"/>
      <c r="J434" s="1384"/>
      <c r="K434" s="249"/>
      <c r="L434" s="90"/>
      <c r="M434" s="81"/>
      <c r="N434" s="81"/>
      <c r="O434" s="90"/>
      <c r="P434" s="5"/>
      <c r="Q434" s="5"/>
      <c r="R434" s="5"/>
      <c r="S434" s="5"/>
      <c r="T434" s="90"/>
      <c r="U434" s="1396"/>
      <c r="V434" s="1396"/>
      <c r="W434" s="1391"/>
      <c r="X434" s="1399"/>
      <c r="Y434" s="1393"/>
      <c r="Z434" s="1402"/>
      <c r="AA434" s="51">
        <f>IF(M434=M433,0,IF(M434=M432,0,IF(M434=M431,0,1)))</f>
        <v>0</v>
      </c>
      <c r="AB434" s="51" t="s">
        <v>177</v>
      </c>
      <c r="AC434" s="51" t="str">
        <f t="shared" si="86"/>
        <v>?</v>
      </c>
      <c r="AD434" s="51">
        <f>IF(N434=N433,0,IF(N434=N432,0,IF(N434=N431,0,1)))</f>
        <v>0</v>
      </c>
      <c r="AE434" s="407">
        <f t="shared" si="98"/>
        <v>0</v>
      </c>
    </row>
    <row r="435" spans="1:31" ht="14.1" customHeight="1" thickTop="1" thickBot="1">
      <c r="A435" s="1419"/>
      <c r="B435" s="1407"/>
      <c r="C435" s="1423"/>
      <c r="D435" s="1407"/>
      <c r="E435" s="1429"/>
      <c r="F435" s="1384"/>
      <c r="G435" s="1386"/>
      <c r="H435" s="1426"/>
      <c r="I435" s="1384"/>
      <c r="J435" s="1384"/>
      <c r="K435" s="253"/>
      <c r="L435" s="90"/>
      <c r="M435" s="81"/>
      <c r="N435" s="81"/>
      <c r="O435" s="90"/>
      <c r="P435" s="5"/>
      <c r="Q435" s="5"/>
      <c r="R435" s="5"/>
      <c r="S435" s="5"/>
      <c r="T435" s="90"/>
      <c r="U435" s="1396"/>
      <c r="V435" s="1396"/>
      <c r="W435" s="1391"/>
      <c r="X435" s="1399"/>
      <c r="Y435" s="1393"/>
      <c r="Z435" s="1402"/>
      <c r="AA435" s="51">
        <f>IF(M435=M434,0,IF(M435=M433,0,IF(M435=M432,0,IF(M435=M431,0,1))))</f>
        <v>0</v>
      </c>
      <c r="AB435" s="51" t="s">
        <v>177</v>
      </c>
      <c r="AC435" s="51" t="str">
        <f t="shared" si="86"/>
        <v>?</v>
      </c>
      <c r="AD435" s="51">
        <f>IF(N435=N434,0,IF(N435=N433,0,IF(N435=N432,0,IF(N435=N431,0,1))))</f>
        <v>0</v>
      </c>
      <c r="AE435" s="407">
        <f t="shared" si="98"/>
        <v>0</v>
      </c>
    </row>
    <row r="436" spans="1:31" ht="14.1" customHeight="1" thickTop="1" thickBot="1">
      <c r="A436" s="1419"/>
      <c r="B436" s="1407"/>
      <c r="C436" s="1423"/>
      <c r="D436" s="1407"/>
      <c r="E436" s="1429"/>
      <c r="F436" s="1384"/>
      <c r="G436" s="1386"/>
      <c r="H436" s="1426"/>
      <c r="I436" s="1384"/>
      <c r="J436" s="1384"/>
      <c r="K436" s="253"/>
      <c r="L436" s="90"/>
      <c r="M436" s="81"/>
      <c r="N436" s="81"/>
      <c r="O436" s="90"/>
      <c r="P436" s="5"/>
      <c r="Q436" s="5"/>
      <c r="R436" s="5"/>
      <c r="S436" s="5"/>
      <c r="T436" s="90"/>
      <c r="U436" s="1396"/>
      <c r="V436" s="1396"/>
      <c r="W436" s="1391"/>
      <c r="X436" s="1399"/>
      <c r="Y436" s="1393"/>
      <c r="Z436" s="1402"/>
      <c r="AA436" s="51">
        <f>IF(M436=M435,0,IF(M436=M434,0,IF(M436=M433,0,IF(M436=M432,0,IF(M436=M431,0,1)))))</f>
        <v>0</v>
      </c>
      <c r="AB436" s="51" t="s">
        <v>177</v>
      </c>
      <c r="AC436" s="51" t="str">
        <f t="shared" si="86"/>
        <v>?</v>
      </c>
      <c r="AD436" s="51">
        <f>IF(N436=N435,0,IF(N436=N434,0,IF(N436=N433,0,IF(N436=N432,0,IF(N436=N431,0,1)))))</f>
        <v>0</v>
      </c>
      <c r="AE436" s="407">
        <f t="shared" si="98"/>
        <v>0</v>
      </c>
    </row>
    <row r="437" spans="1:31" ht="14.1" customHeight="1" thickTop="1" thickBot="1">
      <c r="A437" s="1419"/>
      <c r="B437" s="1407"/>
      <c r="C437" s="1423"/>
      <c r="D437" s="1407"/>
      <c r="E437" s="1429"/>
      <c r="F437" s="1384"/>
      <c r="G437" s="1386"/>
      <c r="H437" s="1426"/>
      <c r="I437" s="1384"/>
      <c r="J437" s="1384"/>
      <c r="K437" s="253"/>
      <c r="L437" s="90"/>
      <c r="M437" s="81"/>
      <c r="N437" s="81"/>
      <c r="O437" s="90"/>
      <c r="P437" s="5"/>
      <c r="Q437" s="5"/>
      <c r="R437" s="5"/>
      <c r="S437" s="5"/>
      <c r="T437" s="90"/>
      <c r="U437" s="1396"/>
      <c r="V437" s="1396"/>
      <c r="W437" s="1388" t="str">
        <f t="shared" ref="W437" si="103">IF(W431&gt;9,"błąd","")</f>
        <v/>
      </c>
      <c r="X437" s="1399"/>
      <c r="Y437" s="1393"/>
      <c r="Z437" s="1402"/>
      <c r="AA437" s="51">
        <f>IF(M437=M436,0,IF(M437=M435,0,IF(M437=M434,0,IF(M437=M433,0,IF(M437=M432,0,IF(M437=M431,0,1))))))</f>
        <v>0</v>
      </c>
      <c r="AB437" s="51" t="s">
        <v>177</v>
      </c>
      <c r="AC437" s="51" t="str">
        <f t="shared" si="86"/>
        <v>?</v>
      </c>
      <c r="AD437" s="51">
        <f>IF(N437=N436,0,IF(N437=N435,0,IF(N437=N434,0,IF(N437=N433,0,IF(N437=N432,0,IF(N437=N431,0,1))))))</f>
        <v>0</v>
      </c>
      <c r="AE437" s="407">
        <f t="shared" si="98"/>
        <v>0</v>
      </c>
    </row>
    <row r="438" spans="1:31" ht="14.1" customHeight="1" thickTop="1" thickBot="1">
      <c r="A438" s="1419"/>
      <c r="B438" s="1407"/>
      <c r="C438" s="1423"/>
      <c r="D438" s="1407"/>
      <c r="E438" s="1429"/>
      <c r="F438" s="1384"/>
      <c r="G438" s="1386"/>
      <c r="H438" s="1426"/>
      <c r="I438" s="1384"/>
      <c r="J438" s="1384"/>
      <c r="K438" s="253"/>
      <c r="L438" s="90"/>
      <c r="M438" s="81"/>
      <c r="N438" s="81"/>
      <c r="O438" s="90"/>
      <c r="P438" s="5"/>
      <c r="Q438" s="5"/>
      <c r="R438" s="5"/>
      <c r="S438" s="5"/>
      <c r="T438" s="90"/>
      <c r="U438" s="1396"/>
      <c r="V438" s="1396"/>
      <c r="W438" s="1388"/>
      <c r="X438" s="1399"/>
      <c r="Y438" s="1393"/>
      <c r="Z438" s="1402"/>
      <c r="AA438" s="51">
        <f>IF(M438=M437,0,IF(M438=M436,0,IF(M438=M435,0,IF(M438=M434,0,IF(M438=M433,0,IF(M438=M432,0,IF(M438=M431,0,1)))))))</f>
        <v>0</v>
      </c>
      <c r="AB438" s="51" t="s">
        <v>177</v>
      </c>
      <c r="AC438" s="51" t="str">
        <f t="shared" si="86"/>
        <v>?</v>
      </c>
      <c r="AD438" s="51">
        <f>IF(N438=N437,0,IF(N438=N436,0,IF(N438=N435,0,IF(N438=N434,0,IF(N438=N433,0,IF(N438=N432,0,IF(N438=N431,0,1)))))))</f>
        <v>0</v>
      </c>
      <c r="AE438" s="407">
        <f t="shared" si="98"/>
        <v>0</v>
      </c>
    </row>
    <row r="439" spans="1:31" ht="14.1" customHeight="1" thickTop="1" thickBot="1">
      <c r="A439" s="1419"/>
      <c r="B439" s="1407"/>
      <c r="C439" s="1423"/>
      <c r="D439" s="1407"/>
      <c r="E439" s="1429"/>
      <c r="F439" s="1384"/>
      <c r="G439" s="1386"/>
      <c r="H439" s="1426"/>
      <c r="I439" s="1384"/>
      <c r="J439" s="1384"/>
      <c r="K439" s="253"/>
      <c r="L439" s="90"/>
      <c r="M439" s="81"/>
      <c r="N439" s="81"/>
      <c r="O439" s="90"/>
      <c r="P439" s="5"/>
      <c r="Q439" s="5"/>
      <c r="R439" s="5"/>
      <c r="S439" s="5"/>
      <c r="T439" s="90"/>
      <c r="U439" s="1396"/>
      <c r="V439" s="1396"/>
      <c r="W439" s="1388"/>
      <c r="X439" s="1399"/>
      <c r="Y439" s="1393"/>
      <c r="Z439" s="1402"/>
      <c r="AA439" s="51">
        <f>IF(M439=M438,0,IF(M439=M437,0,IF(M439=M436,0,IF(M439=M435,0,IF(M439=M434,0,IF(M439=M433,0,IF(M439=M432,0,IF(M439=M431,0,1))))))))</f>
        <v>0</v>
      </c>
      <c r="AB439" s="51" t="s">
        <v>177</v>
      </c>
      <c r="AC439" s="51" t="str">
        <f t="shared" si="86"/>
        <v>?</v>
      </c>
      <c r="AD439" s="51">
        <f>IF(N439=N438,0,IF(N439=N437,0,IF(N439=N436,0,IF(N439=N435,0,IF(N439=N434,0,IF(N439=N433,0,IF(N439=N432,0,IF(N439=N431,0,1))))))))</f>
        <v>0</v>
      </c>
      <c r="AE439" s="407">
        <f t="shared" si="98"/>
        <v>0</v>
      </c>
    </row>
    <row r="440" spans="1:31" ht="14.1" customHeight="1" thickTop="1" thickBot="1">
      <c r="A440" s="1419"/>
      <c r="B440" s="1408"/>
      <c r="C440" s="1424"/>
      <c r="D440" s="1408"/>
      <c r="E440" s="1430"/>
      <c r="F440" s="1385"/>
      <c r="G440" s="1387"/>
      <c r="H440" s="1427"/>
      <c r="I440" s="1385"/>
      <c r="J440" s="1385"/>
      <c r="K440" s="250"/>
      <c r="L440" s="88"/>
      <c r="M440" s="81"/>
      <c r="N440" s="85"/>
      <c r="O440" s="88"/>
      <c r="P440" s="6"/>
      <c r="Q440" s="6"/>
      <c r="R440" s="6"/>
      <c r="S440" s="6"/>
      <c r="T440" s="88"/>
      <c r="U440" s="1397"/>
      <c r="V440" s="1397"/>
      <c r="W440" s="1389"/>
      <c r="X440" s="1399"/>
      <c r="Y440" s="1394"/>
      <c r="Z440" s="1402"/>
      <c r="AA440" s="51">
        <f>IF(M440=M439,0,IF(M440=M438,0,IF(M440=M437,0,IF(M440=M436,0,IF(M440=M435,0,IF(M440=M434,0,IF(M440=M433,0,IF(M440=M432,0,IF(M440=M431,0,1)))))))))</f>
        <v>0</v>
      </c>
      <c r="AB440" s="51" t="s">
        <v>177</v>
      </c>
      <c r="AC440" s="51" t="str">
        <f t="shared" si="86"/>
        <v>?</v>
      </c>
      <c r="AD440" s="51">
        <f>IF(N440=N439,0,IF(N440=N438,0,IF(N440=N437,0,IF(N440=N436,0,IF(N440=N435,0,IF(N440=N434,0,IF(N440=N433,0,IF(N440=N432,0,IF(N440=N431,0,1)))))))))</f>
        <v>0</v>
      </c>
      <c r="AE440" s="407">
        <f t="shared" si="98"/>
        <v>0</v>
      </c>
    </row>
    <row r="441" spans="1:31" ht="14.1" customHeight="1" thickTop="1" thickBot="1">
      <c r="A441" s="1419">
        <v>40</v>
      </c>
      <c r="B441" s="1406"/>
      <c r="C441" s="1422"/>
      <c r="D441" s="1406"/>
      <c r="E441" s="1428"/>
      <c r="F441" s="1398"/>
      <c r="G441" s="1425"/>
      <c r="H441" s="1025" t="s">
        <v>552</v>
      </c>
      <c r="I441" s="1398"/>
      <c r="J441" s="1398"/>
      <c r="K441" s="251"/>
      <c r="L441" s="89"/>
      <c r="M441" s="71"/>
      <c r="N441" s="71"/>
      <c r="O441" s="89"/>
      <c r="P441" s="7"/>
      <c r="Q441" s="7"/>
      <c r="R441" s="7"/>
      <c r="S441" s="7"/>
      <c r="T441" s="89"/>
      <c r="U441" s="1395">
        <f>SUM(P441:T450)</f>
        <v>0</v>
      </c>
      <c r="V441" s="1395">
        <f>IF(U441&gt;0,18,0)</f>
        <v>0</v>
      </c>
      <c r="W441" s="1390">
        <f t="shared" ref="W441" si="104">IF((U441-V441)&gt;=0,U441-V441,0)</f>
        <v>0</v>
      </c>
      <c r="X441" s="1399">
        <f>IF(U441&lt;V441,U441,V441)/IF(V441=0,1,V441)</f>
        <v>0</v>
      </c>
      <c r="Y441" s="1392" t="str">
        <f>IF(X441=1,"pe",IF(X441&gt;0,"ne",""))</f>
        <v/>
      </c>
      <c r="Z441" s="1402"/>
      <c r="AA441" s="51">
        <v>1</v>
      </c>
      <c r="AB441" s="51" t="s">
        <v>177</v>
      </c>
      <c r="AC441" s="51" t="str">
        <f t="shared" si="86"/>
        <v>?</v>
      </c>
      <c r="AD441" s="51">
        <v>1</v>
      </c>
      <c r="AE441" s="407">
        <f>C441</f>
        <v>0</v>
      </c>
    </row>
    <row r="442" spans="1:31" ht="14.1" customHeight="1" thickTop="1" thickBot="1">
      <c r="A442" s="1419"/>
      <c r="B442" s="1407"/>
      <c r="C442" s="1423"/>
      <c r="D442" s="1407"/>
      <c r="E442" s="1429"/>
      <c r="F442" s="1384"/>
      <c r="G442" s="1386"/>
      <c r="H442" s="1426"/>
      <c r="I442" s="1384"/>
      <c r="J442" s="1384"/>
      <c r="K442" s="249"/>
      <c r="L442" s="90"/>
      <c r="M442" s="81"/>
      <c r="N442" s="81"/>
      <c r="O442" s="90"/>
      <c r="P442" s="5"/>
      <c r="Q442" s="5"/>
      <c r="R442" s="5"/>
      <c r="S442" s="5"/>
      <c r="T442" s="90"/>
      <c r="U442" s="1396"/>
      <c r="V442" s="1396"/>
      <c r="W442" s="1391"/>
      <c r="X442" s="1399"/>
      <c r="Y442" s="1393"/>
      <c r="Z442" s="1402"/>
      <c r="AA442" s="51">
        <f>IF(M442=M441,0,1)</f>
        <v>0</v>
      </c>
      <c r="AB442" s="51" t="s">
        <v>177</v>
      </c>
      <c r="AC442" s="51" t="str">
        <f t="shared" si="86"/>
        <v>?</v>
      </c>
      <c r="AD442" s="51">
        <f>IF(N442=N441,0,1)</f>
        <v>0</v>
      </c>
      <c r="AE442" s="407">
        <f t="shared" si="93"/>
        <v>0</v>
      </c>
    </row>
    <row r="443" spans="1:31" ht="14.1" customHeight="1" thickTop="1" thickBot="1">
      <c r="A443" s="1419"/>
      <c r="B443" s="1407"/>
      <c r="C443" s="1423"/>
      <c r="D443" s="1407"/>
      <c r="E443" s="1429"/>
      <c r="F443" s="1384"/>
      <c r="G443" s="1386"/>
      <c r="H443" s="1426"/>
      <c r="I443" s="1384"/>
      <c r="J443" s="1384"/>
      <c r="K443" s="249"/>
      <c r="L443" s="90"/>
      <c r="M443" s="81"/>
      <c r="N443" s="81"/>
      <c r="O443" s="90"/>
      <c r="P443" s="5"/>
      <c r="Q443" s="5"/>
      <c r="R443" s="5"/>
      <c r="S443" s="5"/>
      <c r="T443" s="90"/>
      <c r="U443" s="1396"/>
      <c r="V443" s="1396"/>
      <c r="W443" s="1391"/>
      <c r="X443" s="1399"/>
      <c r="Y443" s="1393"/>
      <c r="Z443" s="1402"/>
      <c r="AA443" s="51">
        <f>IF(M443=M442,0,IF(M443=M441,0,1))</f>
        <v>0</v>
      </c>
      <c r="AB443" s="51" t="s">
        <v>177</v>
      </c>
      <c r="AC443" s="51" t="str">
        <f t="shared" si="86"/>
        <v>?</v>
      </c>
      <c r="AD443" s="51">
        <f>IF(N443=N442,0,IF(N443=N441,0,1))</f>
        <v>0</v>
      </c>
      <c r="AE443" s="407">
        <f t="shared" si="93"/>
        <v>0</v>
      </c>
    </row>
    <row r="444" spans="1:31" ht="14.1" customHeight="1" thickTop="1" thickBot="1">
      <c r="A444" s="1419"/>
      <c r="B444" s="1407"/>
      <c r="C444" s="1423"/>
      <c r="D444" s="1407"/>
      <c r="E444" s="1429"/>
      <c r="F444" s="1384"/>
      <c r="G444" s="1386"/>
      <c r="H444" s="1426"/>
      <c r="I444" s="1384"/>
      <c r="J444" s="1384"/>
      <c r="K444" s="249"/>
      <c r="L444" s="90"/>
      <c r="M444" s="81"/>
      <c r="N444" s="81"/>
      <c r="O444" s="90"/>
      <c r="P444" s="5"/>
      <c r="Q444" s="5"/>
      <c r="R444" s="5"/>
      <c r="S444" s="5"/>
      <c r="T444" s="90"/>
      <c r="U444" s="1396"/>
      <c r="V444" s="1396"/>
      <c r="W444" s="1391"/>
      <c r="X444" s="1399"/>
      <c r="Y444" s="1393"/>
      <c r="Z444" s="1402"/>
      <c r="AA444" s="51">
        <f>IF(M444=M443,0,IF(M444=M442,0,IF(M444=M441,0,1)))</f>
        <v>0</v>
      </c>
      <c r="AB444" s="51" t="s">
        <v>177</v>
      </c>
      <c r="AC444" s="51" t="str">
        <f t="shared" si="86"/>
        <v>?</v>
      </c>
      <c r="AD444" s="51">
        <f>IF(N444=N443,0,IF(N444=N442,0,IF(N444=N441,0,1)))</f>
        <v>0</v>
      </c>
      <c r="AE444" s="407">
        <f t="shared" si="93"/>
        <v>0</v>
      </c>
    </row>
    <row r="445" spans="1:31" ht="14.1" customHeight="1" thickTop="1" thickBot="1">
      <c r="A445" s="1419"/>
      <c r="B445" s="1407"/>
      <c r="C445" s="1423"/>
      <c r="D445" s="1407"/>
      <c r="E445" s="1429"/>
      <c r="F445" s="1384"/>
      <c r="G445" s="1386"/>
      <c r="H445" s="1426"/>
      <c r="I445" s="1384"/>
      <c r="J445" s="1384"/>
      <c r="K445" s="253"/>
      <c r="L445" s="90"/>
      <c r="M445" s="81"/>
      <c r="N445" s="81"/>
      <c r="O445" s="90"/>
      <c r="P445" s="5"/>
      <c r="Q445" s="5"/>
      <c r="R445" s="5"/>
      <c r="S445" s="5"/>
      <c r="T445" s="90"/>
      <c r="U445" s="1396"/>
      <c r="V445" s="1396"/>
      <c r="W445" s="1391"/>
      <c r="X445" s="1399"/>
      <c r="Y445" s="1393"/>
      <c r="Z445" s="1402"/>
      <c r="AA445" s="51">
        <f>IF(M445=M444,0,IF(M445=M443,0,IF(M445=M442,0,IF(M445=M441,0,1))))</f>
        <v>0</v>
      </c>
      <c r="AB445" s="51" t="s">
        <v>177</v>
      </c>
      <c r="AC445" s="51" t="str">
        <f t="shared" si="86"/>
        <v>?</v>
      </c>
      <c r="AD445" s="51">
        <f>IF(N445=N444,0,IF(N445=N443,0,IF(N445=N442,0,IF(N445=N441,0,1))))</f>
        <v>0</v>
      </c>
      <c r="AE445" s="407">
        <f t="shared" si="93"/>
        <v>0</v>
      </c>
    </row>
    <row r="446" spans="1:31" ht="14.1" customHeight="1" thickTop="1" thickBot="1">
      <c r="A446" s="1419"/>
      <c r="B446" s="1407"/>
      <c r="C446" s="1423"/>
      <c r="D446" s="1407"/>
      <c r="E446" s="1429"/>
      <c r="F446" s="1384"/>
      <c r="G446" s="1386"/>
      <c r="H446" s="1426"/>
      <c r="I446" s="1384"/>
      <c r="J446" s="1384"/>
      <c r="K446" s="253"/>
      <c r="L446" s="90"/>
      <c r="M446" s="81"/>
      <c r="N446" s="81"/>
      <c r="O446" s="90"/>
      <c r="P446" s="5"/>
      <c r="Q446" s="5"/>
      <c r="R446" s="5"/>
      <c r="S446" s="5"/>
      <c r="T446" s="90"/>
      <c r="U446" s="1396"/>
      <c r="V446" s="1396"/>
      <c r="W446" s="1391"/>
      <c r="X446" s="1399"/>
      <c r="Y446" s="1393"/>
      <c r="Z446" s="1402"/>
      <c r="AA446" s="51">
        <f>IF(M446=M445,0,IF(M446=M444,0,IF(M446=M443,0,IF(M446=M442,0,IF(M446=M441,0,1)))))</f>
        <v>0</v>
      </c>
      <c r="AB446" s="51" t="s">
        <v>177</v>
      </c>
      <c r="AC446" s="51" t="str">
        <f t="shared" si="86"/>
        <v>?</v>
      </c>
      <c r="AD446" s="51">
        <f>IF(N446=N445,0,IF(N446=N444,0,IF(N446=N443,0,IF(N446=N442,0,IF(N446=N441,0,1)))))</f>
        <v>0</v>
      </c>
      <c r="AE446" s="407">
        <f t="shared" si="93"/>
        <v>0</v>
      </c>
    </row>
    <row r="447" spans="1:31" ht="14.1" customHeight="1" thickTop="1" thickBot="1">
      <c r="A447" s="1419"/>
      <c r="B447" s="1407"/>
      <c r="C447" s="1423"/>
      <c r="D447" s="1407"/>
      <c r="E447" s="1429"/>
      <c r="F447" s="1384"/>
      <c r="G447" s="1386"/>
      <c r="H447" s="1426"/>
      <c r="I447" s="1384"/>
      <c r="J447" s="1384"/>
      <c r="K447" s="253"/>
      <c r="L447" s="90"/>
      <c r="M447" s="81"/>
      <c r="N447" s="81"/>
      <c r="O447" s="90"/>
      <c r="P447" s="5"/>
      <c r="Q447" s="5"/>
      <c r="R447" s="5"/>
      <c r="S447" s="5"/>
      <c r="T447" s="90"/>
      <c r="U447" s="1396"/>
      <c r="V447" s="1396"/>
      <c r="W447" s="1388" t="str">
        <f t="shared" ref="W447" si="105">IF(W441&gt;9,"błąd","")</f>
        <v/>
      </c>
      <c r="X447" s="1399"/>
      <c r="Y447" s="1393"/>
      <c r="Z447" s="1402"/>
      <c r="AA447" s="51">
        <f>IF(M447=M446,0,IF(M447=M445,0,IF(M447=M444,0,IF(M447=M443,0,IF(M447=M442,0,IF(M447=M441,0,1))))))</f>
        <v>0</v>
      </c>
      <c r="AB447" s="51" t="s">
        <v>177</v>
      </c>
      <c r="AC447" s="51" t="str">
        <f t="shared" si="86"/>
        <v>?</v>
      </c>
      <c r="AD447" s="51">
        <f>IF(N447=N446,0,IF(N447=N445,0,IF(N447=N444,0,IF(N447=N443,0,IF(N447=N442,0,IF(N447=N441,0,1))))))</f>
        <v>0</v>
      </c>
      <c r="AE447" s="407">
        <f t="shared" si="93"/>
        <v>0</v>
      </c>
    </row>
    <row r="448" spans="1:31" ht="14.1" customHeight="1" thickTop="1" thickBot="1">
      <c r="A448" s="1419"/>
      <c r="B448" s="1407"/>
      <c r="C448" s="1423"/>
      <c r="D448" s="1407"/>
      <c r="E448" s="1429"/>
      <c r="F448" s="1384"/>
      <c r="G448" s="1386"/>
      <c r="H448" s="1426"/>
      <c r="I448" s="1384"/>
      <c r="J448" s="1384"/>
      <c r="K448" s="253"/>
      <c r="L448" s="90"/>
      <c r="M448" s="81"/>
      <c r="N448" s="81"/>
      <c r="O448" s="90"/>
      <c r="P448" s="5"/>
      <c r="Q448" s="5"/>
      <c r="R448" s="5"/>
      <c r="S448" s="5"/>
      <c r="T448" s="90"/>
      <c r="U448" s="1396"/>
      <c r="V448" s="1396"/>
      <c r="W448" s="1388"/>
      <c r="X448" s="1399"/>
      <c r="Y448" s="1393"/>
      <c r="Z448" s="1402"/>
      <c r="AA448" s="51">
        <f>IF(M448=M447,0,IF(M448=M446,0,IF(M448=M445,0,IF(M448=M444,0,IF(M448=M443,0,IF(M448=M442,0,IF(M448=M441,0,1)))))))</f>
        <v>0</v>
      </c>
      <c r="AB448" s="51" t="s">
        <v>177</v>
      </c>
      <c r="AC448" s="51" t="str">
        <f t="shared" si="86"/>
        <v>?</v>
      </c>
      <c r="AD448" s="51">
        <f>IF(N448=N447,0,IF(N448=N446,0,IF(N448=N445,0,IF(N448=N444,0,IF(N448=N443,0,IF(N448=N442,0,IF(N448=N441,0,1)))))))</f>
        <v>0</v>
      </c>
      <c r="AE448" s="407">
        <f t="shared" si="93"/>
        <v>0</v>
      </c>
    </row>
    <row r="449" spans="1:31" ht="14.1" customHeight="1" thickTop="1" thickBot="1">
      <c r="A449" s="1419"/>
      <c r="B449" s="1407"/>
      <c r="C449" s="1423"/>
      <c r="D449" s="1407"/>
      <c r="E449" s="1429"/>
      <c r="F449" s="1384"/>
      <c r="G449" s="1386"/>
      <c r="H449" s="1426"/>
      <c r="I449" s="1384"/>
      <c r="J449" s="1384"/>
      <c r="K449" s="253"/>
      <c r="L449" s="90"/>
      <c r="M449" s="81"/>
      <c r="N449" s="81"/>
      <c r="O449" s="90"/>
      <c r="P449" s="5"/>
      <c r="Q449" s="5"/>
      <c r="R449" s="5"/>
      <c r="S449" s="5"/>
      <c r="T449" s="90"/>
      <c r="U449" s="1396"/>
      <c r="V449" s="1396"/>
      <c r="W449" s="1388"/>
      <c r="X449" s="1399"/>
      <c r="Y449" s="1393"/>
      <c r="Z449" s="1402"/>
      <c r="AA449" s="51">
        <f>IF(M449=M448,0,IF(M449=M447,0,IF(M449=M446,0,IF(M449=M445,0,IF(M449=M444,0,IF(M449=M443,0,IF(M449=M442,0,IF(M449=M441,0,1))))))))</f>
        <v>0</v>
      </c>
      <c r="AB449" s="51" t="s">
        <v>177</v>
      </c>
      <c r="AC449" s="51" t="str">
        <f t="shared" si="86"/>
        <v>?</v>
      </c>
      <c r="AD449" s="51">
        <f>IF(N449=N448,0,IF(N449=N447,0,IF(N449=N446,0,IF(N449=N445,0,IF(N449=N444,0,IF(N449=N443,0,IF(N449=N442,0,IF(N449=N441,0,1))))))))</f>
        <v>0</v>
      </c>
      <c r="AE449" s="407">
        <f t="shared" si="93"/>
        <v>0</v>
      </c>
    </row>
    <row r="450" spans="1:31" ht="14.1" customHeight="1" thickTop="1" thickBot="1">
      <c r="A450" s="1419"/>
      <c r="B450" s="1408"/>
      <c r="C450" s="1424"/>
      <c r="D450" s="1408"/>
      <c r="E450" s="1430"/>
      <c r="F450" s="1385"/>
      <c r="G450" s="1387"/>
      <c r="H450" s="1427"/>
      <c r="I450" s="1385"/>
      <c r="J450" s="1385"/>
      <c r="K450" s="250"/>
      <c r="L450" s="88"/>
      <c r="M450" s="81"/>
      <c r="N450" s="85"/>
      <c r="O450" s="88"/>
      <c r="P450" s="6"/>
      <c r="Q450" s="6"/>
      <c r="R450" s="6"/>
      <c r="S450" s="6"/>
      <c r="T450" s="88"/>
      <c r="U450" s="1397"/>
      <c r="V450" s="1397"/>
      <c r="W450" s="1389"/>
      <c r="X450" s="1399"/>
      <c r="Y450" s="1394"/>
      <c r="Z450" s="1402"/>
      <c r="AA450" s="51">
        <f>IF(M450=M449,0,IF(M450=M448,0,IF(M450=M447,0,IF(M450=M446,0,IF(M450=M445,0,IF(M450=M444,0,IF(M450=M443,0,IF(M450=M442,0,IF(M450=M441,0,1)))))))))</f>
        <v>0</v>
      </c>
      <c r="AB450" s="51" t="s">
        <v>177</v>
      </c>
      <c r="AC450" s="51" t="str">
        <f t="shared" si="86"/>
        <v>?</v>
      </c>
      <c r="AD450" s="51">
        <f>IF(N450=N449,0,IF(N450=N448,0,IF(N450=N447,0,IF(N450=N446,0,IF(N450=N445,0,IF(N450=N444,0,IF(N450=N443,0,IF(N450=N442,0,IF(N450=N441,0,1)))))))))</f>
        <v>0</v>
      </c>
      <c r="AE450" s="407">
        <f t="shared" si="93"/>
        <v>0</v>
      </c>
    </row>
    <row r="451" spans="1:31" ht="14.1" customHeight="1" thickTop="1" thickBot="1">
      <c r="A451" s="1419">
        <v>41</v>
      </c>
      <c r="B451" s="1406"/>
      <c r="C451" s="1422"/>
      <c r="D451" s="1406"/>
      <c r="E451" s="1428"/>
      <c r="F451" s="1398"/>
      <c r="G451" s="1425"/>
      <c r="H451" s="1025" t="s">
        <v>552</v>
      </c>
      <c r="I451" s="1398"/>
      <c r="J451" s="1398"/>
      <c r="K451" s="251"/>
      <c r="L451" s="89"/>
      <c r="M451" s="71"/>
      <c r="N451" s="71"/>
      <c r="O451" s="89"/>
      <c r="P451" s="7"/>
      <c r="Q451" s="7"/>
      <c r="R451" s="7"/>
      <c r="S451" s="7"/>
      <c r="T451" s="89"/>
      <c r="U451" s="1395">
        <f>SUM(P451:T460)</f>
        <v>0</v>
      </c>
      <c r="V451" s="1395">
        <f>IF(U451&gt;0,18,0)</f>
        <v>0</v>
      </c>
      <c r="W451" s="1390">
        <f t="shared" ref="W451" si="106">IF((U451-V451)&gt;=0,U451-V451,0)</f>
        <v>0</v>
      </c>
      <c r="X451" s="1399">
        <f>IF(U451&lt;V451,U451,V451)/IF(V451=0,1,V451)</f>
        <v>0</v>
      </c>
      <c r="Y451" s="1392" t="str">
        <f>IF(X451=1,"pe",IF(X451&gt;0,"ne",""))</f>
        <v/>
      </c>
      <c r="Z451" s="1402"/>
      <c r="AA451" s="51">
        <v>1</v>
      </c>
      <c r="AB451" s="51" t="s">
        <v>177</v>
      </c>
      <c r="AC451" s="51" t="str">
        <f t="shared" si="86"/>
        <v>?</v>
      </c>
      <c r="AD451" s="51">
        <v>1</v>
      </c>
      <c r="AE451" s="407">
        <f>C451</f>
        <v>0</v>
      </c>
    </row>
    <row r="452" spans="1:31" ht="14.1" customHeight="1" thickTop="1" thickBot="1">
      <c r="A452" s="1419"/>
      <c r="B452" s="1407"/>
      <c r="C452" s="1423"/>
      <c r="D452" s="1407"/>
      <c r="E452" s="1429"/>
      <c r="F452" s="1384"/>
      <c r="G452" s="1386"/>
      <c r="H452" s="1426"/>
      <c r="I452" s="1384"/>
      <c r="J452" s="1384"/>
      <c r="K452" s="249"/>
      <c r="L452" s="90"/>
      <c r="M452" s="81"/>
      <c r="N452" s="81"/>
      <c r="O452" s="90"/>
      <c r="P452" s="5"/>
      <c r="Q452" s="5"/>
      <c r="R452" s="5"/>
      <c r="S452" s="5"/>
      <c r="T452" s="90"/>
      <c r="U452" s="1396"/>
      <c r="V452" s="1396"/>
      <c r="W452" s="1391"/>
      <c r="X452" s="1399"/>
      <c r="Y452" s="1393"/>
      <c r="Z452" s="1402"/>
      <c r="AA452" s="51">
        <f>IF(M452=M451,0,1)</f>
        <v>0</v>
      </c>
      <c r="AB452" s="51" t="s">
        <v>177</v>
      </c>
      <c r="AC452" s="51" t="str">
        <f t="shared" si="86"/>
        <v>?</v>
      </c>
      <c r="AD452" s="51">
        <f>IF(N452=N451,0,1)</f>
        <v>0</v>
      </c>
      <c r="AE452" s="407">
        <f t="shared" ref="AE452:AE480" si="107">AE451</f>
        <v>0</v>
      </c>
    </row>
    <row r="453" spans="1:31" ht="14.1" customHeight="1" thickTop="1" thickBot="1">
      <c r="A453" s="1419"/>
      <c r="B453" s="1407"/>
      <c r="C453" s="1423"/>
      <c r="D453" s="1407"/>
      <c r="E453" s="1429"/>
      <c r="F453" s="1384"/>
      <c r="G453" s="1386"/>
      <c r="H453" s="1426"/>
      <c r="I453" s="1384"/>
      <c r="J453" s="1384"/>
      <c r="K453" s="249"/>
      <c r="L453" s="90"/>
      <c r="M453" s="81"/>
      <c r="N453" s="81"/>
      <c r="O453" s="90"/>
      <c r="P453" s="5"/>
      <c r="Q453" s="5"/>
      <c r="R453" s="5"/>
      <c r="S453" s="5"/>
      <c r="T453" s="90"/>
      <c r="U453" s="1396"/>
      <c r="V453" s="1396"/>
      <c r="W453" s="1391"/>
      <c r="X453" s="1399"/>
      <c r="Y453" s="1393"/>
      <c r="Z453" s="1402"/>
      <c r="AA453" s="51">
        <f>IF(M453=M452,0,IF(M453=M451,0,1))</f>
        <v>0</v>
      </c>
      <c r="AB453" s="51" t="s">
        <v>177</v>
      </c>
      <c r="AC453" s="51" t="str">
        <f t="shared" si="86"/>
        <v>?</v>
      </c>
      <c r="AD453" s="51">
        <f>IF(N453=N452,0,IF(N453=N451,0,1))</f>
        <v>0</v>
      </c>
      <c r="AE453" s="407">
        <f t="shared" si="107"/>
        <v>0</v>
      </c>
    </row>
    <row r="454" spans="1:31" ht="14.1" customHeight="1" thickTop="1" thickBot="1">
      <c r="A454" s="1419"/>
      <c r="B454" s="1407"/>
      <c r="C454" s="1423"/>
      <c r="D454" s="1407"/>
      <c r="E454" s="1429"/>
      <c r="F454" s="1384"/>
      <c r="G454" s="1386"/>
      <c r="H454" s="1426"/>
      <c r="I454" s="1384"/>
      <c r="J454" s="1384"/>
      <c r="K454" s="249"/>
      <c r="L454" s="90"/>
      <c r="M454" s="81"/>
      <c r="N454" s="81"/>
      <c r="O454" s="90"/>
      <c r="P454" s="5"/>
      <c r="Q454" s="5"/>
      <c r="R454" s="5"/>
      <c r="S454" s="5"/>
      <c r="T454" s="90"/>
      <c r="U454" s="1396"/>
      <c r="V454" s="1396"/>
      <c r="W454" s="1391"/>
      <c r="X454" s="1399"/>
      <c r="Y454" s="1393"/>
      <c r="Z454" s="1402"/>
      <c r="AA454" s="51">
        <f>IF(M454=M453,0,IF(M454=M452,0,IF(M454=M451,0,1)))</f>
        <v>0</v>
      </c>
      <c r="AB454" s="51" t="s">
        <v>177</v>
      </c>
      <c r="AC454" s="51" t="str">
        <f t="shared" si="86"/>
        <v>?</v>
      </c>
      <c r="AD454" s="51">
        <f>IF(N454=N453,0,IF(N454=N452,0,IF(N454=N451,0,1)))</f>
        <v>0</v>
      </c>
      <c r="AE454" s="407">
        <f t="shared" si="107"/>
        <v>0</v>
      </c>
    </row>
    <row r="455" spans="1:31" ht="14.1" customHeight="1" thickTop="1" thickBot="1">
      <c r="A455" s="1419"/>
      <c r="B455" s="1407"/>
      <c r="C455" s="1423"/>
      <c r="D455" s="1407"/>
      <c r="E455" s="1429"/>
      <c r="F455" s="1384"/>
      <c r="G455" s="1386"/>
      <c r="H455" s="1426"/>
      <c r="I455" s="1384"/>
      <c r="J455" s="1384"/>
      <c r="K455" s="253"/>
      <c r="L455" s="90"/>
      <c r="M455" s="81"/>
      <c r="N455" s="81"/>
      <c r="O455" s="90"/>
      <c r="P455" s="5"/>
      <c r="Q455" s="5"/>
      <c r="R455" s="5"/>
      <c r="S455" s="5"/>
      <c r="T455" s="90"/>
      <c r="U455" s="1396"/>
      <c r="V455" s="1396"/>
      <c r="W455" s="1391"/>
      <c r="X455" s="1399"/>
      <c r="Y455" s="1393"/>
      <c r="Z455" s="1402"/>
      <c r="AA455" s="51">
        <f>IF(M455=M454,0,IF(M455=M453,0,IF(M455=M452,0,IF(M455=M451,0,1))))</f>
        <v>0</v>
      </c>
      <c r="AB455" s="51" t="s">
        <v>177</v>
      </c>
      <c r="AC455" s="51" t="str">
        <f t="shared" ref="AC455:AC500" si="108">$C$2</f>
        <v>?</v>
      </c>
      <c r="AD455" s="51">
        <f>IF(N455=N454,0,IF(N455=N453,0,IF(N455=N452,0,IF(N455=N451,0,1))))</f>
        <v>0</v>
      </c>
      <c r="AE455" s="407">
        <f t="shared" si="107"/>
        <v>0</v>
      </c>
    </row>
    <row r="456" spans="1:31" ht="14.1" customHeight="1" thickTop="1" thickBot="1">
      <c r="A456" s="1419"/>
      <c r="B456" s="1407"/>
      <c r="C456" s="1423"/>
      <c r="D456" s="1407"/>
      <c r="E456" s="1429"/>
      <c r="F456" s="1384"/>
      <c r="G456" s="1386"/>
      <c r="H456" s="1426"/>
      <c r="I456" s="1384"/>
      <c r="J456" s="1384"/>
      <c r="K456" s="253"/>
      <c r="L456" s="90"/>
      <c r="M456" s="81"/>
      <c r="N456" s="81"/>
      <c r="O456" s="90"/>
      <c r="P456" s="5"/>
      <c r="Q456" s="5"/>
      <c r="R456" s="5"/>
      <c r="S456" s="5"/>
      <c r="T456" s="90"/>
      <c r="U456" s="1396"/>
      <c r="V456" s="1396"/>
      <c r="W456" s="1391"/>
      <c r="X456" s="1399"/>
      <c r="Y456" s="1393"/>
      <c r="Z456" s="1402"/>
      <c r="AA456" s="51">
        <f>IF(M456=M455,0,IF(M456=M454,0,IF(M456=M453,0,IF(M456=M452,0,IF(M456=M451,0,1)))))</f>
        <v>0</v>
      </c>
      <c r="AB456" s="51" t="s">
        <v>177</v>
      </c>
      <c r="AC456" s="51" t="str">
        <f t="shared" si="108"/>
        <v>?</v>
      </c>
      <c r="AD456" s="51">
        <f>IF(N456=N455,0,IF(N456=N454,0,IF(N456=N453,0,IF(N456=N452,0,IF(N456=N451,0,1)))))</f>
        <v>0</v>
      </c>
      <c r="AE456" s="407">
        <f t="shared" si="107"/>
        <v>0</v>
      </c>
    </row>
    <row r="457" spans="1:31" ht="14.1" customHeight="1" thickTop="1" thickBot="1">
      <c r="A457" s="1419"/>
      <c r="B457" s="1407"/>
      <c r="C457" s="1423"/>
      <c r="D457" s="1407"/>
      <c r="E457" s="1429"/>
      <c r="F457" s="1384"/>
      <c r="G457" s="1386"/>
      <c r="H457" s="1426"/>
      <c r="I457" s="1384"/>
      <c r="J457" s="1384"/>
      <c r="K457" s="253"/>
      <c r="L457" s="90"/>
      <c r="M457" s="81"/>
      <c r="N457" s="81"/>
      <c r="O457" s="90"/>
      <c r="P457" s="5"/>
      <c r="Q457" s="5"/>
      <c r="R457" s="5"/>
      <c r="S457" s="5"/>
      <c r="T457" s="90"/>
      <c r="U457" s="1396"/>
      <c r="V457" s="1396"/>
      <c r="W457" s="1388" t="str">
        <f t="shared" ref="W457" si="109">IF(W451&gt;9,"błąd","")</f>
        <v/>
      </c>
      <c r="X457" s="1399"/>
      <c r="Y457" s="1393"/>
      <c r="Z457" s="1402"/>
      <c r="AA457" s="51">
        <f>IF(M457=M456,0,IF(M457=M455,0,IF(M457=M454,0,IF(M457=M453,0,IF(M457=M452,0,IF(M457=M451,0,1))))))</f>
        <v>0</v>
      </c>
      <c r="AB457" s="51" t="s">
        <v>177</v>
      </c>
      <c r="AC457" s="51" t="str">
        <f t="shared" si="108"/>
        <v>?</v>
      </c>
      <c r="AD457" s="51">
        <f>IF(N457=N456,0,IF(N457=N455,0,IF(N457=N454,0,IF(N457=N453,0,IF(N457=N452,0,IF(N457=N451,0,1))))))</f>
        <v>0</v>
      </c>
      <c r="AE457" s="407">
        <f t="shared" si="107"/>
        <v>0</v>
      </c>
    </row>
    <row r="458" spans="1:31" ht="14.1" customHeight="1" thickTop="1" thickBot="1">
      <c r="A458" s="1419"/>
      <c r="B458" s="1407"/>
      <c r="C458" s="1423"/>
      <c r="D458" s="1407"/>
      <c r="E458" s="1429"/>
      <c r="F458" s="1384"/>
      <c r="G458" s="1386"/>
      <c r="H458" s="1426"/>
      <c r="I458" s="1384"/>
      <c r="J458" s="1384"/>
      <c r="K458" s="253"/>
      <c r="L458" s="90"/>
      <c r="M458" s="81"/>
      <c r="N458" s="81"/>
      <c r="O458" s="90"/>
      <c r="P458" s="5"/>
      <c r="Q458" s="5"/>
      <c r="R458" s="5"/>
      <c r="S458" s="5"/>
      <c r="T458" s="90"/>
      <c r="U458" s="1396"/>
      <c r="V458" s="1396"/>
      <c r="W458" s="1388"/>
      <c r="X458" s="1399"/>
      <c r="Y458" s="1393"/>
      <c r="Z458" s="1402"/>
      <c r="AA458" s="51">
        <f>IF(M458=M457,0,IF(M458=M456,0,IF(M458=M455,0,IF(M458=M454,0,IF(M458=M453,0,IF(M458=M452,0,IF(M458=M451,0,1)))))))</f>
        <v>0</v>
      </c>
      <c r="AB458" s="51" t="s">
        <v>177</v>
      </c>
      <c r="AC458" s="51" t="str">
        <f t="shared" si="108"/>
        <v>?</v>
      </c>
      <c r="AD458" s="51">
        <f>IF(N458=N457,0,IF(N458=N456,0,IF(N458=N455,0,IF(N458=N454,0,IF(N458=N453,0,IF(N458=N452,0,IF(N458=N451,0,1)))))))</f>
        <v>0</v>
      </c>
      <c r="AE458" s="407">
        <f t="shared" si="107"/>
        <v>0</v>
      </c>
    </row>
    <row r="459" spans="1:31" ht="14.1" customHeight="1" thickTop="1" thickBot="1">
      <c r="A459" s="1419"/>
      <c r="B459" s="1407"/>
      <c r="C459" s="1423"/>
      <c r="D459" s="1407"/>
      <c r="E459" s="1429"/>
      <c r="F459" s="1384"/>
      <c r="G459" s="1386"/>
      <c r="H459" s="1426"/>
      <c r="I459" s="1384"/>
      <c r="J459" s="1384"/>
      <c r="K459" s="253"/>
      <c r="L459" s="90"/>
      <c r="M459" s="81"/>
      <c r="N459" s="81"/>
      <c r="O459" s="90"/>
      <c r="P459" s="5"/>
      <c r="Q459" s="5"/>
      <c r="R459" s="5"/>
      <c r="S459" s="5"/>
      <c r="T459" s="90"/>
      <c r="U459" s="1396"/>
      <c r="V459" s="1396"/>
      <c r="W459" s="1388"/>
      <c r="X459" s="1399"/>
      <c r="Y459" s="1393"/>
      <c r="Z459" s="1402"/>
      <c r="AA459" s="51">
        <f>IF(M459=M458,0,IF(M459=M457,0,IF(M459=M456,0,IF(M459=M455,0,IF(M459=M454,0,IF(M459=M453,0,IF(M459=M452,0,IF(M459=M451,0,1))))))))</f>
        <v>0</v>
      </c>
      <c r="AB459" s="51" t="s">
        <v>177</v>
      </c>
      <c r="AC459" s="51" t="str">
        <f t="shared" si="108"/>
        <v>?</v>
      </c>
      <c r="AD459" s="51">
        <f>IF(N459=N458,0,IF(N459=N457,0,IF(N459=N456,0,IF(N459=N455,0,IF(N459=N454,0,IF(N459=N453,0,IF(N459=N452,0,IF(N459=N451,0,1))))))))</f>
        <v>0</v>
      </c>
      <c r="AE459" s="407">
        <f t="shared" si="107"/>
        <v>0</v>
      </c>
    </row>
    <row r="460" spans="1:31" ht="14.1" customHeight="1" thickTop="1" thickBot="1">
      <c r="A460" s="1419"/>
      <c r="B460" s="1408"/>
      <c r="C460" s="1424"/>
      <c r="D460" s="1408"/>
      <c r="E460" s="1430"/>
      <c r="F460" s="1385"/>
      <c r="G460" s="1387"/>
      <c r="H460" s="1427"/>
      <c r="I460" s="1385"/>
      <c r="J460" s="1385"/>
      <c r="K460" s="250"/>
      <c r="L460" s="88"/>
      <c r="M460" s="81"/>
      <c r="N460" s="85"/>
      <c r="O460" s="88"/>
      <c r="P460" s="6"/>
      <c r="Q460" s="6"/>
      <c r="R460" s="6"/>
      <c r="S460" s="6"/>
      <c r="T460" s="88"/>
      <c r="U460" s="1397"/>
      <c r="V460" s="1397"/>
      <c r="W460" s="1389"/>
      <c r="X460" s="1399"/>
      <c r="Y460" s="1394"/>
      <c r="Z460" s="1402"/>
      <c r="AA460" s="51">
        <f>IF(M460=M459,0,IF(M460=M458,0,IF(M460=M457,0,IF(M460=M456,0,IF(M460=M455,0,IF(M460=M454,0,IF(M460=M453,0,IF(M460=M452,0,IF(M460=M451,0,1)))))))))</f>
        <v>0</v>
      </c>
      <c r="AB460" s="51" t="s">
        <v>177</v>
      </c>
      <c r="AC460" s="51" t="str">
        <f t="shared" si="108"/>
        <v>?</v>
      </c>
      <c r="AD460" s="51">
        <f>IF(N460=N459,0,IF(N460=N458,0,IF(N460=N457,0,IF(N460=N456,0,IF(N460=N455,0,IF(N460=N454,0,IF(N460=N453,0,IF(N460=N452,0,IF(N460=N451,0,1)))))))))</f>
        <v>0</v>
      </c>
      <c r="AE460" s="407">
        <f t="shared" si="107"/>
        <v>0</v>
      </c>
    </row>
    <row r="461" spans="1:31" ht="14.1" customHeight="1" thickTop="1" thickBot="1">
      <c r="A461" s="1419">
        <v>42</v>
      </c>
      <c r="B461" s="1406"/>
      <c r="C461" s="1422"/>
      <c r="D461" s="1406"/>
      <c r="E461" s="1428"/>
      <c r="F461" s="1398"/>
      <c r="G461" s="1425"/>
      <c r="H461" s="1025" t="s">
        <v>552</v>
      </c>
      <c r="I461" s="1398"/>
      <c r="J461" s="1398"/>
      <c r="K461" s="251"/>
      <c r="L461" s="89"/>
      <c r="M461" s="71"/>
      <c r="N461" s="71"/>
      <c r="O461" s="89"/>
      <c r="P461" s="7"/>
      <c r="Q461" s="7"/>
      <c r="R461" s="7"/>
      <c r="S461" s="7"/>
      <c r="T461" s="89"/>
      <c r="U461" s="1395">
        <f>SUM(P461:T470)</f>
        <v>0</v>
      </c>
      <c r="V461" s="1395">
        <f>IF(U461&gt;0,18,0)</f>
        <v>0</v>
      </c>
      <c r="W461" s="1390">
        <f t="shared" ref="W461" si="110">IF((U461-V461)&gt;=0,U461-V461,0)</f>
        <v>0</v>
      </c>
      <c r="X461" s="1399">
        <f>IF(U461&lt;V461,U461,V461)/IF(V461=0,1,V461)</f>
        <v>0</v>
      </c>
      <c r="Y461" s="1392" t="str">
        <f>IF(X461=1,"pe",IF(X461&gt;0,"ne",""))</f>
        <v/>
      </c>
      <c r="Z461" s="1402"/>
      <c r="AA461" s="51">
        <v>1</v>
      </c>
      <c r="AB461" s="51" t="s">
        <v>177</v>
      </c>
      <c r="AC461" s="51" t="str">
        <f t="shared" si="108"/>
        <v>?</v>
      </c>
      <c r="AD461" s="51">
        <v>1</v>
      </c>
      <c r="AE461" s="407">
        <f>C461</f>
        <v>0</v>
      </c>
    </row>
    <row r="462" spans="1:31" ht="14.1" customHeight="1" thickTop="1" thickBot="1">
      <c r="A462" s="1419"/>
      <c r="B462" s="1407"/>
      <c r="C462" s="1423"/>
      <c r="D462" s="1407"/>
      <c r="E462" s="1429"/>
      <c r="F462" s="1384"/>
      <c r="G462" s="1386"/>
      <c r="H462" s="1426"/>
      <c r="I462" s="1384"/>
      <c r="J462" s="1384"/>
      <c r="K462" s="249"/>
      <c r="L462" s="90"/>
      <c r="M462" s="81"/>
      <c r="N462" s="81"/>
      <c r="O462" s="90"/>
      <c r="P462" s="5"/>
      <c r="Q462" s="5"/>
      <c r="R462" s="5"/>
      <c r="S462" s="5"/>
      <c r="T462" s="90"/>
      <c r="U462" s="1396"/>
      <c r="V462" s="1396"/>
      <c r="W462" s="1391"/>
      <c r="X462" s="1399"/>
      <c r="Y462" s="1393"/>
      <c r="Z462" s="1402"/>
      <c r="AA462" s="51">
        <f>IF(M462=M461,0,1)</f>
        <v>0</v>
      </c>
      <c r="AB462" s="51" t="s">
        <v>177</v>
      </c>
      <c r="AC462" s="51" t="str">
        <f t="shared" si="108"/>
        <v>?</v>
      </c>
      <c r="AD462" s="51">
        <f>IF(N462=N461,0,1)</f>
        <v>0</v>
      </c>
      <c r="AE462" s="407">
        <f t="shared" si="107"/>
        <v>0</v>
      </c>
    </row>
    <row r="463" spans="1:31" ht="14.1" customHeight="1" thickTop="1" thickBot="1">
      <c r="A463" s="1419"/>
      <c r="B463" s="1407"/>
      <c r="C463" s="1423"/>
      <c r="D463" s="1407"/>
      <c r="E463" s="1429"/>
      <c r="F463" s="1384"/>
      <c r="G463" s="1386"/>
      <c r="H463" s="1426"/>
      <c r="I463" s="1384"/>
      <c r="J463" s="1384"/>
      <c r="K463" s="249"/>
      <c r="L463" s="90"/>
      <c r="M463" s="81"/>
      <c r="N463" s="81"/>
      <c r="O463" s="90"/>
      <c r="P463" s="5"/>
      <c r="Q463" s="5"/>
      <c r="R463" s="5"/>
      <c r="S463" s="5"/>
      <c r="T463" s="90"/>
      <c r="U463" s="1396"/>
      <c r="V463" s="1396"/>
      <c r="W463" s="1391"/>
      <c r="X463" s="1399"/>
      <c r="Y463" s="1393"/>
      <c r="Z463" s="1402"/>
      <c r="AA463" s="51">
        <f>IF(M463=M462,0,IF(M463=M461,0,1))</f>
        <v>0</v>
      </c>
      <c r="AB463" s="51" t="s">
        <v>177</v>
      </c>
      <c r="AC463" s="51" t="str">
        <f t="shared" si="108"/>
        <v>?</v>
      </c>
      <c r="AD463" s="51">
        <f>IF(N463=N462,0,IF(N463=N461,0,1))</f>
        <v>0</v>
      </c>
      <c r="AE463" s="407">
        <f t="shared" si="107"/>
        <v>0</v>
      </c>
    </row>
    <row r="464" spans="1:31" ht="14.1" customHeight="1" thickTop="1" thickBot="1">
      <c r="A464" s="1419"/>
      <c r="B464" s="1407"/>
      <c r="C464" s="1423"/>
      <c r="D464" s="1407"/>
      <c r="E464" s="1429"/>
      <c r="F464" s="1384"/>
      <c r="G464" s="1386"/>
      <c r="H464" s="1426"/>
      <c r="I464" s="1384"/>
      <c r="J464" s="1384"/>
      <c r="K464" s="249"/>
      <c r="L464" s="90"/>
      <c r="M464" s="81"/>
      <c r="N464" s="81"/>
      <c r="O464" s="90"/>
      <c r="P464" s="5"/>
      <c r="Q464" s="5"/>
      <c r="R464" s="5"/>
      <c r="S464" s="5"/>
      <c r="T464" s="90"/>
      <c r="U464" s="1396"/>
      <c r="V464" s="1396"/>
      <c r="W464" s="1391"/>
      <c r="X464" s="1399"/>
      <c r="Y464" s="1393"/>
      <c r="Z464" s="1402"/>
      <c r="AA464" s="51">
        <f>IF(M464=M463,0,IF(M464=M462,0,IF(M464=M461,0,1)))</f>
        <v>0</v>
      </c>
      <c r="AB464" s="51" t="s">
        <v>177</v>
      </c>
      <c r="AC464" s="51" t="str">
        <f t="shared" si="108"/>
        <v>?</v>
      </c>
      <c r="AD464" s="51">
        <f>IF(N464=N463,0,IF(N464=N462,0,IF(N464=N461,0,1)))</f>
        <v>0</v>
      </c>
      <c r="AE464" s="407">
        <f t="shared" si="107"/>
        <v>0</v>
      </c>
    </row>
    <row r="465" spans="1:31" ht="14.1" customHeight="1" thickTop="1" thickBot="1">
      <c r="A465" s="1419"/>
      <c r="B465" s="1407"/>
      <c r="C465" s="1423"/>
      <c r="D465" s="1407"/>
      <c r="E465" s="1429"/>
      <c r="F465" s="1384"/>
      <c r="G465" s="1386"/>
      <c r="H465" s="1426"/>
      <c r="I465" s="1384"/>
      <c r="J465" s="1384"/>
      <c r="K465" s="253"/>
      <c r="L465" s="90"/>
      <c r="M465" s="81"/>
      <c r="N465" s="81"/>
      <c r="O465" s="90"/>
      <c r="P465" s="5"/>
      <c r="Q465" s="5"/>
      <c r="R465" s="5"/>
      <c r="S465" s="5"/>
      <c r="T465" s="90"/>
      <c r="U465" s="1396"/>
      <c r="V465" s="1396"/>
      <c r="W465" s="1391"/>
      <c r="X465" s="1399"/>
      <c r="Y465" s="1393"/>
      <c r="Z465" s="1402"/>
      <c r="AA465" s="51">
        <f>IF(M465=M464,0,IF(M465=M463,0,IF(M465=M462,0,IF(M465=M461,0,1))))</f>
        <v>0</v>
      </c>
      <c r="AB465" s="51" t="s">
        <v>177</v>
      </c>
      <c r="AC465" s="51" t="str">
        <f t="shared" si="108"/>
        <v>?</v>
      </c>
      <c r="AD465" s="51">
        <f>IF(N465=N464,0,IF(N465=N463,0,IF(N465=N462,0,IF(N465=N461,0,1))))</f>
        <v>0</v>
      </c>
      <c r="AE465" s="407">
        <f t="shared" si="107"/>
        <v>0</v>
      </c>
    </row>
    <row r="466" spans="1:31" ht="14.1" customHeight="1" thickTop="1" thickBot="1">
      <c r="A466" s="1419"/>
      <c r="B466" s="1407"/>
      <c r="C466" s="1423"/>
      <c r="D466" s="1407"/>
      <c r="E466" s="1429"/>
      <c r="F466" s="1384"/>
      <c r="G466" s="1386"/>
      <c r="H466" s="1426"/>
      <c r="I466" s="1384"/>
      <c r="J466" s="1384"/>
      <c r="K466" s="253"/>
      <c r="L466" s="90"/>
      <c r="M466" s="81"/>
      <c r="N466" s="81"/>
      <c r="O466" s="90"/>
      <c r="P466" s="5"/>
      <c r="Q466" s="5"/>
      <c r="R466" s="5"/>
      <c r="S466" s="5"/>
      <c r="T466" s="90"/>
      <c r="U466" s="1396"/>
      <c r="V466" s="1396"/>
      <c r="W466" s="1391"/>
      <c r="X466" s="1399"/>
      <c r="Y466" s="1393"/>
      <c r="Z466" s="1402"/>
      <c r="AA466" s="51">
        <f>IF(M466=M465,0,IF(M466=M464,0,IF(M466=M463,0,IF(M466=M462,0,IF(M466=M461,0,1)))))</f>
        <v>0</v>
      </c>
      <c r="AB466" s="51" t="s">
        <v>177</v>
      </c>
      <c r="AC466" s="51" t="str">
        <f t="shared" si="108"/>
        <v>?</v>
      </c>
      <c r="AD466" s="51">
        <f>IF(N466=N465,0,IF(N466=N464,0,IF(N466=N463,0,IF(N466=N462,0,IF(N466=N461,0,1)))))</f>
        <v>0</v>
      </c>
      <c r="AE466" s="407">
        <f t="shared" si="107"/>
        <v>0</v>
      </c>
    </row>
    <row r="467" spans="1:31" ht="14.1" customHeight="1" thickTop="1" thickBot="1">
      <c r="A467" s="1419"/>
      <c r="B467" s="1407"/>
      <c r="C467" s="1423"/>
      <c r="D467" s="1407"/>
      <c r="E467" s="1429"/>
      <c r="F467" s="1384"/>
      <c r="G467" s="1386"/>
      <c r="H467" s="1426"/>
      <c r="I467" s="1384"/>
      <c r="J467" s="1384"/>
      <c r="K467" s="253"/>
      <c r="L467" s="90"/>
      <c r="M467" s="81"/>
      <c r="N467" s="81"/>
      <c r="O467" s="90"/>
      <c r="P467" s="5"/>
      <c r="Q467" s="5"/>
      <c r="R467" s="5"/>
      <c r="S467" s="5"/>
      <c r="T467" s="90"/>
      <c r="U467" s="1396"/>
      <c r="V467" s="1396"/>
      <c r="W467" s="1388" t="str">
        <f t="shared" ref="W467" si="111">IF(W461&gt;9,"błąd","")</f>
        <v/>
      </c>
      <c r="X467" s="1399"/>
      <c r="Y467" s="1393"/>
      <c r="Z467" s="1402"/>
      <c r="AA467" s="51">
        <f>IF(M467=M466,0,IF(M467=M465,0,IF(M467=M464,0,IF(M467=M463,0,IF(M467=M462,0,IF(M467=M461,0,1))))))</f>
        <v>0</v>
      </c>
      <c r="AB467" s="51" t="s">
        <v>177</v>
      </c>
      <c r="AC467" s="51" t="str">
        <f t="shared" si="108"/>
        <v>?</v>
      </c>
      <c r="AD467" s="51">
        <f>IF(N467=N466,0,IF(N467=N465,0,IF(N467=N464,0,IF(N467=N463,0,IF(N467=N462,0,IF(N467=N461,0,1))))))</f>
        <v>0</v>
      </c>
      <c r="AE467" s="407">
        <f t="shared" si="107"/>
        <v>0</v>
      </c>
    </row>
    <row r="468" spans="1:31" ht="14.1" customHeight="1" thickTop="1" thickBot="1">
      <c r="A468" s="1419"/>
      <c r="B468" s="1407"/>
      <c r="C468" s="1423"/>
      <c r="D468" s="1407"/>
      <c r="E468" s="1429"/>
      <c r="F468" s="1384"/>
      <c r="G468" s="1386"/>
      <c r="H468" s="1426"/>
      <c r="I468" s="1384"/>
      <c r="J468" s="1384"/>
      <c r="K468" s="253"/>
      <c r="L468" s="90"/>
      <c r="M468" s="81"/>
      <c r="N468" s="81"/>
      <c r="O468" s="90"/>
      <c r="P468" s="5"/>
      <c r="Q468" s="5"/>
      <c r="R468" s="5"/>
      <c r="S468" s="5"/>
      <c r="T468" s="90"/>
      <c r="U468" s="1396"/>
      <c r="V468" s="1396"/>
      <c r="W468" s="1388"/>
      <c r="X468" s="1399"/>
      <c r="Y468" s="1393"/>
      <c r="Z468" s="1402"/>
      <c r="AA468" s="51">
        <f>IF(M468=M467,0,IF(M468=M466,0,IF(M468=M465,0,IF(M468=M464,0,IF(M468=M463,0,IF(M468=M462,0,IF(M468=M461,0,1)))))))</f>
        <v>0</v>
      </c>
      <c r="AB468" s="51" t="s">
        <v>177</v>
      </c>
      <c r="AC468" s="51" t="str">
        <f t="shared" si="108"/>
        <v>?</v>
      </c>
      <c r="AD468" s="51">
        <f>IF(N468=N467,0,IF(N468=N466,0,IF(N468=N465,0,IF(N468=N464,0,IF(N468=N463,0,IF(N468=N462,0,IF(N468=N461,0,1)))))))</f>
        <v>0</v>
      </c>
      <c r="AE468" s="407">
        <f t="shared" si="107"/>
        <v>0</v>
      </c>
    </row>
    <row r="469" spans="1:31" ht="14.1" customHeight="1" thickTop="1" thickBot="1">
      <c r="A469" s="1419"/>
      <c r="B469" s="1407"/>
      <c r="C469" s="1423"/>
      <c r="D469" s="1407"/>
      <c r="E469" s="1429"/>
      <c r="F469" s="1384"/>
      <c r="G469" s="1386"/>
      <c r="H469" s="1426"/>
      <c r="I469" s="1384"/>
      <c r="J469" s="1384"/>
      <c r="K469" s="253"/>
      <c r="L469" s="90"/>
      <c r="M469" s="81"/>
      <c r="N469" s="81"/>
      <c r="O469" s="90"/>
      <c r="P469" s="5"/>
      <c r="Q469" s="5"/>
      <c r="R469" s="5"/>
      <c r="S469" s="5"/>
      <c r="T469" s="90"/>
      <c r="U469" s="1396"/>
      <c r="V469" s="1396"/>
      <c r="W469" s="1388"/>
      <c r="X469" s="1399"/>
      <c r="Y469" s="1393"/>
      <c r="Z469" s="1402"/>
      <c r="AA469" s="51">
        <f>IF(M469=M468,0,IF(M469=M467,0,IF(M469=M466,0,IF(M469=M465,0,IF(M469=M464,0,IF(M469=M463,0,IF(M469=M462,0,IF(M469=M461,0,1))))))))</f>
        <v>0</v>
      </c>
      <c r="AB469" s="51" t="s">
        <v>177</v>
      </c>
      <c r="AC469" s="51" t="str">
        <f t="shared" si="108"/>
        <v>?</v>
      </c>
      <c r="AD469" s="51">
        <f>IF(N469=N468,0,IF(N469=N467,0,IF(N469=N466,0,IF(N469=N465,0,IF(N469=N464,0,IF(N469=N463,0,IF(N469=N462,0,IF(N469=N461,0,1))))))))</f>
        <v>0</v>
      </c>
      <c r="AE469" s="407">
        <f t="shared" si="107"/>
        <v>0</v>
      </c>
    </row>
    <row r="470" spans="1:31" ht="14.1" customHeight="1" thickTop="1" thickBot="1">
      <c r="A470" s="1419"/>
      <c r="B470" s="1408"/>
      <c r="C470" s="1424"/>
      <c r="D470" s="1408"/>
      <c r="E470" s="1430"/>
      <c r="F470" s="1385"/>
      <c r="G470" s="1387"/>
      <c r="H470" s="1427"/>
      <c r="I470" s="1385"/>
      <c r="J470" s="1385"/>
      <c r="K470" s="250"/>
      <c r="L470" s="88"/>
      <c r="M470" s="81"/>
      <c r="N470" s="85"/>
      <c r="O470" s="88"/>
      <c r="P470" s="6"/>
      <c r="Q470" s="6"/>
      <c r="R470" s="6"/>
      <c r="S470" s="6"/>
      <c r="T470" s="88"/>
      <c r="U470" s="1397"/>
      <c r="V470" s="1397"/>
      <c r="W470" s="1389"/>
      <c r="X470" s="1399"/>
      <c r="Y470" s="1394"/>
      <c r="Z470" s="1402"/>
      <c r="AA470" s="51">
        <f>IF(M470=M469,0,IF(M470=M468,0,IF(M470=M467,0,IF(M470=M466,0,IF(M470=M465,0,IF(M470=M464,0,IF(M470=M463,0,IF(M470=M462,0,IF(M470=M461,0,1)))))))))</f>
        <v>0</v>
      </c>
      <c r="AB470" s="51" t="s">
        <v>177</v>
      </c>
      <c r="AC470" s="51" t="str">
        <f t="shared" si="108"/>
        <v>?</v>
      </c>
      <c r="AD470" s="51">
        <f>IF(N470=N469,0,IF(N470=N468,0,IF(N470=N467,0,IF(N470=N466,0,IF(N470=N465,0,IF(N470=N464,0,IF(N470=N463,0,IF(N470=N462,0,IF(N470=N461,0,1)))))))))</f>
        <v>0</v>
      </c>
      <c r="AE470" s="407">
        <f t="shared" si="107"/>
        <v>0</v>
      </c>
    </row>
    <row r="471" spans="1:31" ht="14.1" customHeight="1" thickTop="1" thickBot="1">
      <c r="A471" s="1419">
        <v>43</v>
      </c>
      <c r="B471" s="1406"/>
      <c r="C471" s="1422"/>
      <c r="D471" s="1406"/>
      <c r="E471" s="1428"/>
      <c r="F471" s="1398"/>
      <c r="G471" s="1425"/>
      <c r="H471" s="1025" t="s">
        <v>552</v>
      </c>
      <c r="I471" s="1398"/>
      <c r="J471" s="1398"/>
      <c r="K471" s="251"/>
      <c r="L471" s="89"/>
      <c r="M471" s="71"/>
      <c r="N471" s="71"/>
      <c r="O471" s="89"/>
      <c r="P471" s="7"/>
      <c r="Q471" s="7"/>
      <c r="R471" s="7"/>
      <c r="S471" s="7"/>
      <c r="T471" s="89"/>
      <c r="U471" s="1395">
        <f>SUM(P471:T480)</f>
        <v>0</v>
      </c>
      <c r="V471" s="1395">
        <f>IF(U471&gt;0,18,0)</f>
        <v>0</v>
      </c>
      <c r="W471" s="1390">
        <f t="shared" ref="W471" si="112">IF((U471-V471)&gt;=0,U471-V471,0)</f>
        <v>0</v>
      </c>
      <c r="X471" s="1399">
        <f>IF(U471&lt;V471,U471,V471)/IF(V471=0,1,V471)</f>
        <v>0</v>
      </c>
      <c r="Y471" s="1392" t="str">
        <f>IF(X471=1,"pe",IF(X471&gt;0,"ne",""))</f>
        <v/>
      </c>
      <c r="Z471" s="1402"/>
      <c r="AA471" s="51">
        <v>1</v>
      </c>
      <c r="AB471" s="51" t="s">
        <v>177</v>
      </c>
      <c r="AC471" s="51" t="str">
        <f t="shared" si="108"/>
        <v>?</v>
      </c>
      <c r="AD471" s="51">
        <v>1</v>
      </c>
      <c r="AE471" s="407">
        <f>C471</f>
        <v>0</v>
      </c>
    </row>
    <row r="472" spans="1:31" ht="14.1" customHeight="1" thickTop="1" thickBot="1">
      <c r="A472" s="1419"/>
      <c r="B472" s="1407"/>
      <c r="C472" s="1423"/>
      <c r="D472" s="1407"/>
      <c r="E472" s="1429"/>
      <c r="F472" s="1384"/>
      <c r="G472" s="1386"/>
      <c r="H472" s="1426"/>
      <c r="I472" s="1384"/>
      <c r="J472" s="1384"/>
      <c r="K472" s="249"/>
      <c r="L472" s="90"/>
      <c r="M472" s="81"/>
      <c r="N472" s="81"/>
      <c r="O472" s="90"/>
      <c r="P472" s="5"/>
      <c r="Q472" s="5"/>
      <c r="R472" s="5"/>
      <c r="S472" s="5"/>
      <c r="T472" s="90"/>
      <c r="U472" s="1396"/>
      <c r="V472" s="1396"/>
      <c r="W472" s="1391"/>
      <c r="X472" s="1399"/>
      <c r="Y472" s="1393"/>
      <c r="Z472" s="1402"/>
      <c r="AA472" s="51">
        <f>IF(M472=M471,0,1)</f>
        <v>0</v>
      </c>
      <c r="AB472" s="51" t="s">
        <v>177</v>
      </c>
      <c r="AC472" s="51" t="str">
        <f t="shared" si="108"/>
        <v>?</v>
      </c>
      <c r="AD472" s="51">
        <f>IF(N472=N471,0,1)</f>
        <v>0</v>
      </c>
      <c r="AE472" s="407">
        <f t="shared" si="107"/>
        <v>0</v>
      </c>
    </row>
    <row r="473" spans="1:31" ht="14.1" customHeight="1" thickTop="1" thickBot="1">
      <c r="A473" s="1419"/>
      <c r="B473" s="1407"/>
      <c r="C473" s="1423"/>
      <c r="D473" s="1407"/>
      <c r="E473" s="1429"/>
      <c r="F473" s="1384"/>
      <c r="G473" s="1386"/>
      <c r="H473" s="1426"/>
      <c r="I473" s="1384"/>
      <c r="J473" s="1384"/>
      <c r="K473" s="249"/>
      <c r="L473" s="90"/>
      <c r="M473" s="81"/>
      <c r="N473" s="81"/>
      <c r="O473" s="90"/>
      <c r="P473" s="5"/>
      <c r="Q473" s="5"/>
      <c r="R473" s="5"/>
      <c r="S473" s="5"/>
      <c r="T473" s="90"/>
      <c r="U473" s="1396"/>
      <c r="V473" s="1396"/>
      <c r="W473" s="1391"/>
      <c r="X473" s="1399"/>
      <c r="Y473" s="1393"/>
      <c r="Z473" s="1402"/>
      <c r="AA473" s="51">
        <f>IF(M473=M472,0,IF(M473=M471,0,1))</f>
        <v>0</v>
      </c>
      <c r="AB473" s="51" t="s">
        <v>177</v>
      </c>
      <c r="AC473" s="51" t="str">
        <f t="shared" si="108"/>
        <v>?</v>
      </c>
      <c r="AD473" s="51">
        <f>IF(N473=N472,0,IF(N473=N471,0,1))</f>
        <v>0</v>
      </c>
      <c r="AE473" s="407">
        <f t="shared" si="107"/>
        <v>0</v>
      </c>
    </row>
    <row r="474" spans="1:31" ht="14.1" customHeight="1" thickTop="1" thickBot="1">
      <c r="A474" s="1419"/>
      <c r="B474" s="1407"/>
      <c r="C474" s="1423"/>
      <c r="D474" s="1407"/>
      <c r="E474" s="1429"/>
      <c r="F474" s="1384"/>
      <c r="G474" s="1386"/>
      <c r="H474" s="1426"/>
      <c r="I474" s="1384"/>
      <c r="J474" s="1384"/>
      <c r="K474" s="249"/>
      <c r="L474" s="90"/>
      <c r="M474" s="81"/>
      <c r="N474" s="81"/>
      <c r="O474" s="90"/>
      <c r="P474" s="5"/>
      <c r="Q474" s="5"/>
      <c r="R474" s="5"/>
      <c r="S474" s="5"/>
      <c r="T474" s="90"/>
      <c r="U474" s="1396"/>
      <c r="V474" s="1396"/>
      <c r="W474" s="1391"/>
      <c r="X474" s="1399"/>
      <c r="Y474" s="1393"/>
      <c r="Z474" s="1402"/>
      <c r="AA474" s="51">
        <f>IF(M474=M473,0,IF(M474=M472,0,IF(M474=M471,0,1)))</f>
        <v>0</v>
      </c>
      <c r="AB474" s="51" t="s">
        <v>177</v>
      </c>
      <c r="AC474" s="51" t="str">
        <f t="shared" si="108"/>
        <v>?</v>
      </c>
      <c r="AD474" s="51">
        <f>IF(N474=N473,0,IF(N474=N472,0,IF(N474=N471,0,1)))</f>
        <v>0</v>
      </c>
      <c r="AE474" s="407">
        <f t="shared" si="107"/>
        <v>0</v>
      </c>
    </row>
    <row r="475" spans="1:31" ht="14.1" customHeight="1" thickTop="1" thickBot="1">
      <c r="A475" s="1419"/>
      <c r="B475" s="1407"/>
      <c r="C475" s="1423"/>
      <c r="D475" s="1407"/>
      <c r="E475" s="1429"/>
      <c r="F475" s="1384"/>
      <c r="G475" s="1386"/>
      <c r="H475" s="1426"/>
      <c r="I475" s="1384"/>
      <c r="J475" s="1384"/>
      <c r="K475" s="253"/>
      <c r="L475" s="90"/>
      <c r="M475" s="81"/>
      <c r="N475" s="81"/>
      <c r="O475" s="90"/>
      <c r="P475" s="5"/>
      <c r="Q475" s="5"/>
      <c r="R475" s="5"/>
      <c r="S475" s="5"/>
      <c r="T475" s="90"/>
      <c r="U475" s="1396"/>
      <c r="V475" s="1396"/>
      <c r="W475" s="1391"/>
      <c r="X475" s="1399"/>
      <c r="Y475" s="1393"/>
      <c r="Z475" s="1402"/>
      <c r="AA475" s="51">
        <f>IF(M475=M474,0,IF(M475=M473,0,IF(M475=M472,0,IF(M475=M471,0,1))))</f>
        <v>0</v>
      </c>
      <c r="AB475" s="51" t="s">
        <v>177</v>
      </c>
      <c r="AC475" s="51" t="str">
        <f t="shared" si="108"/>
        <v>?</v>
      </c>
      <c r="AD475" s="51">
        <f>IF(N475=N474,0,IF(N475=N473,0,IF(N475=N472,0,IF(N475=N471,0,1))))</f>
        <v>0</v>
      </c>
      <c r="AE475" s="407">
        <f t="shared" si="107"/>
        <v>0</v>
      </c>
    </row>
    <row r="476" spans="1:31" ht="14.1" customHeight="1" thickTop="1" thickBot="1">
      <c r="A476" s="1419"/>
      <c r="B476" s="1407"/>
      <c r="C476" s="1423"/>
      <c r="D476" s="1407"/>
      <c r="E476" s="1429"/>
      <c r="F476" s="1384"/>
      <c r="G476" s="1386"/>
      <c r="H476" s="1426"/>
      <c r="I476" s="1384"/>
      <c r="J476" s="1384"/>
      <c r="K476" s="253"/>
      <c r="L476" s="90"/>
      <c r="M476" s="81"/>
      <c r="N476" s="81"/>
      <c r="O476" s="90"/>
      <c r="P476" s="5"/>
      <c r="Q476" s="5"/>
      <c r="R476" s="5"/>
      <c r="S476" s="5"/>
      <c r="T476" s="90"/>
      <c r="U476" s="1396"/>
      <c r="V476" s="1396"/>
      <c r="W476" s="1391"/>
      <c r="X476" s="1399"/>
      <c r="Y476" s="1393"/>
      <c r="Z476" s="1402"/>
      <c r="AA476" s="51">
        <f>IF(M476=M475,0,IF(M476=M474,0,IF(M476=M473,0,IF(M476=M472,0,IF(M476=M471,0,1)))))</f>
        <v>0</v>
      </c>
      <c r="AB476" s="51" t="s">
        <v>177</v>
      </c>
      <c r="AC476" s="51" t="str">
        <f t="shared" si="108"/>
        <v>?</v>
      </c>
      <c r="AD476" s="51">
        <f>IF(N476=N475,0,IF(N476=N474,0,IF(N476=N473,0,IF(N476=N472,0,IF(N476=N471,0,1)))))</f>
        <v>0</v>
      </c>
      <c r="AE476" s="407">
        <f t="shared" si="107"/>
        <v>0</v>
      </c>
    </row>
    <row r="477" spans="1:31" ht="14.1" customHeight="1" thickTop="1" thickBot="1">
      <c r="A477" s="1419"/>
      <c r="B477" s="1407"/>
      <c r="C477" s="1423"/>
      <c r="D477" s="1407"/>
      <c r="E477" s="1429"/>
      <c r="F477" s="1384"/>
      <c r="G477" s="1386"/>
      <c r="H477" s="1426"/>
      <c r="I477" s="1384"/>
      <c r="J477" s="1384"/>
      <c r="K477" s="253"/>
      <c r="L477" s="90"/>
      <c r="M477" s="81"/>
      <c r="N477" s="81"/>
      <c r="O477" s="90"/>
      <c r="P477" s="5"/>
      <c r="Q477" s="5"/>
      <c r="R477" s="5"/>
      <c r="S477" s="5"/>
      <c r="T477" s="90"/>
      <c r="U477" s="1396"/>
      <c r="V477" s="1396"/>
      <c r="W477" s="1388" t="str">
        <f t="shared" ref="W477" si="113">IF(W471&gt;9,"błąd","")</f>
        <v/>
      </c>
      <c r="X477" s="1399"/>
      <c r="Y477" s="1393"/>
      <c r="Z477" s="1402"/>
      <c r="AA477" s="51">
        <f>IF(M477=M476,0,IF(M477=M475,0,IF(M477=M474,0,IF(M477=M473,0,IF(M477=M472,0,IF(M477=M471,0,1))))))</f>
        <v>0</v>
      </c>
      <c r="AB477" s="51" t="s">
        <v>177</v>
      </c>
      <c r="AC477" s="51" t="str">
        <f t="shared" si="108"/>
        <v>?</v>
      </c>
      <c r="AD477" s="51">
        <f>IF(N477=N476,0,IF(N477=N475,0,IF(N477=N474,0,IF(N477=N473,0,IF(N477=N472,0,IF(N477=N471,0,1))))))</f>
        <v>0</v>
      </c>
      <c r="AE477" s="407">
        <f t="shared" si="107"/>
        <v>0</v>
      </c>
    </row>
    <row r="478" spans="1:31" ht="14.1" customHeight="1" thickTop="1" thickBot="1">
      <c r="A478" s="1419"/>
      <c r="B478" s="1407"/>
      <c r="C478" s="1423"/>
      <c r="D478" s="1407"/>
      <c r="E478" s="1429"/>
      <c r="F478" s="1384"/>
      <c r="G478" s="1386"/>
      <c r="H478" s="1426"/>
      <c r="I478" s="1384"/>
      <c r="J478" s="1384"/>
      <c r="K478" s="253"/>
      <c r="L478" s="90"/>
      <c r="M478" s="81"/>
      <c r="N478" s="81"/>
      <c r="O478" s="90"/>
      <c r="P478" s="5"/>
      <c r="Q478" s="5"/>
      <c r="R478" s="5"/>
      <c r="S478" s="5"/>
      <c r="T478" s="90"/>
      <c r="U478" s="1396"/>
      <c r="V478" s="1396"/>
      <c r="W478" s="1388"/>
      <c r="X478" s="1399"/>
      <c r="Y478" s="1393"/>
      <c r="Z478" s="1402"/>
      <c r="AA478" s="51">
        <f>IF(M478=M477,0,IF(M478=M476,0,IF(M478=M475,0,IF(M478=M474,0,IF(M478=M473,0,IF(M478=M472,0,IF(M478=M471,0,1)))))))</f>
        <v>0</v>
      </c>
      <c r="AB478" s="51" t="s">
        <v>177</v>
      </c>
      <c r="AC478" s="51" t="str">
        <f t="shared" si="108"/>
        <v>?</v>
      </c>
      <c r="AD478" s="51">
        <f>IF(N478=N477,0,IF(N478=N476,0,IF(N478=N475,0,IF(N478=N474,0,IF(N478=N473,0,IF(N478=N472,0,IF(N478=N471,0,1)))))))</f>
        <v>0</v>
      </c>
      <c r="AE478" s="407">
        <f t="shared" si="107"/>
        <v>0</v>
      </c>
    </row>
    <row r="479" spans="1:31" ht="14.1" customHeight="1" thickTop="1" thickBot="1">
      <c r="A479" s="1419"/>
      <c r="B479" s="1407"/>
      <c r="C479" s="1423"/>
      <c r="D479" s="1407"/>
      <c r="E479" s="1429"/>
      <c r="F479" s="1384"/>
      <c r="G479" s="1386"/>
      <c r="H479" s="1426"/>
      <c r="I479" s="1384"/>
      <c r="J479" s="1384"/>
      <c r="K479" s="253"/>
      <c r="L479" s="90"/>
      <c r="M479" s="81"/>
      <c r="N479" s="81"/>
      <c r="O479" s="90"/>
      <c r="P479" s="5"/>
      <c r="Q479" s="5"/>
      <c r="R479" s="5"/>
      <c r="S479" s="5"/>
      <c r="T479" s="90"/>
      <c r="U479" s="1396"/>
      <c r="V479" s="1396"/>
      <c r="W479" s="1388"/>
      <c r="X479" s="1399"/>
      <c r="Y479" s="1393"/>
      <c r="Z479" s="1402"/>
      <c r="AA479" s="51">
        <f>IF(M479=M478,0,IF(M479=M477,0,IF(M479=M476,0,IF(M479=M475,0,IF(M479=M474,0,IF(M479=M473,0,IF(M479=M472,0,IF(M479=M471,0,1))))))))</f>
        <v>0</v>
      </c>
      <c r="AB479" s="51" t="s">
        <v>177</v>
      </c>
      <c r="AC479" s="51" t="str">
        <f t="shared" si="108"/>
        <v>?</v>
      </c>
      <c r="AD479" s="51">
        <f>IF(N479=N478,0,IF(N479=N477,0,IF(N479=N476,0,IF(N479=N475,0,IF(N479=N474,0,IF(N479=N473,0,IF(N479=N472,0,IF(N479=N471,0,1))))))))</f>
        <v>0</v>
      </c>
      <c r="AE479" s="407">
        <f t="shared" si="107"/>
        <v>0</v>
      </c>
    </row>
    <row r="480" spans="1:31" ht="14.1" customHeight="1" thickTop="1" thickBot="1">
      <c r="A480" s="1419"/>
      <c r="B480" s="1408"/>
      <c r="C480" s="1424"/>
      <c r="D480" s="1408"/>
      <c r="E480" s="1430"/>
      <c r="F480" s="1385"/>
      <c r="G480" s="1387"/>
      <c r="H480" s="1427"/>
      <c r="I480" s="1385"/>
      <c r="J480" s="1385"/>
      <c r="K480" s="250"/>
      <c r="L480" s="88"/>
      <c r="M480" s="81"/>
      <c r="N480" s="85"/>
      <c r="O480" s="88"/>
      <c r="P480" s="6"/>
      <c r="Q480" s="6"/>
      <c r="R480" s="6"/>
      <c r="S480" s="6"/>
      <c r="T480" s="88"/>
      <c r="U480" s="1397"/>
      <c r="V480" s="1397"/>
      <c r="W480" s="1389"/>
      <c r="X480" s="1399"/>
      <c r="Y480" s="1394"/>
      <c r="Z480" s="1402"/>
      <c r="AA480" s="51">
        <f>IF(M480=M479,0,IF(M480=M478,0,IF(M480=M477,0,IF(M480=M476,0,IF(M480=M475,0,IF(M480=M474,0,IF(M480=M473,0,IF(M480=M472,0,IF(M480=M471,0,1)))))))))</f>
        <v>0</v>
      </c>
      <c r="AB480" s="51" t="s">
        <v>177</v>
      </c>
      <c r="AC480" s="51" t="str">
        <f t="shared" si="108"/>
        <v>?</v>
      </c>
      <c r="AD480" s="51">
        <f>IF(N480=N479,0,IF(N480=N478,0,IF(N480=N477,0,IF(N480=N476,0,IF(N480=N475,0,IF(N480=N474,0,IF(N480=N473,0,IF(N480=N472,0,IF(N480=N471,0,1)))))))))</f>
        <v>0</v>
      </c>
      <c r="AE480" s="407">
        <f t="shared" si="107"/>
        <v>0</v>
      </c>
    </row>
    <row r="481" spans="1:31" ht="14.1" customHeight="1" thickTop="1" thickBot="1">
      <c r="A481" s="1419">
        <v>44</v>
      </c>
      <c r="B481" s="1406"/>
      <c r="C481" s="1422"/>
      <c r="D481" s="1406"/>
      <c r="E481" s="1428"/>
      <c r="F481" s="1398"/>
      <c r="G481" s="1425"/>
      <c r="H481" s="1025" t="s">
        <v>552</v>
      </c>
      <c r="I481" s="1398"/>
      <c r="J481" s="1398"/>
      <c r="K481" s="251"/>
      <c r="L481" s="89"/>
      <c r="M481" s="71"/>
      <c r="N481" s="71"/>
      <c r="O481" s="89"/>
      <c r="P481" s="7"/>
      <c r="Q481" s="7"/>
      <c r="R481" s="7"/>
      <c r="S481" s="7"/>
      <c r="T481" s="89"/>
      <c r="U481" s="1395">
        <f>SUM(P481:T490)</f>
        <v>0</v>
      </c>
      <c r="V481" s="1395">
        <f>IF(U481&gt;0,18,0)</f>
        <v>0</v>
      </c>
      <c r="W481" s="1390">
        <f t="shared" ref="W481" si="114">IF((U481-V481)&gt;=0,U481-V481,0)</f>
        <v>0</v>
      </c>
      <c r="X481" s="1399">
        <f>IF(U481&lt;V481,U481,V481)/IF(V481=0,1,V481)</f>
        <v>0</v>
      </c>
      <c r="Y481" s="1392" t="str">
        <f>IF(X481=1,"pe",IF(X481&gt;0,"ne",""))</f>
        <v/>
      </c>
      <c r="Z481" s="1402"/>
      <c r="AA481" s="51">
        <v>1</v>
      </c>
      <c r="AB481" s="51" t="s">
        <v>177</v>
      </c>
      <c r="AC481" s="51" t="str">
        <f t="shared" si="108"/>
        <v>?</v>
      </c>
      <c r="AD481" s="51">
        <v>1</v>
      </c>
      <c r="AE481" s="407">
        <f>C481</f>
        <v>0</v>
      </c>
    </row>
    <row r="482" spans="1:31" ht="14.1" customHeight="1" thickTop="1" thickBot="1">
      <c r="A482" s="1419"/>
      <c r="B482" s="1407"/>
      <c r="C482" s="1423"/>
      <c r="D482" s="1407"/>
      <c r="E482" s="1429"/>
      <c r="F482" s="1384"/>
      <c r="G482" s="1386"/>
      <c r="H482" s="1426"/>
      <c r="I482" s="1384"/>
      <c r="J482" s="1384"/>
      <c r="K482" s="249"/>
      <c r="L482" s="90"/>
      <c r="M482" s="81"/>
      <c r="N482" s="81"/>
      <c r="O482" s="90"/>
      <c r="P482" s="5"/>
      <c r="Q482" s="5"/>
      <c r="R482" s="5"/>
      <c r="S482" s="5"/>
      <c r="T482" s="90"/>
      <c r="U482" s="1396"/>
      <c r="V482" s="1396"/>
      <c r="W482" s="1391"/>
      <c r="X482" s="1399"/>
      <c r="Y482" s="1393"/>
      <c r="Z482" s="1402"/>
      <c r="AA482" s="51">
        <f>IF(M482=M481,0,1)</f>
        <v>0</v>
      </c>
      <c r="AB482" s="51" t="s">
        <v>177</v>
      </c>
      <c r="AC482" s="51" t="str">
        <f t="shared" si="108"/>
        <v>?</v>
      </c>
      <c r="AD482" s="51">
        <f>IF(N482=N481,0,1)</f>
        <v>0</v>
      </c>
      <c r="AE482" s="407">
        <f t="shared" ref="AE482:AE490" si="115">AE481</f>
        <v>0</v>
      </c>
    </row>
    <row r="483" spans="1:31" ht="14.1" customHeight="1" thickTop="1" thickBot="1">
      <c r="A483" s="1419"/>
      <c r="B483" s="1407"/>
      <c r="C483" s="1423"/>
      <c r="D483" s="1407"/>
      <c r="E483" s="1429"/>
      <c r="F483" s="1384"/>
      <c r="G483" s="1386"/>
      <c r="H483" s="1426"/>
      <c r="I483" s="1384"/>
      <c r="J483" s="1384"/>
      <c r="K483" s="249"/>
      <c r="L483" s="90"/>
      <c r="M483" s="81"/>
      <c r="N483" s="81"/>
      <c r="O483" s="90"/>
      <c r="P483" s="5"/>
      <c r="Q483" s="5"/>
      <c r="R483" s="5"/>
      <c r="S483" s="5"/>
      <c r="T483" s="90"/>
      <c r="U483" s="1396"/>
      <c r="V483" s="1396"/>
      <c r="W483" s="1391"/>
      <c r="X483" s="1399"/>
      <c r="Y483" s="1393"/>
      <c r="Z483" s="1402"/>
      <c r="AA483" s="51">
        <f>IF(M483=M482,0,IF(M483=M481,0,1))</f>
        <v>0</v>
      </c>
      <c r="AB483" s="51" t="s">
        <v>177</v>
      </c>
      <c r="AC483" s="51" t="str">
        <f t="shared" si="108"/>
        <v>?</v>
      </c>
      <c r="AD483" s="51">
        <f>IF(N483=N482,0,IF(N483=N481,0,1))</f>
        <v>0</v>
      </c>
      <c r="AE483" s="407">
        <f t="shared" si="115"/>
        <v>0</v>
      </c>
    </row>
    <row r="484" spans="1:31" ht="14.1" customHeight="1" thickTop="1" thickBot="1">
      <c r="A484" s="1419"/>
      <c r="B484" s="1407"/>
      <c r="C484" s="1423"/>
      <c r="D484" s="1407"/>
      <c r="E484" s="1429"/>
      <c r="F484" s="1384"/>
      <c r="G484" s="1386"/>
      <c r="H484" s="1426"/>
      <c r="I484" s="1384"/>
      <c r="J484" s="1384"/>
      <c r="K484" s="249"/>
      <c r="L484" s="90"/>
      <c r="M484" s="81"/>
      <c r="N484" s="81"/>
      <c r="O484" s="90"/>
      <c r="P484" s="5"/>
      <c r="Q484" s="5"/>
      <c r="R484" s="5"/>
      <c r="S484" s="5"/>
      <c r="T484" s="90"/>
      <c r="U484" s="1396"/>
      <c r="V484" s="1396"/>
      <c r="W484" s="1391"/>
      <c r="X484" s="1399"/>
      <c r="Y484" s="1393"/>
      <c r="Z484" s="1402"/>
      <c r="AA484" s="51">
        <f>IF(M484=M483,0,IF(M484=M482,0,IF(M484=M481,0,1)))</f>
        <v>0</v>
      </c>
      <c r="AB484" s="51" t="s">
        <v>177</v>
      </c>
      <c r="AC484" s="51" t="str">
        <f t="shared" si="108"/>
        <v>?</v>
      </c>
      <c r="AD484" s="51">
        <f>IF(N484=N483,0,IF(N484=N482,0,IF(N484=N481,0,1)))</f>
        <v>0</v>
      </c>
      <c r="AE484" s="407">
        <f t="shared" si="115"/>
        <v>0</v>
      </c>
    </row>
    <row r="485" spans="1:31" ht="14.1" customHeight="1" thickTop="1" thickBot="1">
      <c r="A485" s="1419"/>
      <c r="B485" s="1407"/>
      <c r="C485" s="1423"/>
      <c r="D485" s="1407"/>
      <c r="E485" s="1429"/>
      <c r="F485" s="1384"/>
      <c r="G485" s="1386"/>
      <c r="H485" s="1426"/>
      <c r="I485" s="1384"/>
      <c r="J485" s="1384"/>
      <c r="K485" s="253"/>
      <c r="L485" s="90"/>
      <c r="M485" s="81"/>
      <c r="N485" s="81"/>
      <c r="O485" s="90"/>
      <c r="P485" s="5"/>
      <c r="Q485" s="5"/>
      <c r="R485" s="5"/>
      <c r="S485" s="5"/>
      <c r="T485" s="90"/>
      <c r="U485" s="1396"/>
      <c r="V485" s="1396"/>
      <c r="W485" s="1391"/>
      <c r="X485" s="1399"/>
      <c r="Y485" s="1393"/>
      <c r="Z485" s="1402"/>
      <c r="AA485" s="51">
        <f>IF(M485=M484,0,IF(M485=M483,0,IF(M485=M482,0,IF(M485=M481,0,1))))</f>
        <v>0</v>
      </c>
      <c r="AB485" s="51" t="s">
        <v>177</v>
      </c>
      <c r="AC485" s="51" t="str">
        <f t="shared" si="108"/>
        <v>?</v>
      </c>
      <c r="AD485" s="51">
        <f>IF(N485=N484,0,IF(N485=N483,0,IF(N485=N482,0,IF(N485=N481,0,1))))</f>
        <v>0</v>
      </c>
      <c r="AE485" s="407">
        <f t="shared" si="115"/>
        <v>0</v>
      </c>
    </row>
    <row r="486" spans="1:31" ht="14.1" customHeight="1" thickTop="1" thickBot="1">
      <c r="A486" s="1419"/>
      <c r="B486" s="1407"/>
      <c r="C486" s="1423"/>
      <c r="D486" s="1407"/>
      <c r="E486" s="1429"/>
      <c r="F486" s="1384"/>
      <c r="G486" s="1386"/>
      <c r="H486" s="1426"/>
      <c r="I486" s="1384"/>
      <c r="J486" s="1384"/>
      <c r="K486" s="253"/>
      <c r="L486" s="90"/>
      <c r="M486" s="81"/>
      <c r="N486" s="81"/>
      <c r="O486" s="90"/>
      <c r="P486" s="5"/>
      <c r="Q486" s="5"/>
      <c r="R486" s="5"/>
      <c r="S486" s="5"/>
      <c r="T486" s="90"/>
      <c r="U486" s="1396"/>
      <c r="V486" s="1396"/>
      <c r="W486" s="1391"/>
      <c r="X486" s="1399"/>
      <c r="Y486" s="1393"/>
      <c r="Z486" s="1402"/>
      <c r="AA486" s="51">
        <f>IF(M486=M485,0,IF(M486=M484,0,IF(M486=M483,0,IF(M486=M482,0,IF(M486=M481,0,1)))))</f>
        <v>0</v>
      </c>
      <c r="AB486" s="51" t="s">
        <v>177</v>
      </c>
      <c r="AC486" s="51" t="str">
        <f t="shared" si="108"/>
        <v>?</v>
      </c>
      <c r="AD486" s="51">
        <f>IF(N486=N485,0,IF(N486=N484,0,IF(N486=N483,0,IF(N486=N482,0,IF(N486=N481,0,1)))))</f>
        <v>0</v>
      </c>
      <c r="AE486" s="407">
        <f t="shared" si="115"/>
        <v>0</v>
      </c>
    </row>
    <row r="487" spans="1:31" ht="14.1" customHeight="1" thickTop="1" thickBot="1">
      <c r="A487" s="1419"/>
      <c r="B487" s="1407"/>
      <c r="C487" s="1423"/>
      <c r="D487" s="1407"/>
      <c r="E487" s="1429"/>
      <c r="F487" s="1384"/>
      <c r="G487" s="1386"/>
      <c r="H487" s="1426"/>
      <c r="I487" s="1384"/>
      <c r="J487" s="1384"/>
      <c r="K487" s="253"/>
      <c r="L487" s="90"/>
      <c r="M487" s="81"/>
      <c r="N487" s="81"/>
      <c r="O487" s="90"/>
      <c r="P487" s="5"/>
      <c r="Q487" s="5"/>
      <c r="R487" s="5"/>
      <c r="S487" s="5"/>
      <c r="T487" s="90"/>
      <c r="U487" s="1396"/>
      <c r="V487" s="1396"/>
      <c r="W487" s="1388" t="str">
        <f t="shared" ref="W487" si="116">IF(W481&gt;9,"błąd","")</f>
        <v/>
      </c>
      <c r="X487" s="1399"/>
      <c r="Y487" s="1393"/>
      <c r="Z487" s="1402"/>
      <c r="AA487" s="51">
        <f>IF(M487=M486,0,IF(M487=M485,0,IF(M487=M484,0,IF(M487=M483,0,IF(M487=M482,0,IF(M487=M481,0,1))))))</f>
        <v>0</v>
      </c>
      <c r="AB487" s="51" t="s">
        <v>177</v>
      </c>
      <c r="AC487" s="51" t="str">
        <f t="shared" si="108"/>
        <v>?</v>
      </c>
      <c r="AD487" s="51">
        <f>IF(N487=N486,0,IF(N487=N485,0,IF(N487=N484,0,IF(N487=N483,0,IF(N487=N482,0,IF(N487=N481,0,1))))))</f>
        <v>0</v>
      </c>
      <c r="AE487" s="407">
        <f t="shared" si="115"/>
        <v>0</v>
      </c>
    </row>
    <row r="488" spans="1:31" ht="14.1" customHeight="1" thickTop="1" thickBot="1">
      <c r="A488" s="1419"/>
      <c r="B488" s="1407"/>
      <c r="C488" s="1423"/>
      <c r="D488" s="1407"/>
      <c r="E488" s="1429"/>
      <c r="F488" s="1384"/>
      <c r="G488" s="1386"/>
      <c r="H488" s="1426"/>
      <c r="I488" s="1384"/>
      <c r="J488" s="1384"/>
      <c r="K488" s="253"/>
      <c r="L488" s="90"/>
      <c r="M488" s="81"/>
      <c r="N488" s="81"/>
      <c r="O488" s="90"/>
      <c r="P488" s="5"/>
      <c r="Q488" s="5"/>
      <c r="R488" s="5"/>
      <c r="S488" s="5"/>
      <c r="T488" s="90"/>
      <c r="U488" s="1396"/>
      <c r="V488" s="1396"/>
      <c r="W488" s="1388"/>
      <c r="X488" s="1399"/>
      <c r="Y488" s="1393"/>
      <c r="Z488" s="1402"/>
      <c r="AA488" s="51">
        <f>IF(M488=M487,0,IF(M488=M486,0,IF(M488=M485,0,IF(M488=M484,0,IF(M488=M483,0,IF(M488=M482,0,IF(M488=M481,0,1)))))))</f>
        <v>0</v>
      </c>
      <c r="AB488" s="51" t="s">
        <v>177</v>
      </c>
      <c r="AC488" s="51" t="str">
        <f t="shared" si="108"/>
        <v>?</v>
      </c>
      <c r="AD488" s="51">
        <f>IF(N488=N487,0,IF(N488=N486,0,IF(N488=N485,0,IF(N488=N484,0,IF(N488=N483,0,IF(N488=N482,0,IF(N488=N481,0,1)))))))</f>
        <v>0</v>
      </c>
      <c r="AE488" s="407">
        <f t="shared" si="115"/>
        <v>0</v>
      </c>
    </row>
    <row r="489" spans="1:31" ht="14.1" customHeight="1" thickTop="1" thickBot="1">
      <c r="A489" s="1419"/>
      <c r="B489" s="1407"/>
      <c r="C489" s="1423"/>
      <c r="D489" s="1407"/>
      <c r="E489" s="1429"/>
      <c r="F489" s="1384"/>
      <c r="G489" s="1386"/>
      <c r="H489" s="1426"/>
      <c r="I489" s="1384"/>
      <c r="J489" s="1384"/>
      <c r="K489" s="253"/>
      <c r="L489" s="90"/>
      <c r="M489" s="81"/>
      <c r="N489" s="81"/>
      <c r="O489" s="90"/>
      <c r="P489" s="5"/>
      <c r="Q489" s="5"/>
      <c r="R489" s="5"/>
      <c r="S489" s="5"/>
      <c r="T489" s="90"/>
      <c r="U489" s="1396"/>
      <c r="V489" s="1396"/>
      <c r="W489" s="1388"/>
      <c r="X489" s="1399"/>
      <c r="Y489" s="1393"/>
      <c r="Z489" s="1402"/>
      <c r="AA489" s="51">
        <f>IF(M489=M488,0,IF(M489=M487,0,IF(M489=M486,0,IF(M489=M485,0,IF(M489=M484,0,IF(M489=M483,0,IF(M489=M482,0,IF(M489=M481,0,1))))))))</f>
        <v>0</v>
      </c>
      <c r="AB489" s="51" t="s">
        <v>177</v>
      </c>
      <c r="AC489" s="51" t="str">
        <f t="shared" si="108"/>
        <v>?</v>
      </c>
      <c r="AD489" s="51">
        <f>IF(N489=N488,0,IF(N489=N487,0,IF(N489=N486,0,IF(N489=N485,0,IF(N489=N484,0,IF(N489=N483,0,IF(N489=N482,0,IF(N489=N481,0,1))))))))</f>
        <v>0</v>
      </c>
      <c r="AE489" s="407">
        <f t="shared" si="115"/>
        <v>0</v>
      </c>
    </row>
    <row r="490" spans="1:31" ht="14.1" customHeight="1" thickTop="1" thickBot="1">
      <c r="A490" s="1419"/>
      <c r="B490" s="1408"/>
      <c r="C490" s="1424"/>
      <c r="D490" s="1408"/>
      <c r="E490" s="1430"/>
      <c r="F490" s="1385"/>
      <c r="G490" s="1387"/>
      <c r="H490" s="1427"/>
      <c r="I490" s="1385"/>
      <c r="J490" s="1385"/>
      <c r="K490" s="250"/>
      <c r="L490" s="88"/>
      <c r="M490" s="81"/>
      <c r="N490" s="85"/>
      <c r="O490" s="88"/>
      <c r="P490" s="6"/>
      <c r="Q490" s="6"/>
      <c r="R490" s="6"/>
      <c r="S490" s="6"/>
      <c r="T490" s="88"/>
      <c r="U490" s="1397"/>
      <c r="V490" s="1397"/>
      <c r="W490" s="1389"/>
      <c r="X490" s="1399"/>
      <c r="Y490" s="1394"/>
      <c r="Z490" s="1402"/>
      <c r="AA490" s="51">
        <f>IF(M490=M489,0,IF(M490=M488,0,IF(M490=M487,0,IF(M490=M486,0,IF(M490=M485,0,IF(M490=M484,0,IF(M490=M483,0,IF(M490=M482,0,IF(M490=M481,0,1)))))))))</f>
        <v>0</v>
      </c>
      <c r="AB490" s="51" t="s">
        <v>177</v>
      </c>
      <c r="AC490" s="51" t="str">
        <f t="shared" si="108"/>
        <v>?</v>
      </c>
      <c r="AD490" s="51">
        <f>IF(N490=N489,0,IF(N490=N488,0,IF(N490=N487,0,IF(N490=N486,0,IF(N490=N485,0,IF(N490=N484,0,IF(N490=N483,0,IF(N490=N482,0,IF(N490=N481,0,1)))))))))</f>
        <v>0</v>
      </c>
      <c r="AE490" s="407">
        <f t="shared" si="115"/>
        <v>0</v>
      </c>
    </row>
    <row r="491" spans="1:31" ht="14.1" customHeight="1" thickTop="1" thickBot="1">
      <c r="A491" s="1419">
        <v>45</v>
      </c>
      <c r="B491" s="1406"/>
      <c r="C491" s="1422"/>
      <c r="D491" s="1406"/>
      <c r="E491" s="1428"/>
      <c r="F491" s="1398"/>
      <c r="G491" s="1425"/>
      <c r="H491" s="1025" t="s">
        <v>552</v>
      </c>
      <c r="I491" s="1398"/>
      <c r="J491" s="1398"/>
      <c r="K491" s="251"/>
      <c r="L491" s="89"/>
      <c r="M491" s="71"/>
      <c r="N491" s="71"/>
      <c r="O491" s="89"/>
      <c r="P491" s="7"/>
      <c r="Q491" s="7"/>
      <c r="R491" s="7"/>
      <c r="S491" s="7"/>
      <c r="T491" s="89"/>
      <c r="U491" s="1395">
        <f>SUM(P491:T500)</f>
        <v>0</v>
      </c>
      <c r="V491" s="1395">
        <f>IF(U491&gt;0,18,0)</f>
        <v>0</v>
      </c>
      <c r="W491" s="1390">
        <f t="shared" ref="W491" si="117">IF((U491-V491)&gt;=0,U491-V491,0)</f>
        <v>0</v>
      </c>
      <c r="X491" s="1399">
        <f>IF(U491&lt;V491,U491,V491)/IF(V491=0,1,V491)</f>
        <v>0</v>
      </c>
      <c r="Y491" s="1392" t="str">
        <f>IF(X491=1,"pe",IF(X491&gt;0,"ne",""))</f>
        <v/>
      </c>
      <c r="Z491" s="1402"/>
      <c r="AA491" s="51">
        <v>1</v>
      </c>
      <c r="AB491" s="51" t="s">
        <v>177</v>
      </c>
      <c r="AC491" s="51" t="str">
        <f t="shared" si="108"/>
        <v>?</v>
      </c>
      <c r="AD491" s="51">
        <v>1</v>
      </c>
      <c r="AE491" s="407">
        <f>C491</f>
        <v>0</v>
      </c>
    </row>
    <row r="492" spans="1:31" ht="14.1" customHeight="1" thickTop="1" thickBot="1">
      <c r="A492" s="1419"/>
      <c r="B492" s="1407"/>
      <c r="C492" s="1423"/>
      <c r="D492" s="1407"/>
      <c r="E492" s="1429"/>
      <c r="F492" s="1384"/>
      <c r="G492" s="1386"/>
      <c r="H492" s="1426"/>
      <c r="I492" s="1384"/>
      <c r="J492" s="1384"/>
      <c r="K492" s="249"/>
      <c r="L492" s="90"/>
      <c r="M492" s="81"/>
      <c r="N492" s="81"/>
      <c r="O492" s="90"/>
      <c r="P492" s="5"/>
      <c r="Q492" s="5"/>
      <c r="R492" s="5"/>
      <c r="S492" s="5"/>
      <c r="T492" s="90"/>
      <c r="U492" s="1396"/>
      <c r="V492" s="1396"/>
      <c r="W492" s="1391"/>
      <c r="X492" s="1399"/>
      <c r="Y492" s="1393"/>
      <c r="Z492" s="1402"/>
      <c r="AA492" s="51">
        <f>IF(M492=M491,0,1)</f>
        <v>0</v>
      </c>
      <c r="AB492" s="51" t="s">
        <v>177</v>
      </c>
      <c r="AC492" s="51" t="str">
        <f t="shared" si="108"/>
        <v>?</v>
      </c>
      <c r="AD492" s="51">
        <f>IF(N492=N491,0,1)</f>
        <v>0</v>
      </c>
      <c r="AE492" s="407">
        <f t="shared" ref="AE492:AE500" si="118">AE491</f>
        <v>0</v>
      </c>
    </row>
    <row r="493" spans="1:31" ht="14.1" customHeight="1" thickTop="1" thickBot="1">
      <c r="A493" s="1419"/>
      <c r="B493" s="1407"/>
      <c r="C493" s="1423"/>
      <c r="D493" s="1407"/>
      <c r="E493" s="1429"/>
      <c r="F493" s="1384"/>
      <c r="G493" s="1386"/>
      <c r="H493" s="1426"/>
      <c r="I493" s="1384"/>
      <c r="J493" s="1384"/>
      <c r="K493" s="249"/>
      <c r="L493" s="90"/>
      <c r="M493" s="81"/>
      <c r="N493" s="81"/>
      <c r="O493" s="90"/>
      <c r="P493" s="5"/>
      <c r="Q493" s="5"/>
      <c r="R493" s="5"/>
      <c r="S493" s="5"/>
      <c r="T493" s="90"/>
      <c r="U493" s="1396"/>
      <c r="V493" s="1396"/>
      <c r="W493" s="1391"/>
      <c r="X493" s="1399"/>
      <c r="Y493" s="1393"/>
      <c r="Z493" s="1402"/>
      <c r="AA493" s="51">
        <f>IF(M493=M492,0,IF(M493=M491,0,1))</f>
        <v>0</v>
      </c>
      <c r="AB493" s="51" t="s">
        <v>177</v>
      </c>
      <c r="AC493" s="51" t="str">
        <f t="shared" si="108"/>
        <v>?</v>
      </c>
      <c r="AD493" s="51">
        <f>IF(N493=N492,0,IF(N493=N491,0,1))</f>
        <v>0</v>
      </c>
      <c r="AE493" s="407">
        <f t="shared" si="118"/>
        <v>0</v>
      </c>
    </row>
    <row r="494" spans="1:31" ht="14.1" customHeight="1" thickTop="1" thickBot="1">
      <c r="A494" s="1419"/>
      <c r="B494" s="1407"/>
      <c r="C494" s="1423"/>
      <c r="D494" s="1407"/>
      <c r="E494" s="1429"/>
      <c r="F494" s="1384"/>
      <c r="G494" s="1386"/>
      <c r="H494" s="1426"/>
      <c r="I494" s="1384"/>
      <c r="J494" s="1384"/>
      <c r="K494" s="249"/>
      <c r="L494" s="90"/>
      <c r="M494" s="81"/>
      <c r="N494" s="81"/>
      <c r="O494" s="90"/>
      <c r="P494" s="5"/>
      <c r="Q494" s="5"/>
      <c r="R494" s="5"/>
      <c r="S494" s="5"/>
      <c r="T494" s="90"/>
      <c r="U494" s="1396"/>
      <c r="V494" s="1396"/>
      <c r="W494" s="1391"/>
      <c r="X494" s="1399"/>
      <c r="Y494" s="1393"/>
      <c r="Z494" s="1402"/>
      <c r="AA494" s="51">
        <f>IF(M494=M493,0,IF(M494=M492,0,IF(M494=M491,0,1)))</f>
        <v>0</v>
      </c>
      <c r="AB494" s="51" t="s">
        <v>177</v>
      </c>
      <c r="AC494" s="51" t="str">
        <f t="shared" si="108"/>
        <v>?</v>
      </c>
      <c r="AD494" s="51">
        <f>IF(N494=N493,0,IF(N494=N492,0,IF(N494=N491,0,1)))</f>
        <v>0</v>
      </c>
      <c r="AE494" s="407">
        <f t="shared" si="118"/>
        <v>0</v>
      </c>
    </row>
    <row r="495" spans="1:31" ht="14.1" customHeight="1" thickTop="1" thickBot="1">
      <c r="A495" s="1419"/>
      <c r="B495" s="1407"/>
      <c r="C495" s="1423"/>
      <c r="D495" s="1407"/>
      <c r="E495" s="1429"/>
      <c r="F495" s="1384"/>
      <c r="G495" s="1386"/>
      <c r="H495" s="1426"/>
      <c r="I495" s="1384"/>
      <c r="J495" s="1384"/>
      <c r="K495" s="253"/>
      <c r="L495" s="90"/>
      <c r="M495" s="81"/>
      <c r="N495" s="81"/>
      <c r="O495" s="90"/>
      <c r="P495" s="5"/>
      <c r="Q495" s="5"/>
      <c r="R495" s="5"/>
      <c r="S495" s="5"/>
      <c r="T495" s="90"/>
      <c r="U495" s="1396"/>
      <c r="V495" s="1396"/>
      <c r="W495" s="1391"/>
      <c r="X495" s="1399"/>
      <c r="Y495" s="1393"/>
      <c r="Z495" s="1402"/>
      <c r="AA495" s="51">
        <f>IF(M495=M494,0,IF(M495=M493,0,IF(M495=M492,0,IF(M495=M491,0,1))))</f>
        <v>0</v>
      </c>
      <c r="AB495" s="51" t="s">
        <v>177</v>
      </c>
      <c r="AC495" s="51" t="str">
        <f t="shared" si="108"/>
        <v>?</v>
      </c>
      <c r="AD495" s="51">
        <f>IF(N495=N494,0,IF(N495=N493,0,IF(N495=N492,0,IF(N495=N491,0,1))))</f>
        <v>0</v>
      </c>
      <c r="AE495" s="407">
        <f t="shared" si="118"/>
        <v>0</v>
      </c>
    </row>
    <row r="496" spans="1:31" ht="14.1" customHeight="1" thickTop="1" thickBot="1">
      <c r="A496" s="1419"/>
      <c r="B496" s="1407"/>
      <c r="C496" s="1423"/>
      <c r="D496" s="1407"/>
      <c r="E496" s="1429"/>
      <c r="F496" s="1384"/>
      <c r="G496" s="1386"/>
      <c r="H496" s="1426"/>
      <c r="I496" s="1384"/>
      <c r="J496" s="1384"/>
      <c r="K496" s="253"/>
      <c r="L496" s="90"/>
      <c r="M496" s="81"/>
      <c r="N496" s="81"/>
      <c r="O496" s="90"/>
      <c r="P496" s="5"/>
      <c r="Q496" s="5"/>
      <c r="R496" s="5"/>
      <c r="S496" s="5"/>
      <c r="T496" s="90"/>
      <c r="U496" s="1396"/>
      <c r="V496" s="1396"/>
      <c r="W496" s="1391"/>
      <c r="X496" s="1399"/>
      <c r="Y496" s="1393"/>
      <c r="Z496" s="1402"/>
      <c r="AA496" s="51">
        <f>IF(M496=M495,0,IF(M496=M494,0,IF(M496=M493,0,IF(M496=M492,0,IF(M496=M491,0,1)))))</f>
        <v>0</v>
      </c>
      <c r="AB496" s="51" t="s">
        <v>177</v>
      </c>
      <c r="AC496" s="51" t="str">
        <f t="shared" si="108"/>
        <v>?</v>
      </c>
      <c r="AD496" s="51">
        <f>IF(N496=N495,0,IF(N496=N494,0,IF(N496=N493,0,IF(N496=N492,0,IF(N496=N491,0,1)))))</f>
        <v>0</v>
      </c>
      <c r="AE496" s="407">
        <f t="shared" si="118"/>
        <v>0</v>
      </c>
    </row>
    <row r="497" spans="1:31" ht="14.1" customHeight="1" thickTop="1" thickBot="1">
      <c r="A497" s="1419"/>
      <c r="B497" s="1407"/>
      <c r="C497" s="1423"/>
      <c r="D497" s="1407"/>
      <c r="E497" s="1429"/>
      <c r="F497" s="1384"/>
      <c r="G497" s="1386"/>
      <c r="H497" s="1426"/>
      <c r="I497" s="1384"/>
      <c r="J497" s="1384"/>
      <c r="K497" s="253"/>
      <c r="L497" s="90"/>
      <c r="M497" s="81"/>
      <c r="N497" s="81"/>
      <c r="O497" s="90"/>
      <c r="P497" s="5"/>
      <c r="Q497" s="5"/>
      <c r="R497" s="5"/>
      <c r="S497" s="5"/>
      <c r="T497" s="90"/>
      <c r="U497" s="1396"/>
      <c r="V497" s="1396"/>
      <c r="W497" s="1388" t="str">
        <f t="shared" ref="W497" si="119">IF(W491&gt;9,"błąd","")</f>
        <v/>
      </c>
      <c r="X497" s="1399"/>
      <c r="Y497" s="1393"/>
      <c r="Z497" s="1402"/>
      <c r="AA497" s="51">
        <f>IF(M497=M496,0,IF(M497=M495,0,IF(M497=M494,0,IF(M497=M493,0,IF(M497=M492,0,IF(M497=M491,0,1))))))</f>
        <v>0</v>
      </c>
      <c r="AB497" s="51" t="s">
        <v>177</v>
      </c>
      <c r="AC497" s="51" t="str">
        <f t="shared" si="108"/>
        <v>?</v>
      </c>
      <c r="AD497" s="51">
        <f>IF(N497=N496,0,IF(N497=N495,0,IF(N497=N494,0,IF(N497=N493,0,IF(N497=N492,0,IF(N497=N491,0,1))))))</f>
        <v>0</v>
      </c>
      <c r="AE497" s="407">
        <f t="shared" si="118"/>
        <v>0</v>
      </c>
    </row>
    <row r="498" spans="1:31" ht="14.1" customHeight="1" thickTop="1" thickBot="1">
      <c r="A498" s="1419"/>
      <c r="B498" s="1407"/>
      <c r="C498" s="1423"/>
      <c r="D498" s="1407"/>
      <c r="E498" s="1429"/>
      <c r="F498" s="1384"/>
      <c r="G498" s="1386"/>
      <c r="H498" s="1426"/>
      <c r="I498" s="1384"/>
      <c r="J498" s="1384"/>
      <c r="K498" s="253"/>
      <c r="L498" s="90"/>
      <c r="M498" s="81"/>
      <c r="N498" s="81"/>
      <c r="O498" s="90"/>
      <c r="P498" s="5"/>
      <c r="Q498" s="5"/>
      <c r="R498" s="5"/>
      <c r="S498" s="5"/>
      <c r="T498" s="90"/>
      <c r="U498" s="1396"/>
      <c r="V498" s="1396"/>
      <c r="W498" s="1388"/>
      <c r="X498" s="1399"/>
      <c r="Y498" s="1393"/>
      <c r="Z498" s="1402"/>
      <c r="AA498" s="51">
        <f>IF(M498=M497,0,IF(M498=M496,0,IF(M498=M495,0,IF(M498=M494,0,IF(M498=M493,0,IF(M498=M492,0,IF(M498=M491,0,1)))))))</f>
        <v>0</v>
      </c>
      <c r="AB498" s="51" t="s">
        <v>177</v>
      </c>
      <c r="AC498" s="51" t="str">
        <f t="shared" si="108"/>
        <v>?</v>
      </c>
      <c r="AD498" s="51">
        <f>IF(N498=N497,0,IF(N498=N496,0,IF(N498=N495,0,IF(N498=N494,0,IF(N498=N493,0,IF(N498=N492,0,IF(N498=N491,0,1)))))))</f>
        <v>0</v>
      </c>
      <c r="AE498" s="407">
        <f t="shared" si="118"/>
        <v>0</v>
      </c>
    </row>
    <row r="499" spans="1:31" ht="14.1" customHeight="1" thickTop="1" thickBot="1">
      <c r="A499" s="1419"/>
      <c r="B499" s="1407"/>
      <c r="C499" s="1423"/>
      <c r="D499" s="1407"/>
      <c r="E499" s="1429"/>
      <c r="F499" s="1384"/>
      <c r="G499" s="1386"/>
      <c r="H499" s="1426"/>
      <c r="I499" s="1384"/>
      <c r="J499" s="1384"/>
      <c r="K499" s="253"/>
      <c r="L499" s="90"/>
      <c r="M499" s="81"/>
      <c r="N499" s="81"/>
      <c r="O499" s="90"/>
      <c r="P499" s="5"/>
      <c r="Q499" s="5"/>
      <c r="R499" s="5"/>
      <c r="S499" s="5"/>
      <c r="T499" s="90"/>
      <c r="U499" s="1396"/>
      <c r="V499" s="1396"/>
      <c r="W499" s="1388"/>
      <c r="X499" s="1399"/>
      <c r="Y499" s="1393"/>
      <c r="Z499" s="1402"/>
      <c r="AA499" s="51">
        <f>IF(M499=M498,0,IF(M499=M497,0,IF(M499=M496,0,IF(M499=M495,0,IF(M499=M494,0,IF(M499=M493,0,IF(M499=M492,0,IF(M499=M491,0,1))))))))</f>
        <v>0</v>
      </c>
      <c r="AB499" s="51" t="s">
        <v>177</v>
      </c>
      <c r="AC499" s="51" t="str">
        <f t="shared" si="108"/>
        <v>?</v>
      </c>
      <c r="AD499" s="51">
        <f>IF(N499=N498,0,IF(N499=N497,0,IF(N499=N496,0,IF(N499=N495,0,IF(N499=N494,0,IF(N499=N493,0,IF(N499=N492,0,IF(N499=N491,0,1))))))))</f>
        <v>0</v>
      </c>
      <c r="AE499" s="407">
        <f t="shared" si="118"/>
        <v>0</v>
      </c>
    </row>
    <row r="500" spans="1:31" ht="14.1" customHeight="1" thickTop="1" thickBot="1">
      <c r="A500" s="1419"/>
      <c r="B500" s="1408"/>
      <c r="C500" s="1424"/>
      <c r="D500" s="1408"/>
      <c r="E500" s="1430"/>
      <c r="F500" s="1385"/>
      <c r="G500" s="1387"/>
      <c r="H500" s="1427"/>
      <c r="I500" s="1385"/>
      <c r="J500" s="1385"/>
      <c r="K500" s="250"/>
      <c r="L500" s="88"/>
      <c r="M500" s="81"/>
      <c r="N500" s="85"/>
      <c r="O500" s="88"/>
      <c r="P500" s="6"/>
      <c r="Q500" s="6"/>
      <c r="R500" s="6"/>
      <c r="S500" s="6"/>
      <c r="T500" s="88"/>
      <c r="U500" s="1397"/>
      <c r="V500" s="1397"/>
      <c r="W500" s="1389"/>
      <c r="X500" s="1399"/>
      <c r="Y500" s="1394"/>
      <c r="Z500" s="1402"/>
      <c r="AA500" s="51">
        <f>IF(M500=M499,0,IF(M500=M498,0,IF(M500=M497,0,IF(M500=M496,0,IF(M500=M495,0,IF(M500=M494,0,IF(M500=M493,0,IF(M500=M492,0,IF(M500=M491,0,1)))))))))</f>
        <v>0</v>
      </c>
      <c r="AB500" s="51" t="s">
        <v>177</v>
      </c>
      <c r="AC500" s="51" t="str">
        <f t="shared" si="108"/>
        <v>?</v>
      </c>
      <c r="AD500" s="51">
        <f>IF(N500=N499,0,IF(N500=N498,0,IF(N500=N497,0,IF(N500=N496,0,IF(N500=N495,0,IF(N500=N494,0,IF(N500=N493,0,IF(N500=N492,0,IF(N500=N491,0,1)))))))))</f>
        <v>0</v>
      </c>
      <c r="AE500" s="407">
        <f t="shared" si="118"/>
        <v>0</v>
      </c>
    </row>
    <row r="501" spans="1:31" ht="14.1" customHeight="1" thickTop="1" thickBot="1">
      <c r="A501" s="1419">
        <v>46</v>
      </c>
      <c r="B501" s="1406"/>
      <c r="C501" s="1422"/>
      <c r="D501" s="1406"/>
      <c r="E501" s="1428"/>
      <c r="F501" s="1398"/>
      <c r="G501" s="1425"/>
      <c r="H501" s="1025" t="s">
        <v>552</v>
      </c>
      <c r="I501" s="1398"/>
      <c r="J501" s="1398"/>
      <c r="K501" s="251"/>
      <c r="L501" s="89"/>
      <c r="M501" s="71"/>
      <c r="N501" s="71"/>
      <c r="O501" s="89"/>
      <c r="P501" s="7"/>
      <c r="Q501" s="7"/>
      <c r="R501" s="7"/>
      <c r="S501" s="7"/>
      <c r="T501" s="89"/>
      <c r="U501" s="1395">
        <f>SUM(P501:T510)</f>
        <v>0</v>
      </c>
      <c r="V501" s="1395">
        <f>IF(U501&gt;0,18,0)</f>
        <v>0</v>
      </c>
      <c r="W501" s="1390">
        <f t="shared" ref="W501" si="120">IF((U501-V501)&gt;=0,U501-V501,0)</f>
        <v>0</v>
      </c>
      <c r="X501" s="1399">
        <f>IF(U501&lt;V501,U501,V501)/IF(V501=0,1,V501)</f>
        <v>0</v>
      </c>
      <c r="Y501" s="1392" t="str">
        <f>IF(X501=1,"pe",IF(X501&gt;0,"ne",""))</f>
        <v/>
      </c>
      <c r="Z501" s="1402"/>
      <c r="AA501" s="51">
        <v>1</v>
      </c>
      <c r="AB501" s="51" t="s">
        <v>177</v>
      </c>
      <c r="AC501" s="51" t="str">
        <f t="shared" ref="AC501:AC510" si="121">$C$2</f>
        <v>?</v>
      </c>
      <c r="AD501" s="51">
        <v>1</v>
      </c>
      <c r="AE501" s="407">
        <f>C501</f>
        <v>0</v>
      </c>
    </row>
    <row r="502" spans="1:31" ht="14.1" customHeight="1" thickTop="1" thickBot="1">
      <c r="A502" s="1419"/>
      <c r="B502" s="1407"/>
      <c r="C502" s="1423"/>
      <c r="D502" s="1407"/>
      <c r="E502" s="1429"/>
      <c r="F502" s="1384"/>
      <c r="G502" s="1386"/>
      <c r="H502" s="1426"/>
      <c r="I502" s="1384"/>
      <c r="J502" s="1384"/>
      <c r="K502" s="249"/>
      <c r="L502" s="90"/>
      <c r="M502" s="81"/>
      <c r="N502" s="81"/>
      <c r="O502" s="90"/>
      <c r="P502" s="5"/>
      <c r="Q502" s="5"/>
      <c r="R502" s="5"/>
      <c r="S502" s="5"/>
      <c r="T502" s="90"/>
      <c r="U502" s="1396"/>
      <c r="V502" s="1396"/>
      <c r="W502" s="1391"/>
      <c r="X502" s="1399"/>
      <c r="Y502" s="1393"/>
      <c r="Z502" s="1402"/>
      <c r="AA502" s="51">
        <f>IF(M502=M501,0,1)</f>
        <v>0</v>
      </c>
      <c r="AB502" s="51" t="s">
        <v>177</v>
      </c>
      <c r="AC502" s="51" t="str">
        <f t="shared" si="121"/>
        <v>?</v>
      </c>
      <c r="AD502" s="51">
        <f>IF(N502=N501,0,1)</f>
        <v>0</v>
      </c>
      <c r="AE502" s="407">
        <f t="shared" ref="AE502:AE510" si="122">AE501</f>
        <v>0</v>
      </c>
    </row>
    <row r="503" spans="1:31" ht="14.1" customHeight="1" thickTop="1" thickBot="1">
      <c r="A503" s="1419"/>
      <c r="B503" s="1407"/>
      <c r="C503" s="1423"/>
      <c r="D503" s="1407"/>
      <c r="E503" s="1429"/>
      <c r="F503" s="1384"/>
      <c r="G503" s="1386"/>
      <c r="H503" s="1426"/>
      <c r="I503" s="1384"/>
      <c r="J503" s="1384"/>
      <c r="K503" s="249"/>
      <c r="L503" s="90"/>
      <c r="M503" s="81"/>
      <c r="N503" s="81"/>
      <c r="O503" s="90"/>
      <c r="P503" s="5"/>
      <c r="Q503" s="5"/>
      <c r="R503" s="5"/>
      <c r="S503" s="5"/>
      <c r="T503" s="90"/>
      <c r="U503" s="1396"/>
      <c r="V503" s="1396"/>
      <c r="W503" s="1391"/>
      <c r="X503" s="1399"/>
      <c r="Y503" s="1393"/>
      <c r="Z503" s="1402"/>
      <c r="AA503" s="51">
        <f>IF(M503=M502,0,IF(M503=M501,0,1))</f>
        <v>0</v>
      </c>
      <c r="AB503" s="51" t="s">
        <v>177</v>
      </c>
      <c r="AC503" s="51" t="str">
        <f t="shared" si="121"/>
        <v>?</v>
      </c>
      <c r="AD503" s="51">
        <f>IF(N503=N502,0,IF(N503=N501,0,1))</f>
        <v>0</v>
      </c>
      <c r="AE503" s="407">
        <f t="shared" si="122"/>
        <v>0</v>
      </c>
    </row>
    <row r="504" spans="1:31" ht="14.1" customHeight="1" thickTop="1" thickBot="1">
      <c r="A504" s="1419"/>
      <c r="B504" s="1407"/>
      <c r="C504" s="1423"/>
      <c r="D504" s="1407"/>
      <c r="E504" s="1429"/>
      <c r="F504" s="1384"/>
      <c r="G504" s="1386"/>
      <c r="H504" s="1426"/>
      <c r="I504" s="1384"/>
      <c r="J504" s="1384"/>
      <c r="K504" s="249"/>
      <c r="L504" s="90"/>
      <c r="M504" s="81"/>
      <c r="N504" s="81"/>
      <c r="O504" s="90"/>
      <c r="P504" s="5"/>
      <c r="Q504" s="5"/>
      <c r="R504" s="5"/>
      <c r="S504" s="5"/>
      <c r="T504" s="90"/>
      <c r="U504" s="1396"/>
      <c r="V504" s="1396"/>
      <c r="W504" s="1391"/>
      <c r="X504" s="1399"/>
      <c r="Y504" s="1393"/>
      <c r="Z504" s="1402"/>
      <c r="AA504" s="51">
        <f>IF(M504=M503,0,IF(M504=M502,0,IF(M504=M501,0,1)))</f>
        <v>0</v>
      </c>
      <c r="AB504" s="51" t="s">
        <v>177</v>
      </c>
      <c r="AC504" s="51" t="str">
        <f t="shared" si="121"/>
        <v>?</v>
      </c>
      <c r="AD504" s="51">
        <f>IF(N504=N503,0,IF(N504=N502,0,IF(N504=N501,0,1)))</f>
        <v>0</v>
      </c>
      <c r="AE504" s="407">
        <f t="shared" si="122"/>
        <v>0</v>
      </c>
    </row>
    <row r="505" spans="1:31" ht="14.1" customHeight="1" thickTop="1" thickBot="1">
      <c r="A505" s="1419"/>
      <c r="B505" s="1407"/>
      <c r="C505" s="1423"/>
      <c r="D505" s="1407"/>
      <c r="E505" s="1429"/>
      <c r="F505" s="1384"/>
      <c r="G505" s="1386"/>
      <c r="H505" s="1426"/>
      <c r="I505" s="1384"/>
      <c r="J505" s="1384"/>
      <c r="K505" s="253"/>
      <c r="L505" s="90"/>
      <c r="M505" s="81"/>
      <c r="N505" s="81"/>
      <c r="O505" s="90"/>
      <c r="P505" s="5"/>
      <c r="Q505" s="5"/>
      <c r="R505" s="5"/>
      <c r="S505" s="5"/>
      <c r="T505" s="90"/>
      <c r="U505" s="1396"/>
      <c r="V505" s="1396"/>
      <c r="W505" s="1391"/>
      <c r="X505" s="1399"/>
      <c r="Y505" s="1393"/>
      <c r="Z505" s="1402"/>
      <c r="AA505" s="51">
        <f>IF(M505=M504,0,IF(M505=M503,0,IF(M505=M502,0,IF(M505=M501,0,1))))</f>
        <v>0</v>
      </c>
      <c r="AB505" s="51" t="s">
        <v>177</v>
      </c>
      <c r="AC505" s="51" t="str">
        <f t="shared" si="121"/>
        <v>?</v>
      </c>
      <c r="AD505" s="51">
        <f>IF(N505=N504,0,IF(N505=N503,0,IF(N505=N502,0,IF(N505=N501,0,1))))</f>
        <v>0</v>
      </c>
      <c r="AE505" s="407">
        <f t="shared" si="122"/>
        <v>0</v>
      </c>
    </row>
    <row r="506" spans="1:31" ht="14.1" customHeight="1" thickTop="1" thickBot="1">
      <c r="A506" s="1419"/>
      <c r="B506" s="1407"/>
      <c r="C506" s="1423"/>
      <c r="D506" s="1407"/>
      <c r="E506" s="1429"/>
      <c r="F506" s="1384"/>
      <c r="G506" s="1386"/>
      <c r="H506" s="1426"/>
      <c r="I506" s="1384"/>
      <c r="J506" s="1384"/>
      <c r="K506" s="253"/>
      <c r="L506" s="90"/>
      <c r="M506" s="81"/>
      <c r="N506" s="81"/>
      <c r="O506" s="90"/>
      <c r="P506" s="5"/>
      <c r="Q506" s="5"/>
      <c r="R506" s="5"/>
      <c r="S506" s="5"/>
      <c r="T506" s="90"/>
      <c r="U506" s="1396"/>
      <c r="V506" s="1396"/>
      <c r="W506" s="1391"/>
      <c r="X506" s="1399"/>
      <c r="Y506" s="1393"/>
      <c r="Z506" s="1402"/>
      <c r="AA506" s="51">
        <f>IF(M506=M505,0,IF(M506=M504,0,IF(M506=M503,0,IF(M506=M502,0,IF(M506=M501,0,1)))))</f>
        <v>0</v>
      </c>
      <c r="AB506" s="51" t="s">
        <v>177</v>
      </c>
      <c r="AC506" s="51" t="str">
        <f t="shared" si="121"/>
        <v>?</v>
      </c>
      <c r="AD506" s="51">
        <f>IF(N506=N505,0,IF(N506=N504,0,IF(N506=N503,0,IF(N506=N502,0,IF(N506=N501,0,1)))))</f>
        <v>0</v>
      </c>
      <c r="AE506" s="407">
        <f t="shared" si="122"/>
        <v>0</v>
      </c>
    </row>
    <row r="507" spans="1:31" ht="14.1" customHeight="1" thickTop="1" thickBot="1">
      <c r="A507" s="1419"/>
      <c r="B507" s="1407"/>
      <c r="C507" s="1423"/>
      <c r="D507" s="1407"/>
      <c r="E507" s="1429"/>
      <c r="F507" s="1384"/>
      <c r="G507" s="1386"/>
      <c r="H507" s="1426"/>
      <c r="I507" s="1384"/>
      <c r="J507" s="1384"/>
      <c r="K507" s="253"/>
      <c r="L507" s="90"/>
      <c r="M507" s="81"/>
      <c r="N507" s="81"/>
      <c r="O507" s="90"/>
      <c r="P507" s="5"/>
      <c r="Q507" s="5"/>
      <c r="R507" s="5"/>
      <c r="S507" s="5"/>
      <c r="T507" s="90"/>
      <c r="U507" s="1396"/>
      <c r="V507" s="1396"/>
      <c r="W507" s="1388" t="str">
        <f t="shared" ref="W507" si="123">IF(W501&gt;9,"błąd","")</f>
        <v/>
      </c>
      <c r="X507" s="1399"/>
      <c r="Y507" s="1393"/>
      <c r="Z507" s="1402"/>
      <c r="AA507" s="51">
        <f>IF(M507=M506,0,IF(M507=M505,0,IF(M507=M504,0,IF(M507=M503,0,IF(M507=M502,0,IF(M507=M501,0,1))))))</f>
        <v>0</v>
      </c>
      <c r="AB507" s="51" t="s">
        <v>177</v>
      </c>
      <c r="AC507" s="51" t="str">
        <f t="shared" si="121"/>
        <v>?</v>
      </c>
      <c r="AD507" s="51">
        <f>IF(N507=N506,0,IF(N507=N505,0,IF(N507=N504,0,IF(N507=N503,0,IF(N507=N502,0,IF(N507=N501,0,1))))))</f>
        <v>0</v>
      </c>
      <c r="AE507" s="407">
        <f t="shared" si="122"/>
        <v>0</v>
      </c>
    </row>
    <row r="508" spans="1:31" ht="14.1" customHeight="1" thickTop="1" thickBot="1">
      <c r="A508" s="1419"/>
      <c r="B508" s="1407"/>
      <c r="C508" s="1423"/>
      <c r="D508" s="1407"/>
      <c r="E508" s="1429"/>
      <c r="F508" s="1384"/>
      <c r="G508" s="1386"/>
      <c r="H508" s="1426"/>
      <c r="I508" s="1384"/>
      <c r="J508" s="1384"/>
      <c r="K508" s="253"/>
      <c r="L508" s="90"/>
      <c r="M508" s="81"/>
      <c r="N508" s="81"/>
      <c r="O508" s="90"/>
      <c r="P508" s="5"/>
      <c r="Q508" s="5"/>
      <c r="R508" s="5"/>
      <c r="S508" s="5"/>
      <c r="T508" s="90"/>
      <c r="U508" s="1396"/>
      <c r="V508" s="1396"/>
      <c r="W508" s="1388"/>
      <c r="X508" s="1399"/>
      <c r="Y508" s="1393"/>
      <c r="Z508" s="1402"/>
      <c r="AA508" s="51">
        <f>IF(M508=M507,0,IF(M508=M506,0,IF(M508=M505,0,IF(M508=M504,0,IF(M508=M503,0,IF(M508=M502,0,IF(M508=M501,0,1)))))))</f>
        <v>0</v>
      </c>
      <c r="AB508" s="51" t="s">
        <v>177</v>
      </c>
      <c r="AC508" s="51" t="str">
        <f t="shared" si="121"/>
        <v>?</v>
      </c>
      <c r="AD508" s="51">
        <f>IF(N508=N507,0,IF(N508=N506,0,IF(N508=N505,0,IF(N508=N504,0,IF(N508=N503,0,IF(N508=N502,0,IF(N508=N501,0,1)))))))</f>
        <v>0</v>
      </c>
      <c r="AE508" s="407">
        <f t="shared" si="122"/>
        <v>0</v>
      </c>
    </row>
    <row r="509" spans="1:31" ht="14.1" customHeight="1" thickTop="1" thickBot="1">
      <c r="A509" s="1419"/>
      <c r="B509" s="1407"/>
      <c r="C509" s="1423"/>
      <c r="D509" s="1407"/>
      <c r="E509" s="1429"/>
      <c r="F509" s="1384"/>
      <c r="G509" s="1386"/>
      <c r="H509" s="1426"/>
      <c r="I509" s="1384"/>
      <c r="J509" s="1384"/>
      <c r="K509" s="253"/>
      <c r="L509" s="90"/>
      <c r="M509" s="81"/>
      <c r="N509" s="81"/>
      <c r="O509" s="90"/>
      <c r="P509" s="5"/>
      <c r="Q509" s="5"/>
      <c r="R509" s="5"/>
      <c r="S509" s="5"/>
      <c r="T509" s="90"/>
      <c r="U509" s="1396"/>
      <c r="V509" s="1396"/>
      <c r="W509" s="1388"/>
      <c r="X509" s="1399"/>
      <c r="Y509" s="1393"/>
      <c r="Z509" s="1402"/>
      <c r="AA509" s="51">
        <f>IF(M509=M508,0,IF(M509=M507,0,IF(M509=M506,0,IF(M509=M505,0,IF(M509=M504,0,IF(M509=M503,0,IF(M509=M502,0,IF(M509=M501,0,1))))))))</f>
        <v>0</v>
      </c>
      <c r="AB509" s="51" t="s">
        <v>177</v>
      </c>
      <c r="AC509" s="51" t="str">
        <f t="shared" si="121"/>
        <v>?</v>
      </c>
      <c r="AD509" s="51">
        <f>IF(N509=N508,0,IF(N509=N507,0,IF(N509=N506,0,IF(N509=N505,0,IF(N509=N504,0,IF(N509=N503,0,IF(N509=N502,0,IF(N509=N501,0,1))))))))</f>
        <v>0</v>
      </c>
      <c r="AE509" s="407">
        <f t="shared" si="122"/>
        <v>0</v>
      </c>
    </row>
    <row r="510" spans="1:31" ht="14.1" customHeight="1" thickTop="1" thickBot="1">
      <c r="A510" s="1419"/>
      <c r="B510" s="1408"/>
      <c r="C510" s="1424"/>
      <c r="D510" s="1408"/>
      <c r="E510" s="1430"/>
      <c r="F510" s="1385"/>
      <c r="G510" s="1387"/>
      <c r="H510" s="1427"/>
      <c r="I510" s="1385"/>
      <c r="J510" s="1385"/>
      <c r="K510" s="250"/>
      <c r="L510" s="88"/>
      <c r="M510" s="81"/>
      <c r="N510" s="85"/>
      <c r="O510" s="88"/>
      <c r="P510" s="6"/>
      <c r="Q510" s="6"/>
      <c r="R510" s="6"/>
      <c r="S510" s="6"/>
      <c r="T510" s="88"/>
      <c r="U510" s="1397"/>
      <c r="V510" s="1397"/>
      <c r="W510" s="1389"/>
      <c r="X510" s="1399"/>
      <c r="Y510" s="1394"/>
      <c r="Z510" s="1402"/>
      <c r="AA510" s="51">
        <f>IF(M510=M509,0,IF(M510=M508,0,IF(M510=M507,0,IF(M510=M506,0,IF(M510=M505,0,IF(M510=M504,0,IF(M510=M503,0,IF(M510=M502,0,IF(M510=M501,0,1)))))))))</f>
        <v>0</v>
      </c>
      <c r="AB510" s="51" t="s">
        <v>177</v>
      </c>
      <c r="AC510" s="51" t="str">
        <f t="shared" si="121"/>
        <v>?</v>
      </c>
      <c r="AD510" s="51">
        <f>IF(N510=N509,0,IF(N510=N508,0,IF(N510=N507,0,IF(N510=N506,0,IF(N510=N505,0,IF(N510=N504,0,IF(N510=N503,0,IF(N510=N502,0,IF(N510=N501,0,1)))))))))</f>
        <v>0</v>
      </c>
      <c r="AE510" s="407">
        <f t="shared" si="122"/>
        <v>0</v>
      </c>
    </row>
    <row r="511" spans="1:31" ht="17.100000000000001" customHeight="1" thickTop="1" thickBot="1">
      <c r="A511" s="59"/>
      <c r="B511" s="61"/>
      <c r="C511" s="170" t="s">
        <v>103</v>
      </c>
      <c r="D511" s="237"/>
      <c r="E511" s="236"/>
      <c r="F511" s="237"/>
      <c r="G511" s="64"/>
      <c r="H511" s="237"/>
      <c r="I511" s="237"/>
      <c r="J511" s="237"/>
      <c r="K511" s="254"/>
      <c r="L511" s="61"/>
      <c r="M511" s="64"/>
      <c r="N511" s="60"/>
      <c r="O511" s="61"/>
      <c r="P511" s="60"/>
      <c r="Q511" s="60"/>
      <c r="R511" s="60"/>
      <c r="S511" s="60"/>
      <c r="T511" s="62"/>
      <c r="U511" s="307">
        <f>SUM(U512:U515)</f>
        <v>0</v>
      </c>
      <c r="V511" s="307"/>
      <c r="W511" s="23">
        <f>SUM(W512:W515)</f>
        <v>0</v>
      </c>
      <c r="X511" s="307">
        <f>SUM(X512:X515)</f>
        <v>0</v>
      </c>
      <c r="Y511" s="158"/>
      <c r="Z511" s="72" t="s">
        <v>51</v>
      </c>
      <c r="AC511" s="51" t="str">
        <f t="shared" ref="AC511:AC524" si="124">$C$2</f>
        <v>?</v>
      </c>
    </row>
    <row r="512" spans="1:31" ht="14.1" customHeight="1" thickTop="1">
      <c r="A512" s="161"/>
      <c r="B512" s="451"/>
      <c r="C512" s="440"/>
      <c r="D512" s="238"/>
      <c r="E512" s="330"/>
      <c r="F512" s="239"/>
      <c r="G512" s="180"/>
      <c r="H512" s="331"/>
      <c r="I512" s="331"/>
      <c r="J512" s="331"/>
      <c r="K512" s="251"/>
      <c r="L512" s="89"/>
      <c r="M512" s="71"/>
      <c r="N512" s="71"/>
      <c r="O512" s="89"/>
      <c r="P512" s="257"/>
      <c r="Q512" s="257"/>
      <c r="R512" s="257"/>
      <c r="S512" s="257"/>
      <c r="T512" s="487"/>
      <c r="U512" s="308">
        <f t="shared" ref="U512:U515" si="125">T512</f>
        <v>0</v>
      </c>
      <c r="V512" s="308">
        <f t="shared" ref="V512:V515" si="126">IF(U512&gt;0,20,0)</f>
        <v>0</v>
      </c>
      <c r="W512" s="96">
        <f t="shared" ref="W512:W515" si="127">IF(U512&lt;=20,0,U512-V512)</f>
        <v>0</v>
      </c>
      <c r="X512" s="317">
        <f t="shared" ref="X512:X515" si="128">IF(U512&lt;V512,U512,V512)/IF(V512=0,1,V512)</f>
        <v>0</v>
      </c>
      <c r="Y512" s="94" t="str">
        <f t="shared" ref="Y512:Y515" si="129">IF(X512=1,"pe",IF(X512&gt;0,"ne",""))</f>
        <v/>
      </c>
      <c r="Z512" s="79"/>
      <c r="AA512" s="51">
        <v>1</v>
      </c>
      <c r="AB512" s="51" t="s">
        <v>178</v>
      </c>
      <c r="AC512" s="51" t="str">
        <f t="shared" si="124"/>
        <v>?</v>
      </c>
      <c r="AD512" s="17">
        <v>1</v>
      </c>
      <c r="AE512" s="407">
        <f>C512</f>
        <v>0</v>
      </c>
    </row>
    <row r="513" spans="1:31" ht="14.1" customHeight="1">
      <c r="A513" s="163"/>
      <c r="B513" s="452"/>
      <c r="C513" s="441"/>
      <c r="D513" s="240"/>
      <c r="E513" s="332"/>
      <c r="F513" s="241"/>
      <c r="G513" s="137"/>
      <c r="H513" s="244"/>
      <c r="I513" s="244"/>
      <c r="J513" s="244"/>
      <c r="K513" s="249"/>
      <c r="L513" s="90"/>
      <c r="M513" s="81"/>
      <c r="N513" s="81"/>
      <c r="O513" s="90"/>
      <c r="P513" s="258"/>
      <c r="Q513" s="258"/>
      <c r="R513" s="258"/>
      <c r="S513" s="258"/>
      <c r="T513" s="90"/>
      <c r="U513" s="309">
        <f t="shared" si="125"/>
        <v>0</v>
      </c>
      <c r="V513" s="309">
        <f t="shared" si="126"/>
        <v>0</v>
      </c>
      <c r="W513" s="76">
        <f t="shared" si="127"/>
        <v>0</v>
      </c>
      <c r="X513" s="318">
        <f t="shared" si="128"/>
        <v>0</v>
      </c>
      <c r="Y513" s="95" t="str">
        <f t="shared" si="129"/>
        <v/>
      </c>
      <c r="Z513" s="77"/>
      <c r="AA513" s="51">
        <v>1</v>
      </c>
      <c r="AB513" s="51" t="s">
        <v>178</v>
      </c>
      <c r="AC513" s="51" t="str">
        <f t="shared" si="124"/>
        <v>?</v>
      </c>
      <c r="AD513" s="17">
        <v>1</v>
      </c>
      <c r="AE513" s="407">
        <f>C513</f>
        <v>0</v>
      </c>
    </row>
    <row r="514" spans="1:31" ht="14.1" customHeight="1">
      <c r="A514" s="163"/>
      <c r="B514" s="452"/>
      <c r="C514" s="441"/>
      <c r="D514" s="240"/>
      <c r="E514" s="332"/>
      <c r="F514" s="241"/>
      <c r="G514" s="137"/>
      <c r="H514" s="244"/>
      <c r="I514" s="244"/>
      <c r="J514" s="244"/>
      <c r="K514" s="249"/>
      <c r="L514" s="90"/>
      <c r="M514" s="81"/>
      <c r="N514" s="81"/>
      <c r="O514" s="90"/>
      <c r="P514" s="83"/>
      <c r="Q514" s="83"/>
      <c r="R514" s="83"/>
      <c r="S514" s="83"/>
      <c r="T514" s="488"/>
      <c r="U514" s="309">
        <f t="shared" si="125"/>
        <v>0</v>
      </c>
      <c r="V514" s="309">
        <f t="shared" si="126"/>
        <v>0</v>
      </c>
      <c r="W514" s="76">
        <f t="shared" si="127"/>
        <v>0</v>
      </c>
      <c r="X514" s="318">
        <f t="shared" si="128"/>
        <v>0</v>
      </c>
      <c r="Y514" s="95" t="str">
        <f t="shared" si="129"/>
        <v/>
      </c>
      <c r="Z514" s="77"/>
      <c r="AA514" s="51">
        <v>1</v>
      </c>
      <c r="AB514" s="51" t="s">
        <v>178</v>
      </c>
      <c r="AC514" s="51" t="str">
        <f t="shared" si="124"/>
        <v>?</v>
      </c>
      <c r="AD514" s="17">
        <v>1</v>
      </c>
      <c r="AE514" s="407">
        <f>C514</f>
        <v>0</v>
      </c>
    </row>
    <row r="515" spans="1:31" ht="14.1" customHeight="1" thickBot="1">
      <c r="A515" s="162"/>
      <c r="B515" s="453"/>
      <c r="C515" s="442"/>
      <c r="D515" s="242"/>
      <c r="E515" s="333"/>
      <c r="F515" s="243"/>
      <c r="G515" s="184"/>
      <c r="H515" s="334"/>
      <c r="I515" s="334"/>
      <c r="J515" s="334"/>
      <c r="K515" s="250"/>
      <c r="L515" s="88"/>
      <c r="M515" s="81"/>
      <c r="N515" s="85"/>
      <c r="O515" s="88"/>
      <c r="P515" s="160"/>
      <c r="Q515" s="160"/>
      <c r="R515" s="160"/>
      <c r="S515" s="160"/>
      <c r="T515" s="489"/>
      <c r="U515" s="310">
        <f t="shared" si="125"/>
        <v>0</v>
      </c>
      <c r="V515" s="310">
        <f t="shared" si="126"/>
        <v>0</v>
      </c>
      <c r="W515" s="159">
        <f t="shared" si="127"/>
        <v>0</v>
      </c>
      <c r="X515" s="319">
        <f t="shared" si="128"/>
        <v>0</v>
      </c>
      <c r="Y515" s="186" t="str">
        <f t="shared" si="129"/>
        <v/>
      </c>
      <c r="Z515" s="80"/>
      <c r="AA515" s="51">
        <v>1</v>
      </c>
      <c r="AB515" s="51" t="s">
        <v>178</v>
      </c>
      <c r="AC515" s="51" t="str">
        <f t="shared" si="124"/>
        <v>?</v>
      </c>
      <c r="AD515" s="17">
        <v>1</v>
      </c>
      <c r="AE515" s="407">
        <f>C515</f>
        <v>0</v>
      </c>
    </row>
    <row r="516" spans="1:31" ht="17.100000000000001" customHeight="1" thickTop="1" thickBot="1">
      <c r="A516" s="59"/>
      <c r="B516" s="61"/>
      <c r="C516" s="170" t="s">
        <v>104</v>
      </c>
      <c r="D516" s="237"/>
      <c r="E516" s="236"/>
      <c r="F516" s="237"/>
      <c r="G516" s="64"/>
      <c r="H516" s="237"/>
      <c r="I516" s="237"/>
      <c r="J516" s="237"/>
      <c r="K516" s="254"/>
      <c r="L516" s="61"/>
      <c r="M516" s="64"/>
      <c r="N516" s="60"/>
      <c r="O516" s="61"/>
      <c r="P516" s="60"/>
      <c r="Q516" s="60"/>
      <c r="R516" s="60"/>
      <c r="S516" s="60"/>
      <c r="T516" s="62"/>
      <c r="U516" s="311">
        <f>SUM(U517:U532)</f>
        <v>0</v>
      </c>
      <c r="V516" s="311"/>
      <c r="W516" s="22">
        <f>SUM(W517:W532)</f>
        <v>0</v>
      </c>
      <c r="X516" s="311">
        <f>SUM(X517:X532)</f>
        <v>0</v>
      </c>
      <c r="Y516" s="101"/>
      <c r="Z516" s="72" t="s">
        <v>51</v>
      </c>
      <c r="AC516" s="51" t="str">
        <f t="shared" si="124"/>
        <v>?</v>
      </c>
    </row>
    <row r="517" spans="1:31" ht="14.1" customHeight="1" thickTop="1" thickBot="1">
      <c r="A517" s="1419"/>
      <c r="B517" s="1406"/>
      <c r="C517" s="1436"/>
      <c r="D517" s="1406"/>
      <c r="E517" s="1406"/>
      <c r="F517" s="1398"/>
      <c r="G517" s="1425"/>
      <c r="H517" s="1026" t="s">
        <v>552</v>
      </c>
      <c r="I517" s="1398"/>
      <c r="J517" s="1398"/>
      <c r="K517" s="251"/>
      <c r="L517" s="89"/>
      <c r="M517" s="71"/>
      <c r="N517" s="71"/>
      <c r="O517" s="89"/>
      <c r="P517" s="7"/>
      <c r="Q517" s="7"/>
      <c r="R517" s="7"/>
      <c r="S517" s="7"/>
      <c r="T517" s="89"/>
      <c r="U517" s="1395">
        <f>SUM(P517:T524)</f>
        <v>0</v>
      </c>
      <c r="V517" s="1395">
        <f>IF(U517&gt;0,22,0)</f>
        <v>0</v>
      </c>
      <c r="W517" s="1390">
        <f t="shared" ref="W517" si="130">IF((U517-V517)&gt;=0,U517-V517,0)</f>
        <v>0</v>
      </c>
      <c r="X517" s="1403">
        <f>IF(U517&lt;V517,U517,V517)/IF(V517=0,1,V517)</f>
        <v>0</v>
      </c>
      <c r="Y517" s="1392" t="str">
        <f>IF(X517=1,"pe",IF(X517&gt;0,"ne",""))</f>
        <v/>
      </c>
      <c r="Z517" s="1402"/>
      <c r="AA517" s="51">
        <v>1</v>
      </c>
      <c r="AB517" s="51" t="s">
        <v>179</v>
      </c>
      <c r="AC517" s="51" t="str">
        <f t="shared" si="124"/>
        <v>?</v>
      </c>
      <c r="AD517" s="51">
        <v>1</v>
      </c>
      <c r="AE517" s="407">
        <f>C517</f>
        <v>0</v>
      </c>
    </row>
    <row r="518" spans="1:31" ht="14.1" customHeight="1" thickTop="1" thickBot="1">
      <c r="A518" s="1434"/>
      <c r="B518" s="1407"/>
      <c r="C518" s="1437"/>
      <c r="D518" s="1407"/>
      <c r="E518" s="1407"/>
      <c r="F518" s="1384"/>
      <c r="G518" s="1386"/>
      <c r="H518" s="1426"/>
      <c r="I518" s="1384"/>
      <c r="J518" s="1384"/>
      <c r="K518" s="249"/>
      <c r="L518" s="90"/>
      <c r="M518" s="81"/>
      <c r="N518" s="81"/>
      <c r="O518" s="90"/>
      <c r="P518" s="5"/>
      <c r="Q518" s="5"/>
      <c r="R518" s="5"/>
      <c r="S518" s="5"/>
      <c r="T518" s="90"/>
      <c r="U518" s="1396"/>
      <c r="V518" s="1396"/>
      <c r="W518" s="1391"/>
      <c r="X518" s="1404"/>
      <c r="Y518" s="1393"/>
      <c r="Z518" s="1402"/>
      <c r="AA518" s="51">
        <f>IF(M518=M517,0,1)</f>
        <v>0</v>
      </c>
      <c r="AB518" s="51" t="s">
        <v>179</v>
      </c>
      <c r="AC518" s="51" t="str">
        <f t="shared" si="124"/>
        <v>?</v>
      </c>
      <c r="AD518" s="51">
        <f>IF(N518=N517,0,1)</f>
        <v>0</v>
      </c>
      <c r="AE518" s="407">
        <f>AE517</f>
        <v>0</v>
      </c>
    </row>
    <row r="519" spans="1:31" ht="14.1" customHeight="1" thickTop="1" thickBot="1">
      <c r="A519" s="1434"/>
      <c r="B519" s="1407"/>
      <c r="C519" s="1437"/>
      <c r="D519" s="1407"/>
      <c r="E519" s="1407"/>
      <c r="F519" s="1384"/>
      <c r="G519" s="1386"/>
      <c r="H519" s="1426"/>
      <c r="I519" s="1384"/>
      <c r="J519" s="1384"/>
      <c r="K519" s="249"/>
      <c r="L519" s="90"/>
      <c r="M519" s="81"/>
      <c r="N519" s="81"/>
      <c r="O519" s="90"/>
      <c r="P519" s="5"/>
      <c r="Q519" s="5"/>
      <c r="R519" s="5"/>
      <c r="S519" s="5"/>
      <c r="T519" s="90"/>
      <c r="U519" s="1396"/>
      <c r="V519" s="1396"/>
      <c r="W519" s="1391"/>
      <c r="X519" s="1404"/>
      <c r="Y519" s="1393"/>
      <c r="Z519" s="1402"/>
      <c r="AA519" s="51">
        <f>IF(M519=M518,0,IF(M519=M517,0,1))</f>
        <v>0</v>
      </c>
      <c r="AB519" s="51" t="s">
        <v>179</v>
      </c>
      <c r="AC519" s="51" t="str">
        <f t="shared" si="124"/>
        <v>?</v>
      </c>
      <c r="AD519" s="51">
        <f>IF(N519=N518,0,IF(N519=N517,0,1))</f>
        <v>0</v>
      </c>
      <c r="AE519" s="407">
        <f t="shared" ref="AE519:AE524" si="131">AE518</f>
        <v>0</v>
      </c>
    </row>
    <row r="520" spans="1:31" ht="14.1" customHeight="1" thickTop="1" thickBot="1">
      <c r="A520" s="1434"/>
      <c r="B520" s="1407"/>
      <c r="C520" s="1437"/>
      <c r="D520" s="1407"/>
      <c r="E520" s="1407"/>
      <c r="F520" s="1384"/>
      <c r="G520" s="1386"/>
      <c r="H520" s="1426"/>
      <c r="I520" s="1384"/>
      <c r="J520" s="1384"/>
      <c r="K520" s="249"/>
      <c r="L520" s="90"/>
      <c r="M520" s="81"/>
      <c r="N520" s="81"/>
      <c r="O520" s="90"/>
      <c r="P520" s="5"/>
      <c r="Q520" s="5"/>
      <c r="R520" s="5"/>
      <c r="S520" s="5"/>
      <c r="T520" s="90"/>
      <c r="U520" s="1396"/>
      <c r="V520" s="1396"/>
      <c r="W520" s="1391"/>
      <c r="X520" s="1404"/>
      <c r="Y520" s="1393"/>
      <c r="Z520" s="1402"/>
      <c r="AA520" s="51">
        <f>IF(M520=M519,0,IF(M520=M518,0,IF(M520=M517,0,1)))</f>
        <v>0</v>
      </c>
      <c r="AB520" s="51" t="s">
        <v>179</v>
      </c>
      <c r="AC520" s="51" t="str">
        <f t="shared" si="124"/>
        <v>?</v>
      </c>
      <c r="AD520" s="51">
        <f>IF(N520=N519,0,IF(N520=N518,0,IF(N520=N517,0,1)))</f>
        <v>0</v>
      </c>
      <c r="AE520" s="407">
        <f t="shared" si="131"/>
        <v>0</v>
      </c>
    </row>
    <row r="521" spans="1:31" ht="14.1" customHeight="1" thickTop="1" thickBot="1">
      <c r="A521" s="1434"/>
      <c r="B521" s="1407"/>
      <c r="C521" s="1437"/>
      <c r="D521" s="1407"/>
      <c r="E521" s="1407"/>
      <c r="F521" s="1384"/>
      <c r="G521" s="1386"/>
      <c r="H521" s="1426"/>
      <c r="I521" s="1384"/>
      <c r="J521" s="1384"/>
      <c r="K521" s="253"/>
      <c r="L521" s="90"/>
      <c r="M521" s="81"/>
      <c r="N521" s="81"/>
      <c r="O521" s="90"/>
      <c r="P521" s="5"/>
      <c r="Q521" s="5"/>
      <c r="R521" s="5"/>
      <c r="S521" s="5"/>
      <c r="T521" s="90"/>
      <c r="U521" s="1396"/>
      <c r="V521" s="1396"/>
      <c r="W521" s="1391"/>
      <c r="X521" s="1404"/>
      <c r="Y521" s="1393"/>
      <c r="Z521" s="1402"/>
      <c r="AA521" s="51">
        <f>IF(M521=M520,0,IF(M521=M519,0,IF(M521=M518,0,IF(M521=M517,0,1))))</f>
        <v>0</v>
      </c>
      <c r="AB521" s="51" t="s">
        <v>179</v>
      </c>
      <c r="AC521" s="51" t="str">
        <f t="shared" si="124"/>
        <v>?</v>
      </c>
      <c r="AD521" s="51">
        <f>IF(N521=N520,0,IF(N521=N519,0,IF(N521=N518,0,IF(N521=N517,0,1))))</f>
        <v>0</v>
      </c>
      <c r="AE521" s="407">
        <f t="shared" si="131"/>
        <v>0</v>
      </c>
    </row>
    <row r="522" spans="1:31" ht="14.1" customHeight="1" thickTop="1" thickBot="1">
      <c r="A522" s="1434"/>
      <c r="B522" s="1407"/>
      <c r="C522" s="1437"/>
      <c r="D522" s="1407"/>
      <c r="E522" s="1407"/>
      <c r="F522" s="1384"/>
      <c r="G522" s="1386"/>
      <c r="H522" s="1426"/>
      <c r="I522" s="1384"/>
      <c r="J522" s="1384"/>
      <c r="K522" s="253"/>
      <c r="L522" s="90"/>
      <c r="M522" s="81"/>
      <c r="N522" s="81"/>
      <c r="O522" s="90"/>
      <c r="P522" s="5"/>
      <c r="Q522" s="5"/>
      <c r="R522" s="5"/>
      <c r="S522" s="5"/>
      <c r="T522" s="90"/>
      <c r="U522" s="1396"/>
      <c r="V522" s="1396"/>
      <c r="W522" s="1388" t="str">
        <f>IF(W517&gt;V517/2,"błąd","")</f>
        <v/>
      </c>
      <c r="X522" s="1404"/>
      <c r="Y522" s="1393"/>
      <c r="Z522" s="1402"/>
      <c r="AA522" s="51">
        <f>IF(M522=M521,0,IF(M522=M520,0,IF(M522=M519,0,IF(M522=M518,0,IF(M522=M517,0,1)))))</f>
        <v>0</v>
      </c>
      <c r="AB522" s="51" t="s">
        <v>179</v>
      </c>
      <c r="AC522" s="51" t="str">
        <f t="shared" si="124"/>
        <v>?</v>
      </c>
      <c r="AD522" s="51">
        <f>IF(N522=N521,0,IF(N522=N520,0,IF(N522=N519,0,IF(N522=N518,0,IF(N522=N517,0,1)))))</f>
        <v>0</v>
      </c>
      <c r="AE522" s="407">
        <f t="shared" si="131"/>
        <v>0</v>
      </c>
    </row>
    <row r="523" spans="1:31" ht="14.1" customHeight="1" thickTop="1" thickBot="1">
      <c r="A523" s="1434"/>
      <c r="B523" s="1407"/>
      <c r="C523" s="1437"/>
      <c r="D523" s="1407"/>
      <c r="E523" s="1407"/>
      <c r="F523" s="1384"/>
      <c r="G523" s="1386"/>
      <c r="H523" s="1426"/>
      <c r="I523" s="1384"/>
      <c r="J523" s="1384"/>
      <c r="K523" s="253"/>
      <c r="L523" s="90"/>
      <c r="M523" s="81"/>
      <c r="N523" s="81"/>
      <c r="O523" s="90"/>
      <c r="P523" s="5"/>
      <c r="Q523" s="5"/>
      <c r="R523" s="5"/>
      <c r="S523" s="5"/>
      <c r="T523" s="90"/>
      <c r="U523" s="1396"/>
      <c r="V523" s="1396"/>
      <c r="W523" s="1388"/>
      <c r="X523" s="1404"/>
      <c r="Y523" s="1393"/>
      <c r="Z523" s="1402"/>
      <c r="AA523" s="51">
        <f>IF(M523=M522,0,IF(M523=M521,0,IF(M523=M520,0,IF(M523=M519,0,IF(M523=M518,0,IF(M523=M517,0,1))))))</f>
        <v>0</v>
      </c>
      <c r="AB523" s="51" t="s">
        <v>179</v>
      </c>
      <c r="AC523" s="51" t="str">
        <f t="shared" si="124"/>
        <v>?</v>
      </c>
      <c r="AD523" s="51">
        <f>IF(N523=N522,0,IF(N523=N521,0,IF(N523=N520,0,IF(N523=N519,0,IF(N523=N518,0,IF(N523=N517,0,1))))))</f>
        <v>0</v>
      </c>
      <c r="AE523" s="407">
        <f t="shared" si="131"/>
        <v>0</v>
      </c>
    </row>
    <row r="524" spans="1:31" ht="14.1" customHeight="1" thickTop="1" thickBot="1">
      <c r="A524" s="1435"/>
      <c r="B524" s="1408"/>
      <c r="C524" s="1438"/>
      <c r="D524" s="1408"/>
      <c r="E524" s="1408"/>
      <c r="F524" s="1385"/>
      <c r="G524" s="1387"/>
      <c r="H524" s="1427"/>
      <c r="I524" s="1385"/>
      <c r="J524" s="1385"/>
      <c r="K524" s="250"/>
      <c r="L524" s="88"/>
      <c r="M524" s="81"/>
      <c r="N524" s="85"/>
      <c r="O524" s="88"/>
      <c r="P524" s="6"/>
      <c r="Q524" s="6"/>
      <c r="R524" s="6"/>
      <c r="S524" s="6"/>
      <c r="T524" s="88"/>
      <c r="U524" s="1397"/>
      <c r="V524" s="1397"/>
      <c r="W524" s="1389"/>
      <c r="X524" s="1405"/>
      <c r="Y524" s="1394"/>
      <c r="Z524" s="1402"/>
      <c r="AA524" s="51">
        <f>IF(M524=M523,0,IF(M524=M522,0,IF(M524=M521,0,IF(M524=M520,0,IF(M524=M519,0,IF(M524=M518,0,IF(M524=M517,0,1)))))))</f>
        <v>0</v>
      </c>
      <c r="AB524" s="51" t="s">
        <v>179</v>
      </c>
      <c r="AC524" s="51" t="str">
        <f t="shared" si="124"/>
        <v>?</v>
      </c>
      <c r="AD524" s="51">
        <f>IF(N524=N523,0,IF(N524=N522,0,IF(N524=N521,0,IF(N524=N520,0,IF(N524=N519,0,IF(N524=N518,0,IF(N524=N517,0,1)))))))</f>
        <v>0</v>
      </c>
      <c r="AE524" s="407">
        <f t="shared" si="131"/>
        <v>0</v>
      </c>
    </row>
    <row r="525" spans="1:31" ht="14.1" customHeight="1" thickTop="1" thickBot="1">
      <c r="A525" s="1419"/>
      <c r="B525" s="1406"/>
      <c r="C525" s="1436"/>
      <c r="D525" s="1406"/>
      <c r="E525" s="1406"/>
      <c r="F525" s="1398"/>
      <c r="G525" s="1425"/>
      <c r="H525" s="1026" t="s">
        <v>552</v>
      </c>
      <c r="I525" s="1398"/>
      <c r="J525" s="1398"/>
      <c r="K525" s="251"/>
      <c r="L525" s="89"/>
      <c r="M525" s="71"/>
      <c r="N525" s="71"/>
      <c r="O525" s="89"/>
      <c r="P525" s="7"/>
      <c r="Q525" s="7"/>
      <c r="R525" s="7"/>
      <c r="S525" s="7"/>
      <c r="T525" s="89"/>
      <c r="U525" s="1395">
        <f>SUM(P525:T532)</f>
        <v>0</v>
      </c>
      <c r="V525" s="1395">
        <f>IF(U525&gt;0,22,0)</f>
        <v>0</v>
      </c>
      <c r="W525" s="1390">
        <f t="shared" ref="W525" si="132">IF((U525-V525)&gt;=0,U525-V525,0)</f>
        <v>0</v>
      </c>
      <c r="X525" s="1403">
        <f>IF(U525&lt;V525,U525,V525)/IF(V525=0,1,V525)</f>
        <v>0</v>
      </c>
      <c r="Y525" s="1392" t="str">
        <f>IF(X525=1,"pe",IF(X525&gt;0,"ne",""))</f>
        <v/>
      </c>
      <c r="Z525" s="1402"/>
      <c r="AA525" s="51">
        <v>1</v>
      </c>
      <c r="AB525" s="51" t="s">
        <v>179</v>
      </c>
      <c r="AC525" s="51" t="str">
        <f t="shared" ref="AC525:AC546" si="133">$C$2</f>
        <v>?</v>
      </c>
      <c r="AD525" s="51">
        <v>1</v>
      </c>
      <c r="AE525" s="407">
        <f>C525</f>
        <v>0</v>
      </c>
    </row>
    <row r="526" spans="1:31" ht="14.1" customHeight="1" thickTop="1" thickBot="1">
      <c r="A526" s="1434"/>
      <c r="B526" s="1407"/>
      <c r="C526" s="1437"/>
      <c r="D526" s="1407"/>
      <c r="E526" s="1407"/>
      <c r="F526" s="1384"/>
      <c r="G526" s="1386"/>
      <c r="H526" s="1426"/>
      <c r="I526" s="1384"/>
      <c r="J526" s="1384"/>
      <c r="K526" s="249"/>
      <c r="L526" s="90"/>
      <c r="M526" s="81"/>
      <c r="N526" s="81"/>
      <c r="O526" s="90"/>
      <c r="P526" s="5"/>
      <c r="Q526" s="5"/>
      <c r="R526" s="5"/>
      <c r="S526" s="5"/>
      <c r="T526" s="90"/>
      <c r="U526" s="1396"/>
      <c r="V526" s="1396"/>
      <c r="W526" s="1391"/>
      <c r="X526" s="1404"/>
      <c r="Y526" s="1393"/>
      <c r="Z526" s="1402"/>
      <c r="AA526" s="51">
        <f>IF(M526=M525,0,1)</f>
        <v>0</v>
      </c>
      <c r="AB526" s="51" t="s">
        <v>179</v>
      </c>
      <c r="AC526" s="51" t="str">
        <f t="shared" si="133"/>
        <v>?</v>
      </c>
      <c r="AD526" s="51">
        <f>IF(N526=N525,0,1)</f>
        <v>0</v>
      </c>
      <c r="AE526" s="407">
        <f>AE525</f>
        <v>0</v>
      </c>
    </row>
    <row r="527" spans="1:31" ht="14.1" customHeight="1" thickTop="1" thickBot="1">
      <c r="A527" s="1434"/>
      <c r="B527" s="1407"/>
      <c r="C527" s="1437"/>
      <c r="D527" s="1407"/>
      <c r="E527" s="1407"/>
      <c r="F527" s="1384"/>
      <c r="G527" s="1386"/>
      <c r="H527" s="1426"/>
      <c r="I527" s="1384"/>
      <c r="J527" s="1384"/>
      <c r="K527" s="249"/>
      <c r="L527" s="90"/>
      <c r="M527" s="81"/>
      <c r="N527" s="81"/>
      <c r="O527" s="90"/>
      <c r="P527" s="5"/>
      <c r="Q527" s="5"/>
      <c r="R527" s="5"/>
      <c r="S527" s="5"/>
      <c r="T527" s="90"/>
      <c r="U527" s="1396"/>
      <c r="V527" s="1396"/>
      <c r="W527" s="1391"/>
      <c r="X527" s="1404"/>
      <c r="Y527" s="1393"/>
      <c r="Z527" s="1402"/>
      <c r="AA527" s="51">
        <f>IF(M527=M526,0,IF(M527=M525,0,1))</f>
        <v>0</v>
      </c>
      <c r="AB527" s="51" t="s">
        <v>179</v>
      </c>
      <c r="AC527" s="51" t="str">
        <f t="shared" si="133"/>
        <v>?</v>
      </c>
      <c r="AD527" s="51">
        <f>IF(N527=N526,0,IF(N527=N525,0,1))</f>
        <v>0</v>
      </c>
      <c r="AE527" s="407">
        <f t="shared" ref="AE527:AE532" si="134">AE526</f>
        <v>0</v>
      </c>
    </row>
    <row r="528" spans="1:31" ht="14.1" customHeight="1" thickTop="1" thickBot="1">
      <c r="A528" s="1434"/>
      <c r="B528" s="1407"/>
      <c r="C528" s="1437"/>
      <c r="D528" s="1407"/>
      <c r="E528" s="1407"/>
      <c r="F528" s="1384"/>
      <c r="G528" s="1386"/>
      <c r="H528" s="1426"/>
      <c r="I528" s="1384"/>
      <c r="J528" s="1384"/>
      <c r="K528" s="249"/>
      <c r="L528" s="90"/>
      <c r="M528" s="81"/>
      <c r="N528" s="81"/>
      <c r="O528" s="90"/>
      <c r="P528" s="5"/>
      <c r="Q528" s="5"/>
      <c r="R528" s="5"/>
      <c r="S528" s="5"/>
      <c r="T528" s="90"/>
      <c r="U528" s="1396"/>
      <c r="V528" s="1396"/>
      <c r="W528" s="1391"/>
      <c r="X528" s="1404"/>
      <c r="Y528" s="1393"/>
      <c r="Z528" s="1402"/>
      <c r="AA528" s="51">
        <f>IF(M528=M527,0,IF(M528=M526,0,IF(M528=M525,0,1)))</f>
        <v>0</v>
      </c>
      <c r="AB528" s="51" t="s">
        <v>179</v>
      </c>
      <c r="AC528" s="51" t="str">
        <f t="shared" si="133"/>
        <v>?</v>
      </c>
      <c r="AD528" s="51">
        <f>IF(N528=N527,0,IF(N528=N526,0,IF(N528=N525,0,1)))</f>
        <v>0</v>
      </c>
      <c r="AE528" s="407">
        <f t="shared" si="134"/>
        <v>0</v>
      </c>
    </row>
    <row r="529" spans="1:31" ht="14.1" customHeight="1" thickTop="1" thickBot="1">
      <c r="A529" s="1434"/>
      <c r="B529" s="1407"/>
      <c r="C529" s="1437"/>
      <c r="D529" s="1407"/>
      <c r="E529" s="1407"/>
      <c r="F529" s="1384"/>
      <c r="G529" s="1386"/>
      <c r="H529" s="1426"/>
      <c r="I529" s="1384"/>
      <c r="J529" s="1384"/>
      <c r="K529" s="253"/>
      <c r="L529" s="90"/>
      <c r="M529" s="81"/>
      <c r="N529" s="81"/>
      <c r="O529" s="90"/>
      <c r="P529" s="5"/>
      <c r="Q529" s="5"/>
      <c r="R529" s="5"/>
      <c r="S529" s="5"/>
      <c r="T529" s="90"/>
      <c r="U529" s="1396"/>
      <c r="V529" s="1396"/>
      <c r="W529" s="1391"/>
      <c r="X529" s="1404"/>
      <c r="Y529" s="1393"/>
      <c r="Z529" s="1402"/>
      <c r="AA529" s="51">
        <f>IF(M529=M528,0,IF(M529=M527,0,IF(M529=M526,0,IF(M529=M525,0,1))))</f>
        <v>0</v>
      </c>
      <c r="AB529" s="51" t="s">
        <v>179</v>
      </c>
      <c r="AC529" s="51" t="str">
        <f t="shared" si="133"/>
        <v>?</v>
      </c>
      <c r="AD529" s="51">
        <f>IF(N529=N528,0,IF(N529=N527,0,IF(N529=N526,0,IF(N529=N525,0,1))))</f>
        <v>0</v>
      </c>
      <c r="AE529" s="407">
        <f t="shared" si="134"/>
        <v>0</v>
      </c>
    </row>
    <row r="530" spans="1:31" ht="14.1" customHeight="1" thickTop="1" thickBot="1">
      <c r="A530" s="1434"/>
      <c r="B530" s="1407"/>
      <c r="C530" s="1437"/>
      <c r="D530" s="1407"/>
      <c r="E530" s="1407"/>
      <c r="F530" s="1384"/>
      <c r="G530" s="1386"/>
      <c r="H530" s="1426"/>
      <c r="I530" s="1384"/>
      <c r="J530" s="1384"/>
      <c r="K530" s="253"/>
      <c r="L530" s="90"/>
      <c r="M530" s="81"/>
      <c r="N530" s="81"/>
      <c r="O530" s="90"/>
      <c r="P530" s="5"/>
      <c r="Q530" s="5"/>
      <c r="R530" s="5"/>
      <c r="S530" s="5"/>
      <c r="T530" s="90"/>
      <c r="U530" s="1396"/>
      <c r="V530" s="1396"/>
      <c r="W530" s="1388" t="str">
        <f>IF(W525&gt;V525/2,"błąd","")</f>
        <v/>
      </c>
      <c r="X530" s="1404"/>
      <c r="Y530" s="1393"/>
      <c r="Z530" s="1402"/>
      <c r="AA530" s="51">
        <f>IF(M530=M529,0,IF(M530=M528,0,IF(M530=M527,0,IF(M530=M526,0,IF(M530=M525,0,1)))))</f>
        <v>0</v>
      </c>
      <c r="AB530" s="51" t="s">
        <v>179</v>
      </c>
      <c r="AC530" s="51" t="str">
        <f t="shared" si="133"/>
        <v>?</v>
      </c>
      <c r="AD530" s="51">
        <f>IF(N530=N529,0,IF(N530=N528,0,IF(N530=N527,0,IF(N530=N526,0,IF(N530=N525,0,1)))))</f>
        <v>0</v>
      </c>
      <c r="AE530" s="407">
        <f t="shared" si="134"/>
        <v>0</v>
      </c>
    </row>
    <row r="531" spans="1:31" ht="14.1" customHeight="1" thickTop="1" thickBot="1">
      <c r="A531" s="1434"/>
      <c r="B531" s="1407"/>
      <c r="C531" s="1437"/>
      <c r="D531" s="1407"/>
      <c r="E531" s="1407"/>
      <c r="F531" s="1384"/>
      <c r="G531" s="1386"/>
      <c r="H531" s="1426"/>
      <c r="I531" s="1384"/>
      <c r="J531" s="1384"/>
      <c r="K531" s="253"/>
      <c r="L531" s="90"/>
      <c r="M531" s="81"/>
      <c r="N531" s="81"/>
      <c r="O531" s="90"/>
      <c r="P531" s="5"/>
      <c r="Q531" s="5"/>
      <c r="R531" s="5"/>
      <c r="S531" s="5"/>
      <c r="T531" s="90"/>
      <c r="U531" s="1396"/>
      <c r="V531" s="1396"/>
      <c r="W531" s="1388"/>
      <c r="X531" s="1404"/>
      <c r="Y531" s="1393"/>
      <c r="Z531" s="1402"/>
      <c r="AA531" s="51">
        <f>IF(M531=M530,0,IF(M531=M529,0,IF(M531=M528,0,IF(M531=M527,0,IF(M531=M526,0,IF(M531=M525,0,1))))))</f>
        <v>0</v>
      </c>
      <c r="AB531" s="51" t="s">
        <v>179</v>
      </c>
      <c r="AC531" s="51" t="str">
        <f t="shared" si="133"/>
        <v>?</v>
      </c>
      <c r="AD531" s="51">
        <f>IF(N531=N530,0,IF(N531=N529,0,IF(N531=N528,0,IF(N531=N527,0,IF(N531=N526,0,IF(N531=N525,0,1))))))</f>
        <v>0</v>
      </c>
      <c r="AE531" s="407">
        <f t="shared" si="134"/>
        <v>0</v>
      </c>
    </row>
    <row r="532" spans="1:31" ht="14.1" customHeight="1" thickTop="1" thickBot="1">
      <c r="A532" s="1435"/>
      <c r="B532" s="1408"/>
      <c r="C532" s="1438"/>
      <c r="D532" s="1408"/>
      <c r="E532" s="1408"/>
      <c r="F532" s="1385"/>
      <c r="G532" s="1387"/>
      <c r="H532" s="1427"/>
      <c r="I532" s="1385"/>
      <c r="J532" s="1385"/>
      <c r="K532" s="250"/>
      <c r="L532" s="88"/>
      <c r="M532" s="81"/>
      <c r="N532" s="85"/>
      <c r="O532" s="88"/>
      <c r="P532" s="6"/>
      <c r="Q532" s="6"/>
      <c r="R532" s="6"/>
      <c r="S532" s="6"/>
      <c r="T532" s="88"/>
      <c r="U532" s="1397"/>
      <c r="V532" s="1397"/>
      <c r="W532" s="1389"/>
      <c r="X532" s="1405"/>
      <c r="Y532" s="1394"/>
      <c r="Z532" s="1402"/>
      <c r="AA532" s="51">
        <f>IF(M532=M531,0,IF(M532=M530,0,IF(M532=M529,0,IF(M532=M528,0,IF(M532=M527,0,IF(M532=M526,0,IF(M532=M525,0,1)))))))</f>
        <v>0</v>
      </c>
      <c r="AB532" s="51" t="s">
        <v>179</v>
      </c>
      <c r="AC532" s="51" t="str">
        <f t="shared" si="133"/>
        <v>?</v>
      </c>
      <c r="AD532" s="51">
        <f>IF(N532=N531,0,IF(N532=N530,0,IF(N532=N529,0,IF(N532=N528,0,IF(N532=N527,0,IF(N532=N526,0,IF(N532=N525,0,1)))))))</f>
        <v>0</v>
      </c>
      <c r="AE532" s="407">
        <f t="shared" si="134"/>
        <v>0</v>
      </c>
    </row>
    <row r="533" spans="1:31" ht="17.100000000000001" customHeight="1" thickTop="1" thickBot="1">
      <c r="A533" s="59"/>
      <c r="B533" s="61"/>
      <c r="C533" s="170" t="s">
        <v>105</v>
      </c>
      <c r="D533" s="237"/>
      <c r="E533" s="236"/>
      <c r="F533" s="237"/>
      <c r="G533" s="64"/>
      <c r="H533" s="237"/>
      <c r="I533" s="237"/>
      <c r="J533" s="237"/>
      <c r="K533" s="254"/>
      <c r="L533" s="61"/>
      <c r="M533" s="64"/>
      <c r="N533" s="60"/>
      <c r="O533" s="61"/>
      <c r="P533" s="60"/>
      <c r="Q533" s="60"/>
      <c r="R533" s="60"/>
      <c r="S533" s="60"/>
      <c r="T533" s="62"/>
      <c r="U533" s="312">
        <f>SUM(U534:U535)</f>
        <v>0</v>
      </c>
      <c r="V533" s="312"/>
      <c r="W533" s="21">
        <f>SUM(W534:W535)</f>
        <v>0</v>
      </c>
      <c r="X533" s="312">
        <f>SUM(X534:X535)</f>
        <v>0</v>
      </c>
      <c r="Y533" s="99"/>
      <c r="Z533" s="72" t="s">
        <v>51</v>
      </c>
      <c r="AC533" s="51" t="str">
        <f t="shared" si="133"/>
        <v>?</v>
      </c>
      <c r="AD533" s="51"/>
    </row>
    <row r="534" spans="1:31" ht="15" customHeight="1" thickTop="1">
      <c r="A534" s="1049"/>
      <c r="B534" s="451"/>
      <c r="C534" s="1050"/>
      <c r="D534" s="1051"/>
      <c r="E534" s="330"/>
      <c r="F534" s="246"/>
      <c r="G534" s="1052"/>
      <c r="H534" s="331"/>
      <c r="I534" s="331"/>
      <c r="J534" s="331"/>
      <c r="K534" s="251"/>
      <c r="L534" s="89"/>
      <c r="M534" s="71"/>
      <c r="N534" s="71"/>
      <c r="O534" s="89"/>
      <c r="P534" s="82"/>
      <c r="Q534" s="82"/>
      <c r="R534" s="82"/>
      <c r="S534" s="82"/>
      <c r="T534" s="1053"/>
      <c r="U534" s="308">
        <f t="shared" ref="U534:U535" si="135">T534</f>
        <v>0</v>
      </c>
      <c r="V534" s="308">
        <f t="shared" ref="V534:V535" si="136">IF(U534&gt;0,26,0)</f>
        <v>0</v>
      </c>
      <c r="W534" s="96">
        <f t="shared" ref="W534:W535" si="137">IF(U534&lt;=26,0,U534-V534)</f>
        <v>0</v>
      </c>
      <c r="X534" s="317">
        <f t="shared" ref="X534:X535" si="138">IF(U534&lt;V534,U534,V534)/IF(V534=0,1,V534)</f>
        <v>0</v>
      </c>
      <c r="Y534" s="94" t="str">
        <f t="shared" ref="Y534:Y535" si="139">IF(X534=1,"pe",IF(X534&gt;0,"ne",""))</f>
        <v/>
      </c>
      <c r="Z534" s="516"/>
      <c r="AA534" s="50">
        <v>1</v>
      </c>
      <c r="AB534" s="50" t="s">
        <v>180</v>
      </c>
      <c r="AC534" s="51" t="str">
        <f t="shared" si="133"/>
        <v>?</v>
      </c>
      <c r="AD534" s="51">
        <v>1</v>
      </c>
      <c r="AE534" s="408">
        <f>C534</f>
        <v>0</v>
      </c>
    </row>
    <row r="535" spans="1:31" ht="15" customHeight="1" thickBot="1">
      <c r="A535" s="162"/>
      <c r="B535" s="1045"/>
      <c r="C535" s="185"/>
      <c r="D535" s="242"/>
      <c r="E535" s="1027"/>
      <c r="F535" s="243"/>
      <c r="G535" s="184"/>
      <c r="H535" s="245"/>
      <c r="I535" s="245"/>
      <c r="J535" s="245"/>
      <c r="K535" s="1046"/>
      <c r="L535" s="156"/>
      <c r="M535" s="1047"/>
      <c r="N535" s="85"/>
      <c r="O535" s="88"/>
      <c r="P535" s="160"/>
      <c r="Q535" s="160"/>
      <c r="R535" s="160"/>
      <c r="S535" s="160"/>
      <c r="T535" s="444"/>
      <c r="U535" s="310">
        <f t="shared" si="135"/>
        <v>0</v>
      </c>
      <c r="V535" s="310">
        <f t="shared" si="136"/>
        <v>0</v>
      </c>
      <c r="W535" s="159">
        <f t="shared" si="137"/>
        <v>0</v>
      </c>
      <c r="X535" s="319">
        <f t="shared" si="138"/>
        <v>0</v>
      </c>
      <c r="Y535" s="186" t="str">
        <f t="shared" si="139"/>
        <v/>
      </c>
      <c r="Z535" s="517"/>
      <c r="AA535" s="50">
        <v>1</v>
      </c>
      <c r="AB535" s="50" t="s">
        <v>180</v>
      </c>
      <c r="AC535" s="51" t="str">
        <f t="shared" si="133"/>
        <v>?</v>
      </c>
      <c r="AD535" s="51">
        <v>1</v>
      </c>
      <c r="AE535" s="408">
        <f>C535</f>
        <v>0</v>
      </c>
    </row>
    <row r="536" spans="1:31" ht="17.100000000000001" customHeight="1" thickTop="1" thickBot="1">
      <c r="A536" s="59"/>
      <c r="B536" s="61"/>
      <c r="C536" s="170" t="s">
        <v>106</v>
      </c>
      <c r="D536" s="237"/>
      <c r="E536" s="236"/>
      <c r="F536" s="237"/>
      <c r="G536" s="64"/>
      <c r="H536" s="237"/>
      <c r="I536" s="237"/>
      <c r="J536" s="237"/>
      <c r="K536" s="254"/>
      <c r="L536" s="61"/>
      <c r="M536" s="64"/>
      <c r="N536" s="60"/>
      <c r="O536" s="61"/>
      <c r="P536" s="60"/>
      <c r="Q536" s="60"/>
      <c r="R536" s="60"/>
      <c r="S536" s="60"/>
      <c r="T536" s="61"/>
      <c r="U536" s="312">
        <f>SUM(U537:U538)</f>
        <v>0</v>
      </c>
      <c r="V536" s="312"/>
      <c r="W536" s="21">
        <f>SUM(W537:W538)</f>
        <v>0</v>
      </c>
      <c r="X536" s="312">
        <f>SUM(X537:X538)</f>
        <v>0</v>
      </c>
      <c r="Y536" s="99"/>
      <c r="Z536" s="72" t="s">
        <v>51</v>
      </c>
      <c r="AC536" s="51" t="str">
        <f t="shared" si="133"/>
        <v>?</v>
      </c>
      <c r="AD536" s="51"/>
    </row>
    <row r="537" spans="1:31" ht="15" customHeight="1" thickTop="1">
      <c r="A537" s="1049"/>
      <c r="B537" s="451"/>
      <c r="C537" s="1050"/>
      <c r="D537" s="1051"/>
      <c r="E537" s="330"/>
      <c r="F537" s="246"/>
      <c r="G537" s="1052"/>
      <c r="H537" s="246"/>
      <c r="I537" s="246"/>
      <c r="J537" s="246"/>
      <c r="K537" s="251"/>
      <c r="L537" s="89"/>
      <c r="M537" s="71"/>
      <c r="N537" s="71"/>
      <c r="O537" s="89"/>
      <c r="P537" s="82"/>
      <c r="Q537" s="82"/>
      <c r="R537" s="82"/>
      <c r="S537" s="443"/>
      <c r="T537" s="1053"/>
      <c r="U537" s="308">
        <f t="shared" ref="U537:U538" si="140">T537</f>
        <v>0</v>
      </c>
      <c r="V537" s="308">
        <f t="shared" ref="V537:V538" si="141">IF(U537&gt;0,30,0)</f>
        <v>0</v>
      </c>
      <c r="W537" s="96">
        <f t="shared" ref="W537:W538" si="142">IF(U537&lt;=30,0,U537-V537)</f>
        <v>0</v>
      </c>
      <c r="X537" s="317">
        <f t="shared" ref="X537:X538" si="143">IF(U537&lt;V537,U537,V537)/IF(V537=0,1,V537)</f>
        <v>0</v>
      </c>
      <c r="Y537" s="94" t="str">
        <f t="shared" ref="Y537:Y538" si="144">IF(X537=1,"pe",IF(X537&gt;0,"ne",""))</f>
        <v/>
      </c>
      <c r="Z537" s="516"/>
      <c r="AA537" s="50">
        <v>1</v>
      </c>
      <c r="AB537" s="50" t="s">
        <v>181</v>
      </c>
      <c r="AC537" s="51" t="str">
        <f t="shared" si="133"/>
        <v>?</v>
      </c>
      <c r="AD537" s="51">
        <v>1</v>
      </c>
      <c r="AE537" s="408">
        <f>C537</f>
        <v>0</v>
      </c>
    </row>
    <row r="538" spans="1:31" ht="15" customHeight="1" thickBot="1">
      <c r="A538" s="162"/>
      <c r="B538" s="1045"/>
      <c r="C538" s="185"/>
      <c r="D538" s="242"/>
      <c r="E538" s="1027"/>
      <c r="F538" s="243"/>
      <c r="G538" s="184"/>
      <c r="H538" s="243"/>
      <c r="I538" s="243"/>
      <c r="J538" s="243"/>
      <c r="K538" s="1046"/>
      <c r="L538" s="156"/>
      <c r="M538" s="1047"/>
      <c r="N538" s="1048"/>
      <c r="O538" s="88"/>
      <c r="P538" s="160"/>
      <c r="Q538" s="160"/>
      <c r="R538" s="160"/>
      <c r="S538" s="160"/>
      <c r="T538" s="444"/>
      <c r="U538" s="310">
        <f t="shared" si="140"/>
        <v>0</v>
      </c>
      <c r="V538" s="310">
        <f t="shared" si="141"/>
        <v>0</v>
      </c>
      <c r="W538" s="159">
        <f t="shared" si="142"/>
        <v>0</v>
      </c>
      <c r="X538" s="319">
        <f t="shared" si="143"/>
        <v>0</v>
      </c>
      <c r="Y538" s="186" t="str">
        <f t="shared" si="144"/>
        <v/>
      </c>
      <c r="Z538" s="80"/>
      <c r="AA538" s="50">
        <v>1</v>
      </c>
      <c r="AB538" s="50" t="s">
        <v>181</v>
      </c>
      <c r="AC538" s="51" t="str">
        <f t="shared" si="133"/>
        <v>?</v>
      </c>
      <c r="AD538" s="51">
        <v>1</v>
      </c>
      <c r="AE538" s="408">
        <f>C538</f>
        <v>0</v>
      </c>
    </row>
    <row r="539" spans="1:31" ht="17.100000000000001" customHeight="1" thickTop="1" thickBot="1">
      <c r="A539" s="59"/>
      <c r="B539" s="61"/>
      <c r="C539" s="170" t="s">
        <v>58</v>
      </c>
      <c r="D539" s="237"/>
      <c r="E539" s="236"/>
      <c r="F539" s="237"/>
      <c r="G539" s="64"/>
      <c r="H539" s="237"/>
      <c r="I539" s="237"/>
      <c r="J539" s="237"/>
      <c r="K539" s="254"/>
      <c r="L539" s="61"/>
      <c r="M539" s="64"/>
      <c r="N539" s="60"/>
      <c r="O539" s="61"/>
      <c r="P539" s="60"/>
      <c r="Q539" s="60"/>
      <c r="R539" s="60"/>
      <c r="S539" s="60"/>
      <c r="T539" s="61"/>
      <c r="U539" s="313" t="s">
        <v>54</v>
      </c>
      <c r="V539" s="313" t="s">
        <v>54</v>
      </c>
      <c r="W539" s="84" t="s">
        <v>54</v>
      </c>
      <c r="X539" s="311">
        <f>SUM(X540:X542)</f>
        <v>0</v>
      </c>
      <c r="Y539" s="100"/>
      <c r="Z539" s="72" t="s">
        <v>51</v>
      </c>
      <c r="AC539" s="51" t="str">
        <f t="shared" si="133"/>
        <v>?</v>
      </c>
      <c r="AD539" s="51"/>
    </row>
    <row r="540" spans="1:31" ht="15" customHeight="1" thickTop="1">
      <c r="A540" s="161"/>
      <c r="B540" s="451"/>
      <c r="C540" s="179"/>
      <c r="D540" s="238"/>
      <c r="E540" s="330"/>
      <c r="F540" s="239"/>
      <c r="G540" s="180"/>
      <c r="H540" s="246"/>
      <c r="I540" s="246"/>
      <c r="J540" s="246"/>
      <c r="K540" s="251"/>
      <c r="L540" s="89"/>
      <c r="M540" s="71"/>
      <c r="N540" s="71"/>
      <c r="O540" s="89"/>
      <c r="P540" s="82"/>
      <c r="Q540" s="82"/>
      <c r="R540" s="82"/>
      <c r="S540" s="82"/>
      <c r="T540" s="335"/>
      <c r="U540" s="336" t="s">
        <v>54</v>
      </c>
      <c r="V540" s="336" t="s">
        <v>54</v>
      </c>
      <c r="W540" s="491" t="s">
        <v>54</v>
      </c>
      <c r="X540" s="337"/>
      <c r="Y540" s="338" t="str">
        <f t="shared" ref="Y540:Y546" si="145">IF(X540=1,"pe",IF(X540&gt;0,"ne",""))</f>
        <v/>
      </c>
      <c r="Z540" s="174"/>
      <c r="AA540" s="175">
        <v>1</v>
      </c>
      <c r="AB540" s="175" t="s">
        <v>182</v>
      </c>
      <c r="AC540" s="51" t="str">
        <f t="shared" si="133"/>
        <v>?</v>
      </c>
      <c r="AD540" s="51">
        <v>1</v>
      </c>
      <c r="AE540" s="408">
        <f t="shared" ref="AE540:AE542" si="146">C540</f>
        <v>0</v>
      </c>
    </row>
    <row r="541" spans="1:31" ht="15" customHeight="1">
      <c r="A541" s="163"/>
      <c r="B541" s="452"/>
      <c r="C541" s="182"/>
      <c r="D541" s="240"/>
      <c r="E541" s="332"/>
      <c r="F541" s="241"/>
      <c r="G541" s="137"/>
      <c r="H541" s="241"/>
      <c r="I541" s="241"/>
      <c r="J541" s="241"/>
      <c r="K541" s="249"/>
      <c r="L541" s="90"/>
      <c r="M541" s="81"/>
      <c r="N541" s="81"/>
      <c r="O541" s="90"/>
      <c r="P541" s="83"/>
      <c r="Q541" s="83"/>
      <c r="R541" s="83"/>
      <c r="S541" s="83"/>
      <c r="T541" s="339"/>
      <c r="U541" s="340" t="s">
        <v>54</v>
      </c>
      <c r="V541" s="340" t="s">
        <v>54</v>
      </c>
      <c r="W541" s="492" t="s">
        <v>54</v>
      </c>
      <c r="X541" s="341"/>
      <c r="Y541" s="95" t="str">
        <f t="shared" si="145"/>
        <v/>
      </c>
      <c r="Z541" s="176"/>
      <c r="AA541" s="175">
        <v>1</v>
      </c>
      <c r="AB541" s="175" t="s">
        <v>182</v>
      </c>
      <c r="AC541" s="51" t="str">
        <f t="shared" si="133"/>
        <v>?</v>
      </c>
      <c r="AD541" s="51">
        <v>1</v>
      </c>
      <c r="AE541" s="408">
        <f t="shared" si="146"/>
        <v>0</v>
      </c>
    </row>
    <row r="542" spans="1:31" ht="15" customHeight="1" thickBot="1">
      <c r="A542" s="325"/>
      <c r="B542" s="452"/>
      <c r="C542" s="342"/>
      <c r="D542" s="329"/>
      <c r="E542" s="333"/>
      <c r="F542" s="327"/>
      <c r="G542" s="328"/>
      <c r="H542" s="241"/>
      <c r="I542" s="241"/>
      <c r="J542" s="241"/>
      <c r="K542" s="250"/>
      <c r="L542" s="156"/>
      <c r="M542" s="81"/>
      <c r="N542" s="85"/>
      <c r="O542" s="88"/>
      <c r="P542" s="343"/>
      <c r="Q542" s="343"/>
      <c r="R542" s="343"/>
      <c r="S542" s="343"/>
      <c r="T542" s="344"/>
      <c r="U542" s="345" t="s">
        <v>54</v>
      </c>
      <c r="V542" s="345" t="s">
        <v>54</v>
      </c>
      <c r="W542" s="493" t="s">
        <v>54</v>
      </c>
      <c r="X542" s="346"/>
      <c r="Y542" s="95" t="str">
        <f t="shared" si="145"/>
        <v/>
      </c>
      <c r="Z542" s="177"/>
      <c r="AA542" s="175">
        <v>1</v>
      </c>
      <c r="AB542" s="175" t="s">
        <v>182</v>
      </c>
      <c r="AC542" s="51" t="str">
        <f t="shared" si="133"/>
        <v>?</v>
      </c>
      <c r="AD542" s="51">
        <v>1</v>
      </c>
      <c r="AE542" s="408">
        <f t="shared" si="146"/>
        <v>0</v>
      </c>
    </row>
    <row r="543" spans="1:31" ht="17.100000000000001" customHeight="1" thickTop="1" thickBot="1">
      <c r="A543" s="59"/>
      <c r="B543" s="61"/>
      <c r="C543" s="170" t="s">
        <v>59</v>
      </c>
      <c r="D543" s="445"/>
      <c r="E543" s="236"/>
      <c r="F543" s="445"/>
      <c r="G543" s="60"/>
      <c r="H543" s="445"/>
      <c r="I543" s="445"/>
      <c r="J543" s="445"/>
      <c r="K543" s="255"/>
      <c r="L543" s="61"/>
      <c r="M543" s="60"/>
      <c r="N543" s="60"/>
      <c r="O543" s="61"/>
      <c r="P543" s="60"/>
      <c r="Q543" s="60"/>
      <c r="R543" s="60"/>
      <c r="S543" s="60"/>
      <c r="T543" s="61"/>
      <c r="U543" s="313" t="s">
        <v>54</v>
      </c>
      <c r="V543" s="313" t="s">
        <v>54</v>
      </c>
      <c r="W543" s="84" t="s">
        <v>54</v>
      </c>
      <c r="X543" s="311">
        <f>SUM(X544:X546)</f>
        <v>0</v>
      </c>
      <c r="Y543" s="92"/>
      <c r="Z543" s="148" t="s">
        <v>51</v>
      </c>
      <c r="AA543" s="50"/>
      <c r="AB543" s="50"/>
      <c r="AC543" s="50" t="str">
        <f t="shared" si="133"/>
        <v>?</v>
      </c>
      <c r="AD543" s="50"/>
      <c r="AE543" s="181"/>
    </row>
    <row r="544" spans="1:31" ht="15" customHeight="1" thickTop="1">
      <c r="A544" s="161"/>
      <c r="B544" s="451"/>
      <c r="C544" s="179"/>
      <c r="D544" s="238"/>
      <c r="E544" s="330"/>
      <c r="F544" s="239"/>
      <c r="G544" s="180"/>
      <c r="H544" s="246"/>
      <c r="I544" s="246"/>
      <c r="J544" s="246"/>
      <c r="K544" s="251"/>
      <c r="L544" s="89"/>
      <c r="M544" s="71"/>
      <c r="N544" s="71"/>
      <c r="O544" s="89"/>
      <c r="P544" s="82"/>
      <c r="Q544" s="82"/>
      <c r="R544" s="82"/>
      <c r="S544" s="82"/>
      <c r="T544" s="335"/>
      <c r="U544" s="336" t="s">
        <v>54</v>
      </c>
      <c r="V544" s="336" t="s">
        <v>54</v>
      </c>
      <c r="W544" s="491" t="s">
        <v>54</v>
      </c>
      <c r="X544" s="337"/>
      <c r="Y544" s="338" t="str">
        <f t="shared" si="145"/>
        <v/>
      </c>
      <c r="Z544" s="174"/>
      <c r="AA544" s="175">
        <v>1</v>
      </c>
      <c r="AB544" s="175" t="s">
        <v>183</v>
      </c>
      <c r="AC544" s="51" t="str">
        <f t="shared" si="133"/>
        <v>?</v>
      </c>
      <c r="AD544" s="51">
        <v>1</v>
      </c>
      <c r="AE544" s="408">
        <f>C544</f>
        <v>0</v>
      </c>
    </row>
    <row r="545" spans="1:31" ht="15" customHeight="1">
      <c r="A545" s="163"/>
      <c r="B545" s="452"/>
      <c r="C545" s="182"/>
      <c r="D545" s="240"/>
      <c r="E545" s="332"/>
      <c r="F545" s="241"/>
      <c r="G545" s="137"/>
      <c r="H545" s="241"/>
      <c r="I545" s="241"/>
      <c r="J545" s="241"/>
      <c r="K545" s="249"/>
      <c r="L545" s="90"/>
      <c r="M545" s="81"/>
      <c r="N545" s="81"/>
      <c r="O545" s="90"/>
      <c r="P545" s="83"/>
      <c r="Q545" s="83"/>
      <c r="R545" s="83"/>
      <c r="S545" s="83"/>
      <c r="T545" s="339"/>
      <c r="U545" s="340" t="s">
        <v>54</v>
      </c>
      <c r="V545" s="340" t="s">
        <v>54</v>
      </c>
      <c r="W545" s="492" t="s">
        <v>54</v>
      </c>
      <c r="X545" s="341"/>
      <c r="Y545" s="95" t="str">
        <f t="shared" si="145"/>
        <v/>
      </c>
      <c r="Z545" s="176"/>
      <c r="AA545" s="175">
        <v>1</v>
      </c>
      <c r="AB545" s="175" t="s">
        <v>183</v>
      </c>
      <c r="AC545" s="51" t="str">
        <f t="shared" si="133"/>
        <v>?</v>
      </c>
      <c r="AD545" s="51">
        <v>1</v>
      </c>
      <c r="AE545" s="408">
        <f>C545</f>
        <v>0</v>
      </c>
    </row>
    <row r="546" spans="1:31" ht="15" customHeight="1" thickBot="1">
      <c r="A546" s="347"/>
      <c r="B546" s="454"/>
      <c r="C546" s="348"/>
      <c r="D546" s="349"/>
      <c r="E546" s="423"/>
      <c r="F546" s="350"/>
      <c r="G546" s="351"/>
      <c r="H546" s="247"/>
      <c r="I546" s="247"/>
      <c r="J546" s="247"/>
      <c r="K546" s="256"/>
      <c r="L546" s="352"/>
      <c r="M546" s="377"/>
      <c r="N546" s="377"/>
      <c r="O546" s="352"/>
      <c r="P546" s="353"/>
      <c r="Q546" s="353"/>
      <c r="R546" s="353"/>
      <c r="S546" s="353"/>
      <c r="T546" s="354"/>
      <c r="U546" s="355" t="s">
        <v>54</v>
      </c>
      <c r="V546" s="355" t="s">
        <v>54</v>
      </c>
      <c r="W546" s="494" t="s">
        <v>54</v>
      </c>
      <c r="X546" s="356"/>
      <c r="Y546" s="357" t="str">
        <f t="shared" si="145"/>
        <v/>
      </c>
      <c r="Z546" s="178"/>
      <c r="AA546" s="175">
        <v>1</v>
      </c>
      <c r="AB546" s="175" t="s">
        <v>183</v>
      </c>
      <c r="AC546" s="51" t="str">
        <f t="shared" si="133"/>
        <v>?</v>
      </c>
      <c r="AD546" s="51">
        <v>1</v>
      </c>
      <c r="AE546" s="408">
        <f>C546</f>
        <v>0</v>
      </c>
    </row>
    <row r="547" spans="1:31" ht="14.25" customHeight="1">
      <c r="A547" s="51"/>
      <c r="B547" s="51"/>
      <c r="C547" s="52"/>
      <c r="D547" s="51"/>
      <c r="E547" s="51"/>
      <c r="F547" s="53"/>
      <c r="G547" s="51"/>
      <c r="H547" s="51"/>
      <c r="I547" s="53"/>
      <c r="J547" s="51"/>
      <c r="K547" s="53"/>
      <c r="L547" s="53"/>
      <c r="M547" s="51"/>
      <c r="N547" s="51"/>
      <c r="O547" s="51"/>
      <c r="P547" s="51"/>
      <c r="Q547" s="51"/>
      <c r="R547" s="51"/>
      <c r="S547" s="51"/>
      <c r="T547" s="53"/>
      <c r="U547" s="314"/>
      <c r="V547" s="314"/>
      <c r="W547" s="51"/>
      <c r="X547" s="316"/>
      <c r="Y547" s="97"/>
      <c r="Z547" s="54"/>
    </row>
    <row r="548" spans="1:31" ht="14.25" customHeight="1">
      <c r="A548" s="51"/>
      <c r="B548" s="51"/>
      <c r="C548" s="52"/>
      <c r="D548" s="51"/>
      <c r="E548" s="51"/>
      <c r="F548" s="53"/>
      <c r="G548" s="51"/>
      <c r="H548" s="51"/>
      <c r="I548" s="53"/>
      <c r="J548" s="51"/>
      <c r="K548" s="53"/>
      <c r="L548" s="53"/>
      <c r="M548" s="51"/>
      <c r="N548" s="51"/>
      <c r="O548" s="51"/>
      <c r="P548" s="51"/>
      <c r="Q548" s="51"/>
      <c r="R548" s="51"/>
      <c r="S548" s="51"/>
      <c r="T548" s="53"/>
      <c r="U548" s="314"/>
      <c r="V548" s="314"/>
      <c r="W548" s="51"/>
      <c r="X548" s="316"/>
      <c r="Y548" s="97"/>
      <c r="Z548" s="54"/>
    </row>
    <row r="549" spans="1:31" ht="14.25" customHeight="1">
      <c r="A549" s="51"/>
      <c r="B549" s="51"/>
      <c r="C549" s="52"/>
      <c r="D549" s="51"/>
      <c r="E549" s="51"/>
      <c r="F549" s="53"/>
      <c r="G549" s="51"/>
      <c r="H549" s="51"/>
      <c r="I549" s="53"/>
      <c r="J549" s="51"/>
      <c r="K549" s="53"/>
      <c r="L549" s="53"/>
      <c r="M549" s="51"/>
      <c r="N549" s="51"/>
      <c r="O549" s="51"/>
      <c r="P549" s="51"/>
      <c r="Q549" s="51"/>
      <c r="R549" s="51"/>
      <c r="S549" s="51"/>
      <c r="T549" s="53"/>
      <c r="U549" s="314"/>
      <c r="V549" s="314"/>
      <c r="W549" s="51"/>
      <c r="X549" s="316"/>
      <c r="Y549" s="97"/>
      <c r="Z549" s="54"/>
    </row>
    <row r="550" spans="1:31" ht="14.25" customHeight="1">
      <c r="A550" s="51"/>
      <c r="B550" s="51"/>
      <c r="C550" s="52"/>
      <c r="D550" s="51"/>
      <c r="E550" s="51"/>
      <c r="F550" s="53"/>
      <c r="G550" s="51"/>
      <c r="H550" s="51"/>
      <c r="I550" s="53"/>
      <c r="J550" s="51"/>
      <c r="K550" s="53"/>
      <c r="L550" s="53"/>
      <c r="M550" s="51"/>
      <c r="N550" s="51"/>
      <c r="O550" s="51"/>
      <c r="P550" s="51"/>
      <c r="Q550" s="51"/>
      <c r="R550" s="51"/>
      <c r="S550" s="51"/>
      <c r="T550" s="53"/>
      <c r="U550" s="314"/>
      <c r="V550" s="314"/>
      <c r="W550" s="51"/>
      <c r="X550" s="316"/>
      <c r="Y550" s="97"/>
      <c r="Z550" s="54"/>
    </row>
    <row r="551" spans="1:31" ht="14.25" customHeight="1">
      <c r="A551" s="51"/>
      <c r="B551" s="51"/>
      <c r="C551" s="52"/>
      <c r="D551" s="51"/>
      <c r="E551" s="51"/>
      <c r="F551" s="53"/>
      <c r="G551" s="51"/>
      <c r="H551" s="51"/>
      <c r="I551" s="53"/>
      <c r="J551" s="51"/>
      <c r="K551" s="53"/>
      <c r="L551" s="53"/>
      <c r="M551" s="51"/>
      <c r="N551" s="51"/>
      <c r="O551" s="51"/>
      <c r="P551" s="51"/>
      <c r="Q551" s="51"/>
      <c r="R551" s="51"/>
      <c r="S551" s="51"/>
      <c r="T551" s="53"/>
      <c r="U551" s="314"/>
      <c r="V551" s="314"/>
      <c r="W551" s="51"/>
      <c r="X551" s="316"/>
      <c r="Y551" s="97"/>
      <c r="Z551" s="54"/>
    </row>
    <row r="552" spans="1:31" ht="14.25" customHeight="1"/>
    <row r="553" spans="1:31" ht="14.25" customHeight="1"/>
    <row r="554" spans="1:31" ht="14.25" customHeight="1"/>
    <row r="555" spans="1:31" ht="14.25" customHeight="1"/>
    <row r="556" spans="1:31" ht="14.25" customHeight="1"/>
    <row r="557" spans="1:31" ht="14.25" customHeight="1"/>
    <row r="558" spans="1:31" ht="14.25" customHeight="1"/>
    <row r="559" spans="1:31" ht="14.25" customHeight="1"/>
    <row r="560" spans="1:31"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sheetData>
  <sheetProtection algorithmName="SHA-512" hashValue="B2qjHJShBzmGgoPTWL8UuSPE1SZk1alR8PexalvYC7+eFKHpPN1Bcr4s+OEbh/r0eXA1Wt1Xbc/GHc8yDYeLJA==" saltValue="mLuvvpMlUgcGXdYP+QmeHA==" spinCount="100000" sheet="1" objects="1" scenarios="1" formatRows="0" sort="0"/>
  <dataConsolidate/>
  <mergeCells count="902">
    <mergeCell ref="H502:H510"/>
    <mergeCell ref="H526:H532"/>
    <mergeCell ref="H518:H524"/>
    <mergeCell ref="H102:H110"/>
    <mergeCell ref="H112:H120"/>
    <mergeCell ref="H122:H130"/>
    <mergeCell ref="H132:H140"/>
    <mergeCell ref="H142:H150"/>
    <mergeCell ref="H152:H160"/>
    <mergeCell ref="H162:H170"/>
    <mergeCell ref="H172:H180"/>
    <mergeCell ref="H182:H190"/>
    <mergeCell ref="J517:J524"/>
    <mergeCell ref="U517:U524"/>
    <mergeCell ref="V517:V524"/>
    <mergeCell ref="W517:W521"/>
    <mergeCell ref="X517:X524"/>
    <mergeCell ref="Y517:Y524"/>
    <mergeCell ref="Z517:Z524"/>
    <mergeCell ref="W522:W524"/>
    <mergeCell ref="A491:A500"/>
    <mergeCell ref="B491:B500"/>
    <mergeCell ref="C491:C500"/>
    <mergeCell ref="D491:D500"/>
    <mergeCell ref="E491:E500"/>
    <mergeCell ref="F491:F500"/>
    <mergeCell ref="G491:G500"/>
    <mergeCell ref="I491:I500"/>
    <mergeCell ref="J491:J500"/>
    <mergeCell ref="U491:U500"/>
    <mergeCell ref="V491:V500"/>
    <mergeCell ref="W491:W496"/>
    <mergeCell ref="X491:X500"/>
    <mergeCell ref="Y491:Y500"/>
    <mergeCell ref="Z491:Z500"/>
    <mergeCell ref="W497:W500"/>
    <mergeCell ref="A481:A490"/>
    <mergeCell ref="B481:B490"/>
    <mergeCell ref="C481:C490"/>
    <mergeCell ref="D481:D490"/>
    <mergeCell ref="E481:E490"/>
    <mergeCell ref="F481:F490"/>
    <mergeCell ref="G481:G490"/>
    <mergeCell ref="I481:I490"/>
    <mergeCell ref="J481:J490"/>
    <mergeCell ref="U481:U490"/>
    <mergeCell ref="V481:V490"/>
    <mergeCell ref="W481:W486"/>
    <mergeCell ref="H482:H490"/>
    <mergeCell ref="H492:H500"/>
    <mergeCell ref="X481:X490"/>
    <mergeCell ref="Y481:Y490"/>
    <mergeCell ref="Z481:Z490"/>
    <mergeCell ref="W487:W490"/>
    <mergeCell ref="A471:A480"/>
    <mergeCell ref="B471:B480"/>
    <mergeCell ref="C471:C480"/>
    <mergeCell ref="D471:D480"/>
    <mergeCell ref="E471:E480"/>
    <mergeCell ref="F471:F480"/>
    <mergeCell ref="G471:G480"/>
    <mergeCell ref="I471:I480"/>
    <mergeCell ref="J471:J480"/>
    <mergeCell ref="U471:U480"/>
    <mergeCell ref="V471:V480"/>
    <mergeCell ref="W471:W476"/>
    <mergeCell ref="X471:X480"/>
    <mergeCell ref="Y471:Y480"/>
    <mergeCell ref="Z471:Z480"/>
    <mergeCell ref="W477:W480"/>
    <mergeCell ref="H472:H480"/>
    <mergeCell ref="A461:A470"/>
    <mergeCell ref="B461:B470"/>
    <mergeCell ref="C461:C470"/>
    <mergeCell ref="D461:D470"/>
    <mergeCell ref="E461:E470"/>
    <mergeCell ref="F461:F470"/>
    <mergeCell ref="G461:G470"/>
    <mergeCell ref="I461:I470"/>
    <mergeCell ref="H462:H470"/>
    <mergeCell ref="J461:J470"/>
    <mergeCell ref="U461:U470"/>
    <mergeCell ref="V461:V470"/>
    <mergeCell ref="W461:W466"/>
    <mergeCell ref="X461:X470"/>
    <mergeCell ref="Y461:Y470"/>
    <mergeCell ref="Z461:Z470"/>
    <mergeCell ref="W467:W470"/>
    <mergeCell ref="A451:A460"/>
    <mergeCell ref="B451:B460"/>
    <mergeCell ref="C451:C460"/>
    <mergeCell ref="D451:D460"/>
    <mergeCell ref="E451:E460"/>
    <mergeCell ref="F451:F460"/>
    <mergeCell ref="G451:G460"/>
    <mergeCell ref="I451:I460"/>
    <mergeCell ref="J451:J460"/>
    <mergeCell ref="U451:U460"/>
    <mergeCell ref="V451:V460"/>
    <mergeCell ref="W451:W456"/>
    <mergeCell ref="X451:X460"/>
    <mergeCell ref="Y451:Y460"/>
    <mergeCell ref="Z451:Z460"/>
    <mergeCell ref="W457:W460"/>
    <mergeCell ref="A441:A450"/>
    <mergeCell ref="B441:B450"/>
    <mergeCell ref="C441:C450"/>
    <mergeCell ref="D441:D450"/>
    <mergeCell ref="E441:E450"/>
    <mergeCell ref="F441:F450"/>
    <mergeCell ref="G441:G450"/>
    <mergeCell ref="I441:I450"/>
    <mergeCell ref="J441:J450"/>
    <mergeCell ref="U441:U450"/>
    <mergeCell ref="V441:V450"/>
    <mergeCell ref="W441:W446"/>
    <mergeCell ref="H442:H450"/>
    <mergeCell ref="H452:H460"/>
    <mergeCell ref="X441:X450"/>
    <mergeCell ref="Y441:Y450"/>
    <mergeCell ref="Z441:Z450"/>
    <mergeCell ref="W447:W450"/>
    <mergeCell ref="A431:A440"/>
    <mergeCell ref="B431:B440"/>
    <mergeCell ref="C431:C440"/>
    <mergeCell ref="D431:D440"/>
    <mergeCell ref="E431:E440"/>
    <mergeCell ref="F431:F440"/>
    <mergeCell ref="G431:G440"/>
    <mergeCell ref="I431:I440"/>
    <mergeCell ref="J431:J440"/>
    <mergeCell ref="U431:U440"/>
    <mergeCell ref="V431:V440"/>
    <mergeCell ref="W431:W436"/>
    <mergeCell ref="X431:X440"/>
    <mergeCell ref="Y431:Y440"/>
    <mergeCell ref="Z431:Z440"/>
    <mergeCell ref="W437:W440"/>
    <mergeCell ref="H432:H440"/>
    <mergeCell ref="A421:A430"/>
    <mergeCell ref="B421:B430"/>
    <mergeCell ref="C421:C430"/>
    <mergeCell ref="D421:D430"/>
    <mergeCell ref="E421:E430"/>
    <mergeCell ref="F421:F430"/>
    <mergeCell ref="G421:G430"/>
    <mergeCell ref="I421:I430"/>
    <mergeCell ref="H422:H430"/>
    <mergeCell ref="J421:J430"/>
    <mergeCell ref="U421:U430"/>
    <mergeCell ref="V421:V430"/>
    <mergeCell ref="W421:W426"/>
    <mergeCell ref="X421:X430"/>
    <mergeCell ref="Y421:Y430"/>
    <mergeCell ref="Z421:Z430"/>
    <mergeCell ref="W427:W430"/>
    <mergeCell ref="A411:A420"/>
    <mergeCell ref="B411:B420"/>
    <mergeCell ref="C411:C420"/>
    <mergeCell ref="D411:D420"/>
    <mergeCell ref="E411:E420"/>
    <mergeCell ref="F411:F420"/>
    <mergeCell ref="G411:G420"/>
    <mergeCell ref="I411:I420"/>
    <mergeCell ref="J411:J420"/>
    <mergeCell ref="U411:U420"/>
    <mergeCell ref="V411:V420"/>
    <mergeCell ref="W411:W416"/>
    <mergeCell ref="X411:X420"/>
    <mergeCell ref="Y411:Y420"/>
    <mergeCell ref="Z411:Z420"/>
    <mergeCell ref="W417:W420"/>
    <mergeCell ref="A401:A410"/>
    <mergeCell ref="B401:B410"/>
    <mergeCell ref="C401:C410"/>
    <mergeCell ref="D401:D410"/>
    <mergeCell ref="E401:E410"/>
    <mergeCell ref="F401:F410"/>
    <mergeCell ref="G401:G410"/>
    <mergeCell ref="I401:I410"/>
    <mergeCell ref="J401:J410"/>
    <mergeCell ref="U401:U410"/>
    <mergeCell ref="V401:V410"/>
    <mergeCell ref="W401:W406"/>
    <mergeCell ref="H402:H410"/>
    <mergeCell ref="H412:H420"/>
    <mergeCell ref="X401:X410"/>
    <mergeCell ref="Y401:Y410"/>
    <mergeCell ref="Z401:Z410"/>
    <mergeCell ref="W407:W410"/>
    <mergeCell ref="A391:A400"/>
    <mergeCell ref="B391:B400"/>
    <mergeCell ref="C391:C400"/>
    <mergeCell ref="D391:D400"/>
    <mergeCell ref="E391:E400"/>
    <mergeCell ref="F391:F400"/>
    <mergeCell ref="G391:G400"/>
    <mergeCell ref="I391:I400"/>
    <mergeCell ref="J391:J400"/>
    <mergeCell ref="U391:U400"/>
    <mergeCell ref="V391:V400"/>
    <mergeCell ref="W391:W396"/>
    <mergeCell ref="X391:X400"/>
    <mergeCell ref="Y391:Y400"/>
    <mergeCell ref="Z391:Z400"/>
    <mergeCell ref="W397:W400"/>
    <mergeCell ref="H392:H400"/>
    <mergeCell ref="A381:A390"/>
    <mergeCell ref="B381:B390"/>
    <mergeCell ref="C381:C390"/>
    <mergeCell ref="D381:D390"/>
    <mergeCell ref="E381:E390"/>
    <mergeCell ref="F381:F390"/>
    <mergeCell ref="G381:G390"/>
    <mergeCell ref="I381:I390"/>
    <mergeCell ref="H382:H390"/>
    <mergeCell ref="J381:J390"/>
    <mergeCell ref="U381:U390"/>
    <mergeCell ref="V381:V390"/>
    <mergeCell ref="W381:W386"/>
    <mergeCell ref="X381:X390"/>
    <mergeCell ref="Y381:Y390"/>
    <mergeCell ref="Z381:Z390"/>
    <mergeCell ref="W387:W390"/>
    <mergeCell ref="A371:A380"/>
    <mergeCell ref="B371:B380"/>
    <mergeCell ref="C371:C380"/>
    <mergeCell ref="D371:D380"/>
    <mergeCell ref="E371:E380"/>
    <mergeCell ref="F371:F380"/>
    <mergeCell ref="G371:G380"/>
    <mergeCell ref="I371:I380"/>
    <mergeCell ref="J371:J380"/>
    <mergeCell ref="U371:U380"/>
    <mergeCell ref="V371:V380"/>
    <mergeCell ref="W371:W376"/>
    <mergeCell ref="X371:X380"/>
    <mergeCell ref="Y371:Y380"/>
    <mergeCell ref="Z371:Z380"/>
    <mergeCell ref="W377:W380"/>
    <mergeCell ref="A361:A370"/>
    <mergeCell ref="B361:B370"/>
    <mergeCell ref="C361:C370"/>
    <mergeCell ref="D361:D370"/>
    <mergeCell ref="E361:E370"/>
    <mergeCell ref="F361:F370"/>
    <mergeCell ref="G361:G370"/>
    <mergeCell ref="I361:I370"/>
    <mergeCell ref="J361:J370"/>
    <mergeCell ref="U361:U370"/>
    <mergeCell ref="V361:V370"/>
    <mergeCell ref="W361:W366"/>
    <mergeCell ref="H362:H370"/>
    <mergeCell ref="H372:H380"/>
    <mergeCell ref="X361:X370"/>
    <mergeCell ref="Y361:Y370"/>
    <mergeCell ref="Z361:Z370"/>
    <mergeCell ref="W367:W370"/>
    <mergeCell ref="A351:A360"/>
    <mergeCell ref="B351:B360"/>
    <mergeCell ref="C351:C360"/>
    <mergeCell ref="D351:D360"/>
    <mergeCell ref="E351:E360"/>
    <mergeCell ref="F351:F360"/>
    <mergeCell ref="G351:G360"/>
    <mergeCell ref="I351:I360"/>
    <mergeCell ref="J351:J360"/>
    <mergeCell ref="U351:U360"/>
    <mergeCell ref="V351:V360"/>
    <mergeCell ref="W351:W356"/>
    <mergeCell ref="X351:X360"/>
    <mergeCell ref="Y351:Y360"/>
    <mergeCell ref="Z351:Z360"/>
    <mergeCell ref="W357:W360"/>
    <mergeCell ref="H352:H360"/>
    <mergeCell ref="A341:A350"/>
    <mergeCell ref="B341:B350"/>
    <mergeCell ref="C341:C350"/>
    <mergeCell ref="D341:D350"/>
    <mergeCell ref="E341:E350"/>
    <mergeCell ref="F341:F350"/>
    <mergeCell ref="G341:G350"/>
    <mergeCell ref="I341:I350"/>
    <mergeCell ref="H342:H350"/>
    <mergeCell ref="J341:J350"/>
    <mergeCell ref="U341:U350"/>
    <mergeCell ref="V341:V350"/>
    <mergeCell ref="W341:W346"/>
    <mergeCell ref="X341:X350"/>
    <mergeCell ref="Y341:Y350"/>
    <mergeCell ref="Z341:Z350"/>
    <mergeCell ref="W347:W350"/>
    <mergeCell ref="A331:A340"/>
    <mergeCell ref="B331:B340"/>
    <mergeCell ref="C331:C340"/>
    <mergeCell ref="D331:D340"/>
    <mergeCell ref="E331:E340"/>
    <mergeCell ref="F331:F340"/>
    <mergeCell ref="G331:G340"/>
    <mergeCell ref="I331:I340"/>
    <mergeCell ref="J331:J340"/>
    <mergeCell ref="U331:U340"/>
    <mergeCell ref="V331:V340"/>
    <mergeCell ref="W331:W336"/>
    <mergeCell ref="X331:X340"/>
    <mergeCell ref="Y331:Y340"/>
    <mergeCell ref="Z331:Z340"/>
    <mergeCell ref="W337:W340"/>
    <mergeCell ref="A321:A330"/>
    <mergeCell ref="B321:B330"/>
    <mergeCell ref="C321:C330"/>
    <mergeCell ref="D321:D330"/>
    <mergeCell ref="E321:E330"/>
    <mergeCell ref="F321:F330"/>
    <mergeCell ref="G321:G330"/>
    <mergeCell ref="I321:I330"/>
    <mergeCell ref="J321:J330"/>
    <mergeCell ref="U321:U330"/>
    <mergeCell ref="V321:V330"/>
    <mergeCell ref="W321:W326"/>
    <mergeCell ref="H322:H330"/>
    <mergeCell ref="H332:H340"/>
    <mergeCell ref="X321:X330"/>
    <mergeCell ref="Y321:Y330"/>
    <mergeCell ref="Z321:Z330"/>
    <mergeCell ref="W327:W330"/>
    <mergeCell ref="A311:A320"/>
    <mergeCell ref="B311:B320"/>
    <mergeCell ref="C311:C320"/>
    <mergeCell ref="D311:D320"/>
    <mergeCell ref="E311:E320"/>
    <mergeCell ref="F311:F320"/>
    <mergeCell ref="G311:G320"/>
    <mergeCell ref="I311:I320"/>
    <mergeCell ref="J311:J320"/>
    <mergeCell ref="U311:U320"/>
    <mergeCell ref="V311:V320"/>
    <mergeCell ref="W311:W316"/>
    <mergeCell ref="X311:X320"/>
    <mergeCell ref="Y311:Y320"/>
    <mergeCell ref="Z311:Z320"/>
    <mergeCell ref="W317:W320"/>
    <mergeCell ref="H312:H320"/>
    <mergeCell ref="A301:A310"/>
    <mergeCell ref="B301:B310"/>
    <mergeCell ref="C301:C310"/>
    <mergeCell ref="D301:D310"/>
    <mergeCell ref="E301:E310"/>
    <mergeCell ref="F301:F310"/>
    <mergeCell ref="G301:G310"/>
    <mergeCell ref="I301:I310"/>
    <mergeCell ref="H302:H310"/>
    <mergeCell ref="J301:J310"/>
    <mergeCell ref="U301:U310"/>
    <mergeCell ref="V301:V310"/>
    <mergeCell ref="W301:W306"/>
    <mergeCell ref="X301:X310"/>
    <mergeCell ref="Y301:Y310"/>
    <mergeCell ref="Z301:Z310"/>
    <mergeCell ref="W307:W310"/>
    <mergeCell ref="A291:A300"/>
    <mergeCell ref="B291:B300"/>
    <mergeCell ref="C291:C300"/>
    <mergeCell ref="D291:D300"/>
    <mergeCell ref="E291:E300"/>
    <mergeCell ref="F291:F300"/>
    <mergeCell ref="G291:G300"/>
    <mergeCell ref="I291:I300"/>
    <mergeCell ref="J291:J300"/>
    <mergeCell ref="U291:U300"/>
    <mergeCell ref="V291:V300"/>
    <mergeCell ref="W291:W296"/>
    <mergeCell ref="X291:X300"/>
    <mergeCell ref="Y291:Y300"/>
    <mergeCell ref="Z291:Z300"/>
    <mergeCell ref="W297:W300"/>
    <mergeCell ref="A281:A290"/>
    <mergeCell ref="B281:B290"/>
    <mergeCell ref="C281:C290"/>
    <mergeCell ref="D281:D290"/>
    <mergeCell ref="E281:E290"/>
    <mergeCell ref="F281:F290"/>
    <mergeCell ref="G281:G290"/>
    <mergeCell ref="I281:I290"/>
    <mergeCell ref="J281:J290"/>
    <mergeCell ref="U281:U290"/>
    <mergeCell ref="V281:V290"/>
    <mergeCell ref="W281:W286"/>
    <mergeCell ref="H282:H290"/>
    <mergeCell ref="H292:H300"/>
    <mergeCell ref="X281:X290"/>
    <mergeCell ref="Y281:Y290"/>
    <mergeCell ref="Z281:Z290"/>
    <mergeCell ref="W287:W290"/>
    <mergeCell ref="A271:A280"/>
    <mergeCell ref="B271:B280"/>
    <mergeCell ref="C271:C280"/>
    <mergeCell ref="D271:D280"/>
    <mergeCell ref="E271:E280"/>
    <mergeCell ref="F271:F280"/>
    <mergeCell ref="G271:G280"/>
    <mergeCell ref="I271:I280"/>
    <mergeCell ref="J271:J280"/>
    <mergeCell ref="U271:U280"/>
    <mergeCell ref="V271:V280"/>
    <mergeCell ref="W271:W276"/>
    <mergeCell ref="X271:X280"/>
    <mergeCell ref="Y271:Y280"/>
    <mergeCell ref="Z271:Z280"/>
    <mergeCell ref="W277:W280"/>
    <mergeCell ref="H272:H280"/>
    <mergeCell ref="A261:A270"/>
    <mergeCell ref="B261:B270"/>
    <mergeCell ref="C261:C270"/>
    <mergeCell ref="D261:D270"/>
    <mergeCell ref="E261:E270"/>
    <mergeCell ref="F261:F270"/>
    <mergeCell ref="G261:G270"/>
    <mergeCell ref="I261:I270"/>
    <mergeCell ref="H262:H270"/>
    <mergeCell ref="J261:J270"/>
    <mergeCell ref="U261:U270"/>
    <mergeCell ref="V261:V270"/>
    <mergeCell ref="W261:W266"/>
    <mergeCell ref="X261:X270"/>
    <mergeCell ref="Y261:Y270"/>
    <mergeCell ref="Z261:Z270"/>
    <mergeCell ref="W267:W270"/>
    <mergeCell ref="A251:A260"/>
    <mergeCell ref="B251:B260"/>
    <mergeCell ref="C251:C260"/>
    <mergeCell ref="D251:D260"/>
    <mergeCell ref="E251:E260"/>
    <mergeCell ref="F251:F260"/>
    <mergeCell ref="G251:G260"/>
    <mergeCell ref="I251:I260"/>
    <mergeCell ref="J251:J260"/>
    <mergeCell ref="U251:U260"/>
    <mergeCell ref="V251:V260"/>
    <mergeCell ref="W251:W256"/>
    <mergeCell ref="X251:X260"/>
    <mergeCell ref="Y251:Y260"/>
    <mergeCell ref="Z251:Z260"/>
    <mergeCell ref="W257:W260"/>
    <mergeCell ref="A241:A250"/>
    <mergeCell ref="B241:B250"/>
    <mergeCell ref="C241:C250"/>
    <mergeCell ref="D241:D250"/>
    <mergeCell ref="E241:E250"/>
    <mergeCell ref="F241:F250"/>
    <mergeCell ref="G241:G250"/>
    <mergeCell ref="I241:I250"/>
    <mergeCell ref="J241:J250"/>
    <mergeCell ref="U241:U250"/>
    <mergeCell ref="V241:V250"/>
    <mergeCell ref="W241:W246"/>
    <mergeCell ref="H242:H250"/>
    <mergeCell ref="H252:H260"/>
    <mergeCell ref="X241:X250"/>
    <mergeCell ref="Y241:Y250"/>
    <mergeCell ref="Z241:Z250"/>
    <mergeCell ref="W247:W250"/>
    <mergeCell ref="A231:A240"/>
    <mergeCell ref="B231:B240"/>
    <mergeCell ref="C231:C240"/>
    <mergeCell ref="D231:D240"/>
    <mergeCell ref="E231:E240"/>
    <mergeCell ref="F231:F240"/>
    <mergeCell ref="G231:G240"/>
    <mergeCell ref="I231:I240"/>
    <mergeCell ref="J231:J240"/>
    <mergeCell ref="U231:U240"/>
    <mergeCell ref="V231:V240"/>
    <mergeCell ref="W231:W236"/>
    <mergeCell ref="X231:X240"/>
    <mergeCell ref="Y231:Y240"/>
    <mergeCell ref="Z231:Z240"/>
    <mergeCell ref="W237:W240"/>
    <mergeCell ref="H232:H240"/>
    <mergeCell ref="A221:A230"/>
    <mergeCell ref="B221:B230"/>
    <mergeCell ref="C221:C230"/>
    <mergeCell ref="D221:D230"/>
    <mergeCell ref="E221:E230"/>
    <mergeCell ref="F221:F230"/>
    <mergeCell ref="G221:G230"/>
    <mergeCell ref="I221:I230"/>
    <mergeCell ref="H222:H230"/>
    <mergeCell ref="J221:J230"/>
    <mergeCell ref="U221:U230"/>
    <mergeCell ref="V221:V230"/>
    <mergeCell ref="W221:W226"/>
    <mergeCell ref="X221:X230"/>
    <mergeCell ref="Y221:Y230"/>
    <mergeCell ref="Z221:Z230"/>
    <mergeCell ref="W227:W230"/>
    <mergeCell ref="A211:A220"/>
    <mergeCell ref="B211:B220"/>
    <mergeCell ref="C211:C220"/>
    <mergeCell ref="D211:D220"/>
    <mergeCell ref="E211:E220"/>
    <mergeCell ref="F211:F220"/>
    <mergeCell ref="G211:G220"/>
    <mergeCell ref="I211:I220"/>
    <mergeCell ref="J211:J220"/>
    <mergeCell ref="U211:U220"/>
    <mergeCell ref="V211:V220"/>
    <mergeCell ref="W211:W216"/>
    <mergeCell ref="X211:X220"/>
    <mergeCell ref="Y211:Y220"/>
    <mergeCell ref="Z211:Z220"/>
    <mergeCell ref="W217:W220"/>
    <mergeCell ref="A201:A210"/>
    <mergeCell ref="B201:B210"/>
    <mergeCell ref="C201:C210"/>
    <mergeCell ref="D201:D210"/>
    <mergeCell ref="E201:E210"/>
    <mergeCell ref="F201:F210"/>
    <mergeCell ref="G201:G210"/>
    <mergeCell ref="I201:I210"/>
    <mergeCell ref="J201:J210"/>
    <mergeCell ref="U201:U210"/>
    <mergeCell ref="V201:V210"/>
    <mergeCell ref="W201:W206"/>
    <mergeCell ref="H202:H210"/>
    <mergeCell ref="H212:H220"/>
    <mergeCell ref="X201:X210"/>
    <mergeCell ref="Y201:Y210"/>
    <mergeCell ref="Z201:Z210"/>
    <mergeCell ref="W207:W210"/>
    <mergeCell ref="X191:X200"/>
    <mergeCell ref="Y191:Y200"/>
    <mergeCell ref="Z191:Z200"/>
    <mergeCell ref="W197:W200"/>
    <mergeCell ref="H192:H200"/>
    <mergeCell ref="A181:A190"/>
    <mergeCell ref="B181:B190"/>
    <mergeCell ref="C181:C190"/>
    <mergeCell ref="D181:D190"/>
    <mergeCell ref="E181:E190"/>
    <mergeCell ref="F181:F190"/>
    <mergeCell ref="G181:G190"/>
    <mergeCell ref="I181:I190"/>
    <mergeCell ref="J181:J190"/>
    <mergeCell ref="U181:U190"/>
    <mergeCell ref="V181:V190"/>
    <mergeCell ref="W181:W186"/>
    <mergeCell ref="X181:X190"/>
    <mergeCell ref="Y181:Y190"/>
    <mergeCell ref="Z181:Z190"/>
    <mergeCell ref="W187:W190"/>
    <mergeCell ref="A191:A200"/>
    <mergeCell ref="B191:B200"/>
    <mergeCell ref="C191:C200"/>
    <mergeCell ref="G171:G180"/>
    <mergeCell ref="I171:I180"/>
    <mergeCell ref="J171:J180"/>
    <mergeCell ref="U191:U200"/>
    <mergeCell ref="V191:V200"/>
    <mergeCell ref="W191:W196"/>
    <mergeCell ref="D191:D200"/>
    <mergeCell ref="E191:E200"/>
    <mergeCell ref="F191:F200"/>
    <mergeCell ref="G191:G200"/>
    <mergeCell ref="I191:I200"/>
    <mergeCell ref="J191:J200"/>
    <mergeCell ref="U171:U180"/>
    <mergeCell ref="V171:V180"/>
    <mergeCell ref="W171:W176"/>
    <mergeCell ref="X171:X180"/>
    <mergeCell ref="Y171:Y180"/>
    <mergeCell ref="Z171:Z180"/>
    <mergeCell ref="W177:W180"/>
    <mergeCell ref="A161:A170"/>
    <mergeCell ref="B161:B170"/>
    <mergeCell ref="C161:C170"/>
    <mergeCell ref="D161:D170"/>
    <mergeCell ref="E161:E170"/>
    <mergeCell ref="F161:F170"/>
    <mergeCell ref="G161:G170"/>
    <mergeCell ref="I161:I170"/>
    <mergeCell ref="J161:J170"/>
    <mergeCell ref="U161:U170"/>
    <mergeCell ref="V161:V170"/>
    <mergeCell ref="W161:W166"/>
    <mergeCell ref="Y161:Y170"/>
    <mergeCell ref="Z161:Z170"/>
    <mergeCell ref="A171:A180"/>
    <mergeCell ref="B171:B180"/>
    <mergeCell ref="C171:C180"/>
    <mergeCell ref="D171:D180"/>
    <mergeCell ref="E171:E180"/>
    <mergeCell ref="F171:F180"/>
    <mergeCell ref="A151:A160"/>
    <mergeCell ref="B151:B160"/>
    <mergeCell ref="C151:C160"/>
    <mergeCell ref="D151:D160"/>
    <mergeCell ref="E151:E160"/>
    <mergeCell ref="F151:F160"/>
    <mergeCell ref="G151:G160"/>
    <mergeCell ref="I151:I160"/>
    <mergeCell ref="X161:X170"/>
    <mergeCell ref="W167:W170"/>
    <mergeCell ref="J151:J160"/>
    <mergeCell ref="U151:U160"/>
    <mergeCell ref="V151:V160"/>
    <mergeCell ref="W151:W156"/>
    <mergeCell ref="X151:X160"/>
    <mergeCell ref="Y151:Y160"/>
    <mergeCell ref="Z151:Z160"/>
    <mergeCell ref="W157:W160"/>
    <mergeCell ref="A131:A140"/>
    <mergeCell ref="B131:B140"/>
    <mergeCell ref="C131:C140"/>
    <mergeCell ref="D131:D140"/>
    <mergeCell ref="E131:E140"/>
    <mergeCell ref="F131:F140"/>
    <mergeCell ref="G131:G140"/>
    <mergeCell ref="I131:I140"/>
    <mergeCell ref="J131:J140"/>
    <mergeCell ref="U131:U140"/>
    <mergeCell ref="V131:V140"/>
    <mergeCell ref="W131:W136"/>
    <mergeCell ref="X131:X140"/>
    <mergeCell ref="Y131:Y140"/>
    <mergeCell ref="Z131:Z140"/>
    <mergeCell ref="W137:W140"/>
    <mergeCell ref="D141:D150"/>
    <mergeCell ref="E141:E150"/>
    <mergeCell ref="F141:F150"/>
    <mergeCell ref="G141:G150"/>
    <mergeCell ref="I141:I150"/>
    <mergeCell ref="J141:J150"/>
    <mergeCell ref="U141:U150"/>
    <mergeCell ref="V141:V150"/>
    <mergeCell ref="W141:W146"/>
    <mergeCell ref="X141:X150"/>
    <mergeCell ref="Y141:Y150"/>
    <mergeCell ref="Z141:Z150"/>
    <mergeCell ref="W147:W150"/>
    <mergeCell ref="A121:A130"/>
    <mergeCell ref="B121:B130"/>
    <mergeCell ref="C121:C130"/>
    <mergeCell ref="D121:D130"/>
    <mergeCell ref="E121:E130"/>
    <mergeCell ref="F121:F130"/>
    <mergeCell ref="G121:G130"/>
    <mergeCell ref="I121:I130"/>
    <mergeCell ref="J121:J130"/>
    <mergeCell ref="U121:U130"/>
    <mergeCell ref="V121:V130"/>
    <mergeCell ref="W121:W126"/>
    <mergeCell ref="X121:X130"/>
    <mergeCell ref="Y121:Y130"/>
    <mergeCell ref="Z121:Z130"/>
    <mergeCell ref="W127:W130"/>
    <mergeCell ref="U111:U120"/>
    <mergeCell ref="V111:V120"/>
    <mergeCell ref="W111:W116"/>
    <mergeCell ref="X111:X120"/>
    <mergeCell ref="Y111:Y120"/>
    <mergeCell ref="Z111:Z120"/>
    <mergeCell ref="W117:W120"/>
    <mergeCell ref="J101:J110"/>
    <mergeCell ref="U101:U110"/>
    <mergeCell ref="V101:V110"/>
    <mergeCell ref="W101:W106"/>
    <mergeCell ref="X101:X110"/>
    <mergeCell ref="Y101:Y110"/>
    <mergeCell ref="Z101:Z110"/>
    <mergeCell ref="W107:W110"/>
    <mergeCell ref="J111:J120"/>
    <mergeCell ref="A91:A100"/>
    <mergeCell ref="B91:B100"/>
    <mergeCell ref="C91:C100"/>
    <mergeCell ref="D91:D100"/>
    <mergeCell ref="E91:E100"/>
    <mergeCell ref="F91:F100"/>
    <mergeCell ref="G91:G100"/>
    <mergeCell ref="I91:I100"/>
    <mergeCell ref="H92:H100"/>
    <mergeCell ref="J91:J100"/>
    <mergeCell ref="U91:U100"/>
    <mergeCell ref="V91:V100"/>
    <mergeCell ref="W91:W96"/>
    <mergeCell ref="X91:X100"/>
    <mergeCell ref="Y91:Y100"/>
    <mergeCell ref="Z91:Z100"/>
    <mergeCell ref="W97:W100"/>
    <mergeCell ref="A81:A90"/>
    <mergeCell ref="B81:B90"/>
    <mergeCell ref="C81:C90"/>
    <mergeCell ref="D81:D90"/>
    <mergeCell ref="E81:E90"/>
    <mergeCell ref="F81:F90"/>
    <mergeCell ref="G81:G90"/>
    <mergeCell ref="I81:I90"/>
    <mergeCell ref="J81:J90"/>
    <mergeCell ref="U81:U90"/>
    <mergeCell ref="V81:V90"/>
    <mergeCell ref="W81:W86"/>
    <mergeCell ref="X81:X90"/>
    <mergeCell ref="Y81:Y90"/>
    <mergeCell ref="Z81:Z90"/>
    <mergeCell ref="W87:W90"/>
    <mergeCell ref="H72:H80"/>
    <mergeCell ref="H82:H90"/>
    <mergeCell ref="J61:J70"/>
    <mergeCell ref="U61:U70"/>
    <mergeCell ref="X71:X80"/>
    <mergeCell ref="Y71:Y80"/>
    <mergeCell ref="A71:A80"/>
    <mergeCell ref="B71:B80"/>
    <mergeCell ref="C71:C80"/>
    <mergeCell ref="D71:D80"/>
    <mergeCell ref="E71:E80"/>
    <mergeCell ref="F71:F80"/>
    <mergeCell ref="G71:G80"/>
    <mergeCell ref="I71:I80"/>
    <mergeCell ref="J71:J80"/>
    <mergeCell ref="A61:A70"/>
    <mergeCell ref="B61:B70"/>
    <mergeCell ref="C61:C70"/>
    <mergeCell ref="D61:D70"/>
    <mergeCell ref="E61:E70"/>
    <mergeCell ref="F61:F70"/>
    <mergeCell ref="G61:G70"/>
    <mergeCell ref="I61:I70"/>
    <mergeCell ref="H62:H70"/>
    <mergeCell ref="Z71:Z80"/>
    <mergeCell ref="W77:W80"/>
    <mergeCell ref="Y23:Y30"/>
    <mergeCell ref="Y15:Y22"/>
    <mergeCell ref="X32:X41"/>
    <mergeCell ref="Z51:Z60"/>
    <mergeCell ref="V42:V49"/>
    <mergeCell ref="V51:V60"/>
    <mergeCell ref="J15:J22"/>
    <mergeCell ref="W28:W30"/>
    <mergeCell ref="W32:W37"/>
    <mergeCell ref="U23:U30"/>
    <mergeCell ref="V23:V30"/>
    <mergeCell ref="J51:J60"/>
    <mergeCell ref="U42:U49"/>
    <mergeCell ref="U71:U80"/>
    <mergeCell ref="V71:V80"/>
    <mergeCell ref="W71:W76"/>
    <mergeCell ref="A32:A41"/>
    <mergeCell ref="J32:J41"/>
    <mergeCell ref="X525:X532"/>
    <mergeCell ref="V525:V532"/>
    <mergeCell ref="U525:U532"/>
    <mergeCell ref="E42:E49"/>
    <mergeCell ref="E51:E60"/>
    <mergeCell ref="X23:X30"/>
    <mergeCell ref="X15:X22"/>
    <mergeCell ref="W42:W46"/>
    <mergeCell ref="W47:W49"/>
    <mergeCell ref="W51:W56"/>
    <mergeCell ref="W57:W60"/>
    <mergeCell ref="I23:I30"/>
    <mergeCell ref="J525:J532"/>
    <mergeCell ref="W525:W529"/>
    <mergeCell ref="W530:W532"/>
    <mergeCell ref="W38:W41"/>
    <mergeCell ref="W15:W19"/>
    <mergeCell ref="V32:V41"/>
    <mergeCell ref="U32:U41"/>
    <mergeCell ref="U51:U60"/>
    <mergeCell ref="J42:J49"/>
    <mergeCell ref="G517:G524"/>
    <mergeCell ref="C2:D2"/>
    <mergeCell ref="F32:F41"/>
    <mergeCell ref="H32:H41"/>
    <mergeCell ref="G32:G41"/>
    <mergeCell ref="F6:F13"/>
    <mergeCell ref="G6:G13"/>
    <mergeCell ref="F23:F30"/>
    <mergeCell ref="E6:E13"/>
    <mergeCell ref="E15:E22"/>
    <mergeCell ref="E32:E41"/>
    <mergeCell ref="E23:E30"/>
    <mergeCell ref="C15:C22"/>
    <mergeCell ref="D15:D22"/>
    <mergeCell ref="F15:F22"/>
    <mergeCell ref="C23:C30"/>
    <mergeCell ref="C32:C41"/>
    <mergeCell ref="D32:D41"/>
    <mergeCell ref="H7:H13"/>
    <mergeCell ref="H16:H22"/>
    <mergeCell ref="H24:H30"/>
    <mergeCell ref="A6:A13"/>
    <mergeCell ref="C6:C13"/>
    <mergeCell ref="D6:D13"/>
    <mergeCell ref="G23:G30"/>
    <mergeCell ref="G15:G22"/>
    <mergeCell ref="I15:I22"/>
    <mergeCell ref="A15:A22"/>
    <mergeCell ref="A23:A30"/>
    <mergeCell ref="I6:I13"/>
    <mergeCell ref="B101:B110"/>
    <mergeCell ref="C101:C110"/>
    <mergeCell ref="D101:D110"/>
    <mergeCell ref="E101:E110"/>
    <mergeCell ref="F101:F110"/>
    <mergeCell ref="G101:G110"/>
    <mergeCell ref="I101:I110"/>
    <mergeCell ref="A141:A150"/>
    <mergeCell ref="B141:B150"/>
    <mergeCell ref="C141:C150"/>
    <mergeCell ref="A111:A120"/>
    <mergeCell ref="B111:B120"/>
    <mergeCell ref="C111:C120"/>
    <mergeCell ref="D111:D120"/>
    <mergeCell ref="E111:E120"/>
    <mergeCell ref="F111:F120"/>
    <mergeCell ref="G111:G120"/>
    <mergeCell ref="I111:I120"/>
    <mergeCell ref="E501:E510"/>
    <mergeCell ref="J6:J13"/>
    <mergeCell ref="J23:J30"/>
    <mergeCell ref="I525:I532"/>
    <mergeCell ref="A525:A532"/>
    <mergeCell ref="G501:G510"/>
    <mergeCell ref="A501:A510"/>
    <mergeCell ref="C501:C510"/>
    <mergeCell ref="D501:D510"/>
    <mergeCell ref="F501:F510"/>
    <mergeCell ref="G525:G532"/>
    <mergeCell ref="C525:C532"/>
    <mergeCell ref="D525:D532"/>
    <mergeCell ref="F525:F532"/>
    <mergeCell ref="B525:B532"/>
    <mergeCell ref="E525:E532"/>
    <mergeCell ref="A517:A524"/>
    <mergeCell ref="B517:B524"/>
    <mergeCell ref="C517:C524"/>
    <mergeCell ref="D517:D524"/>
    <mergeCell ref="E517:E524"/>
    <mergeCell ref="F517:F524"/>
    <mergeCell ref="I32:I41"/>
    <mergeCell ref="A101:A110"/>
    <mergeCell ref="A51:A60"/>
    <mergeCell ref="I51:I60"/>
    <mergeCell ref="C51:C60"/>
    <mergeCell ref="G51:G60"/>
    <mergeCell ref="D42:D49"/>
    <mergeCell ref="I42:I49"/>
    <mergeCell ref="C42:C49"/>
    <mergeCell ref="D51:D60"/>
    <mergeCell ref="F51:F60"/>
    <mergeCell ref="A42:A49"/>
    <mergeCell ref="H43:H49"/>
    <mergeCell ref="H52:H60"/>
    <mergeCell ref="J501:J510"/>
    <mergeCell ref="Z501:Z510"/>
    <mergeCell ref="Z525:Z532"/>
    <mergeCell ref="Y525:Y532"/>
    <mergeCell ref="B6:B13"/>
    <mergeCell ref="B15:B22"/>
    <mergeCell ref="B23:B30"/>
    <mergeCell ref="B32:B41"/>
    <mergeCell ref="B42:B49"/>
    <mergeCell ref="B51:B60"/>
    <mergeCell ref="Y42:Y49"/>
    <mergeCell ref="Z42:Z49"/>
    <mergeCell ref="Z6:Z13"/>
    <mergeCell ref="Z15:Z22"/>
    <mergeCell ref="Z23:Z30"/>
    <mergeCell ref="Z32:Z41"/>
    <mergeCell ref="V501:V510"/>
    <mergeCell ref="V6:V13"/>
    <mergeCell ref="W20:W22"/>
    <mergeCell ref="W23:W27"/>
    <mergeCell ref="W6:W13"/>
    <mergeCell ref="I517:I524"/>
    <mergeCell ref="D23:D30"/>
    <mergeCell ref="B501:B510"/>
    <mergeCell ref="X1:Z1"/>
    <mergeCell ref="F42:F49"/>
    <mergeCell ref="G42:G49"/>
    <mergeCell ref="W507:W510"/>
    <mergeCell ref="W501:W506"/>
    <mergeCell ref="Y501:Y510"/>
    <mergeCell ref="U501:U510"/>
    <mergeCell ref="I501:I510"/>
    <mergeCell ref="Y32:Y41"/>
    <mergeCell ref="X42:X49"/>
    <mergeCell ref="X51:X60"/>
    <mergeCell ref="Y51:Y60"/>
    <mergeCell ref="U6:U13"/>
    <mergeCell ref="U15:U22"/>
    <mergeCell ref="V15:V22"/>
    <mergeCell ref="V61:V70"/>
    <mergeCell ref="W61:W66"/>
    <mergeCell ref="X61:X70"/>
    <mergeCell ref="Y61:Y70"/>
    <mergeCell ref="Z61:Z70"/>
    <mergeCell ref="W67:W70"/>
    <mergeCell ref="X6:X13"/>
    <mergeCell ref="Y6:Y13"/>
    <mergeCell ref="X501:X510"/>
  </mergeCells>
  <phoneticPr fontId="10" type="noConversion"/>
  <printOptions horizontalCentered="1"/>
  <pageMargins left="0.39370078740157483" right="0.39370078740157483" top="0.78740157480314965" bottom="0.65811631944444449" header="0" footer="0.23622047244094491"/>
  <pageSetup paperSize="9" scale="60" fitToHeight="0" orientation="landscape" useFirstPageNumber="1" verticalDpi="4294967293" r:id="rId1"/>
  <headerFooter alignWithMargins="0">
    <oddFooter>&amp;L&amp;8CEA - arkusz organizacyjny na rok szkolny 2020/21    nr teczki: &amp;F</oddFooter>
  </headerFooter>
  <rowBreaks count="9" manualBreakCount="9">
    <brk id="49" max="25" man="1"/>
    <brk id="100" max="25" man="1"/>
    <brk id="160" max="25" man="1"/>
    <brk id="220" max="25" man="1"/>
    <brk id="280" max="25" man="1"/>
    <brk id="340" max="25" man="1"/>
    <brk id="400" max="25" man="1"/>
    <brk id="460" max="25" man="1"/>
    <brk id="510" max="25" man="1"/>
  </rowBreaks>
  <legacyDrawing r:id="rId2"/>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słownik!$L$2:$L$8</xm:f>
          </x14:formula1>
          <xm:sqref>I525 I6:I13 I32:I49 I517 I15:I30 I51:I510 I534:I535 I537:I538 I540:I542 I544:I546 I512:I515</xm:sqref>
        </x14:dataValidation>
        <x14:dataValidation type="list" allowBlank="1" showInputMessage="1" showErrorMessage="1">
          <x14:formula1>
            <xm:f>słownik!$D$2:$D$49</xm:f>
          </x14:formula1>
          <xm:sqref>N6:N13 N15:N30 N32:N49 N51:N510 N534:N535 N537:N538 N540:N542 N544:N546 N517:N532 N512:N515</xm:sqref>
        </x14:dataValidation>
        <x14:dataValidation type="list" allowBlank="1" showInputMessage="1" showErrorMessage="1">
          <x14:formula1>
            <xm:f>słownik!$I$2:$I$12</xm:f>
          </x14:formula1>
          <xm:sqref>K15:K30 K6:K13 K512:K515 K517:K532 K544:K546 K540:K542 K537:K538 K534:K535 K51:K510 K32:K49</xm:sqref>
        </x14:dataValidation>
        <x14:dataValidation type="list" allowBlank="1" showInputMessage="1" showErrorMessage="1">
          <x14:formula1>
            <xm:f>słownik!$G$2:$G$7</xm:f>
          </x14:formula1>
          <xm:sqref>O6:O13 O512:O515 O517:O532 O544:O546 O540:O542 O537:O538 O534:O535 O51:O510 O32:O49 O15:O30</xm:sqref>
        </x14:dataValidation>
        <x14:dataValidation type="list" allowBlank="1" showInputMessage="1" showErrorMessage="1">
          <x14:formula1>
            <xm:f>słownik!$B$2:$B$36</xm:f>
          </x14:formula1>
          <xm:sqref>M6:M13 M512:M515 M517:M532 M544:M546 M540:M542 M537:M538 M534:M535 M51:M510 M32:M49 M15:M30</xm:sqref>
        </x14:dataValidation>
        <x14:dataValidation type="list" allowBlank="1" showInputMessage="1" showErrorMessage="1">
          <x14:formula1>
            <xm:f>słownik!$G$11:$G$13</xm:f>
          </x14:formula1>
          <xm:sqref>E6:E13 E544:E546 E540:E542 E537:E538 E534:E535 E517:E532 E512:E515 E51:E510 E32:E49 E15:E30</xm:sqref>
        </x14:dataValidation>
        <x14:dataValidation type="list" allowBlank="1" showInputMessage="1" showErrorMessage="1">
          <x14:formula1>
            <xm:f>słownik!$J$34:$J$41</xm:f>
          </x14:formula1>
          <xm:sqref>B6:B13 B544:B546 B540:B542 B537:B538 B534:B535 B517:B532 B512:B515 B51:B510 B32:B49 B15:B30</xm:sqref>
        </x14:dataValidation>
        <x14:dataValidation type="list" allowBlank="1" showInputMessage="1" showErrorMessage="1">
          <x14:formula1>
            <xm:f>słownik!$L$11:$L$17</xm:f>
          </x14:formula1>
          <xm:sqref>L6:L13 L512:L515 L517:L532 L544:L546 L540:L542 L537:L538 L534:L535 L51:L510 L32:L49 L15:L30</xm:sqref>
        </x14:dataValidation>
        <x14:dataValidation type="list" allowBlank="1" showInputMessage="1" showErrorMessage="1">
          <x14:formula1>
            <xm:f>słownik!$L$20:$L$24</xm:f>
          </x14:formula1>
          <xm:sqref>J32:J49 J512:J515 J544:J546 J540:J542 J537:J538 J534:J535 J51:J510 J15:J30 J517 J525 J6:J13</xm:sqref>
        </x14:dataValidation>
        <x14:dataValidation type="list" allowBlank="1" showInputMessage="1" showErrorMessage="1">
          <x14:formula1>
            <xm:f>słownik!$J$44:$J$46</xm:f>
          </x14:formula1>
          <xm:sqref>H501 H517 H491 H481 H471 H461 H451 H441 H431 H421 H411 H401 H391 H381 H371 H361 H351 H341 H331 H321 H311 H301 H291 H281 H261 H251 H241 H231 H221 H211 H201 H191 H181 H171 H161 H151 H141 H131 H121 H111 H101 H91 H81 H71 H61 H271 H51 H15 H544:H546 H540:H542 H537:H538 H534:H535 H32:H42 H6 H525 H23 H512:H515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rgb="FFFFFF00"/>
    <pageSetUpPr fitToPage="1"/>
  </sheetPr>
  <dimension ref="A1:P25"/>
  <sheetViews>
    <sheetView showGridLines="0" view="pageBreakPreview" zoomScale="90" zoomScaleNormal="100" zoomScaleSheetLayoutView="90" zoomScalePageLayoutView="120" workbookViewId="0">
      <selection activeCell="C82" sqref="C82"/>
    </sheetView>
  </sheetViews>
  <sheetFormatPr defaultRowHeight="13.2"/>
  <cols>
    <col min="1" max="2" width="4.88671875" customWidth="1"/>
    <col min="3" max="3" width="27.33203125" customWidth="1"/>
    <col min="4" max="6" width="3.6640625" customWidth="1"/>
    <col min="7" max="7" width="27" customWidth="1"/>
    <col min="8" max="8" width="16.109375" customWidth="1"/>
    <col min="9" max="9" width="6.5546875" customWidth="1"/>
    <col min="10" max="10" width="8.5546875" customWidth="1"/>
    <col min="11" max="11" width="8.6640625" customWidth="1"/>
    <col min="12" max="12" width="10.5546875" customWidth="1"/>
    <col min="13" max="13" width="5.88671875" style="86" customWidth="1"/>
    <col min="14" max="14" width="12.33203125" customWidth="1"/>
    <col min="15" max="15" width="8.6640625" customWidth="1"/>
    <col min="16" max="16" width="9.44140625" customWidth="1"/>
  </cols>
  <sheetData>
    <row r="1" spans="1:16" ht="20.25" customHeight="1">
      <c r="A1" s="9"/>
      <c r="B1" s="9"/>
      <c r="C1" s="225" t="str">
        <f>wizyt!C3</f>
        <v>?</v>
      </c>
      <c r="D1" s="226"/>
      <c r="E1" s="226"/>
      <c r="F1" s="9"/>
      <c r="G1" s="9"/>
      <c r="H1" s="9"/>
      <c r="I1" s="9"/>
      <c r="J1" s="9"/>
      <c r="K1" s="9"/>
      <c r="L1" s="882">
        <f>wizyt!$B$1</f>
        <v>0</v>
      </c>
      <c r="M1" s="1445" t="str">
        <f>wizyt!$D$1</f>
        <v>.</v>
      </c>
      <c r="N1" s="1445"/>
    </row>
    <row r="2" spans="1:16" ht="23.25" customHeight="1" thickBot="1">
      <c r="A2" s="9"/>
      <c r="B2" s="761"/>
      <c r="C2" s="761"/>
      <c r="D2" s="761"/>
      <c r="E2" s="761"/>
      <c r="F2" s="761"/>
      <c r="G2" s="761"/>
      <c r="H2" s="761"/>
      <c r="I2" s="761"/>
      <c r="J2" s="785" t="s">
        <v>382</v>
      </c>
      <c r="K2" s="228" t="str">
        <f>wizyt!H3</f>
        <v>2022/2023</v>
      </c>
      <c r="L2" s="9"/>
      <c r="M2" s="227"/>
      <c r="N2" s="9"/>
    </row>
    <row r="3" spans="1:16" ht="72" customHeight="1" thickBot="1">
      <c r="A3" s="499" t="s">
        <v>2</v>
      </c>
      <c r="B3" s="500" t="s">
        <v>221</v>
      </c>
      <c r="C3" s="501" t="s">
        <v>57</v>
      </c>
      <c r="D3" s="502" t="s">
        <v>15</v>
      </c>
      <c r="E3" s="502" t="s">
        <v>158</v>
      </c>
      <c r="F3" s="503" t="s">
        <v>3</v>
      </c>
      <c r="G3" s="786" t="s">
        <v>99</v>
      </c>
      <c r="H3" s="786" t="s">
        <v>100</v>
      </c>
      <c r="I3" s="498" t="s">
        <v>24</v>
      </c>
      <c r="J3" s="504" t="s">
        <v>142</v>
      </c>
      <c r="K3" s="504" t="s">
        <v>52</v>
      </c>
      <c r="L3" s="505" t="s">
        <v>218</v>
      </c>
      <c r="M3" s="505" t="s">
        <v>107</v>
      </c>
      <c r="N3" s="506" t="s">
        <v>60</v>
      </c>
    </row>
    <row r="4" spans="1:16" ht="13.8" thickBot="1">
      <c r="A4" s="205">
        <v>1</v>
      </c>
      <c r="B4" s="205">
        <v>2</v>
      </c>
      <c r="C4" s="205">
        <v>3</v>
      </c>
      <c r="D4" s="205">
        <v>4</v>
      </c>
      <c r="E4" s="205">
        <v>5</v>
      </c>
      <c r="F4" s="205">
        <v>6</v>
      </c>
      <c r="G4" s="205">
        <v>7</v>
      </c>
      <c r="H4" s="205">
        <v>8</v>
      </c>
      <c r="I4" s="205">
        <v>9</v>
      </c>
      <c r="J4" s="205">
        <v>10</v>
      </c>
      <c r="K4" s="205">
        <v>11</v>
      </c>
      <c r="L4" s="205">
        <v>12</v>
      </c>
      <c r="M4" s="205">
        <v>13</v>
      </c>
      <c r="N4" s="205">
        <v>14</v>
      </c>
    </row>
    <row r="5" spans="1:16" ht="15" thickTop="1" thickBot="1">
      <c r="A5" s="63"/>
      <c r="B5" s="64"/>
      <c r="C5" s="169" t="s">
        <v>151</v>
      </c>
      <c r="D5" s="64"/>
      <c r="E5" s="64"/>
      <c r="F5" s="64"/>
      <c r="G5" s="64"/>
      <c r="H5" s="64"/>
      <c r="I5" s="64"/>
      <c r="J5" s="22">
        <f>SUM(J6:J12)</f>
        <v>0</v>
      </c>
      <c r="K5" s="22">
        <f>SUM(K6:K12)</f>
        <v>0</v>
      </c>
      <c r="L5" s="22">
        <f>SUM(L6:L12)</f>
        <v>0</v>
      </c>
      <c r="M5" s="92"/>
      <c r="N5" s="24" t="s">
        <v>51</v>
      </c>
    </row>
    <row r="6" spans="1:16" s="1" customFormat="1" ht="15" thickTop="1">
      <c r="A6" s="455">
        <v>1</v>
      </c>
      <c r="B6" s="462"/>
      <c r="C6" s="149"/>
      <c r="D6" s="73"/>
      <c r="E6" s="73"/>
      <c r="F6" s="74"/>
      <c r="G6" s="144"/>
      <c r="H6" s="144"/>
      <c r="I6" s="135"/>
      <c r="J6" s="229"/>
      <c r="K6" s="190">
        <f>IF(J6&lt;=40,0,J6-40)</f>
        <v>0</v>
      </c>
      <c r="L6" s="191">
        <f>IF(J6&lt;40,J6,40)/IF(J6="",1,40)</f>
        <v>0</v>
      </c>
      <c r="M6" s="192" t="str">
        <f>IF(L6=1,"pe",IF(L6&gt;0,"ne",""))</f>
        <v/>
      </c>
      <c r="N6" s="75"/>
      <c r="O6" s="409"/>
      <c r="P6" s="409"/>
    </row>
    <row r="7" spans="1:16" s="1" customFormat="1" ht="14.4">
      <c r="A7" s="456">
        <v>2</v>
      </c>
      <c r="B7" s="462"/>
      <c r="C7" s="150"/>
      <c r="D7" s="136"/>
      <c r="E7" s="183"/>
      <c r="F7" s="137"/>
      <c r="G7" s="145"/>
      <c r="H7" s="145"/>
      <c r="I7" s="138"/>
      <c r="J7" s="203"/>
      <c r="K7" s="193">
        <f t="shared" ref="K7:K12" si="0">IF(J7&lt;=40,0,J7-40)</f>
        <v>0</v>
      </c>
      <c r="L7" s="194">
        <f t="shared" ref="L7:L12" si="1">IF(J7&lt;40,J7,40)/IF(J7="",1,40)</f>
        <v>0</v>
      </c>
      <c r="M7" s="195" t="str">
        <f t="shared" ref="M7:M12" si="2">IF(L7=1,"pe",IF(L7&gt;0,"ne",""))</f>
        <v/>
      </c>
      <c r="N7" s="77"/>
      <c r="O7" s="409"/>
      <c r="P7" s="409"/>
    </row>
    <row r="8" spans="1:16" s="1" customFormat="1" ht="14.4">
      <c r="A8" s="456">
        <v>3</v>
      </c>
      <c r="B8" s="462"/>
      <c r="C8" s="150"/>
      <c r="D8" s="136"/>
      <c r="E8" s="183"/>
      <c r="F8" s="137"/>
      <c r="G8" s="145"/>
      <c r="H8" s="145"/>
      <c r="I8" s="138"/>
      <c r="J8" s="203"/>
      <c r="K8" s="193">
        <f t="shared" si="0"/>
        <v>0</v>
      </c>
      <c r="L8" s="194">
        <f t="shared" si="1"/>
        <v>0</v>
      </c>
      <c r="M8" s="195" t="str">
        <f t="shared" si="2"/>
        <v/>
      </c>
      <c r="N8" s="77"/>
      <c r="O8" s="409"/>
      <c r="P8" s="409"/>
    </row>
    <row r="9" spans="1:16" s="1" customFormat="1" ht="14.4">
      <c r="A9" s="456">
        <v>4</v>
      </c>
      <c r="B9" s="462"/>
      <c r="C9" s="150"/>
      <c r="D9" s="136"/>
      <c r="E9" s="183"/>
      <c r="F9" s="137"/>
      <c r="G9" s="145"/>
      <c r="H9" s="145"/>
      <c r="I9" s="138"/>
      <c r="J9" s="203"/>
      <c r="K9" s="193">
        <f t="shared" ref="K9" si="3">IF(J9&lt;=40,0,J9-40)</f>
        <v>0</v>
      </c>
      <c r="L9" s="194">
        <f t="shared" ref="L9" si="4">IF(J9&lt;40,J9,40)/IF(J9="",1,40)</f>
        <v>0</v>
      </c>
      <c r="M9" s="195" t="str">
        <f t="shared" ref="M9" si="5">IF(L9=1,"pe",IF(L9&gt;0,"ne",""))</f>
        <v/>
      </c>
      <c r="N9" s="77"/>
      <c r="O9" s="409"/>
      <c r="P9" s="409"/>
    </row>
    <row r="10" spans="1:16" s="1" customFormat="1" ht="14.4">
      <c r="A10" s="456">
        <v>5</v>
      </c>
      <c r="B10" s="462"/>
      <c r="C10" s="150"/>
      <c r="D10" s="136"/>
      <c r="E10" s="183"/>
      <c r="F10" s="137"/>
      <c r="G10" s="145"/>
      <c r="H10" s="145"/>
      <c r="I10" s="138"/>
      <c r="J10" s="203"/>
      <c r="K10" s="193">
        <f t="shared" si="0"/>
        <v>0</v>
      </c>
      <c r="L10" s="194">
        <f t="shared" si="1"/>
        <v>0</v>
      </c>
      <c r="M10" s="195" t="str">
        <f t="shared" si="2"/>
        <v/>
      </c>
      <c r="N10" s="77"/>
      <c r="O10" s="409"/>
      <c r="P10" s="409"/>
    </row>
    <row r="11" spans="1:16" s="1" customFormat="1" ht="14.4">
      <c r="A11" s="456">
        <v>6</v>
      </c>
      <c r="B11" s="462"/>
      <c r="C11" s="151"/>
      <c r="D11" s="139"/>
      <c r="E11" s="183"/>
      <c r="F11" s="140"/>
      <c r="G11" s="146"/>
      <c r="H11" s="146"/>
      <c r="I11" s="138"/>
      <c r="J11" s="196"/>
      <c r="K11" s="193">
        <f t="shared" si="0"/>
        <v>0</v>
      </c>
      <c r="L11" s="194">
        <f t="shared" si="1"/>
        <v>0</v>
      </c>
      <c r="M11" s="195" t="str">
        <f t="shared" si="2"/>
        <v/>
      </c>
      <c r="N11" s="77"/>
      <c r="O11" s="409"/>
      <c r="P11" s="409"/>
    </row>
    <row r="12" spans="1:16" s="1" customFormat="1" ht="15" thickBot="1">
      <c r="A12" s="457">
        <v>7</v>
      </c>
      <c r="B12" s="462"/>
      <c r="C12" s="152"/>
      <c r="D12" s="141"/>
      <c r="E12" s="224"/>
      <c r="F12" s="142"/>
      <c r="G12" s="147"/>
      <c r="H12" s="147"/>
      <c r="I12" s="143"/>
      <c r="J12" s="198"/>
      <c r="K12" s="199">
        <f t="shared" si="0"/>
        <v>0</v>
      </c>
      <c r="L12" s="200">
        <f t="shared" si="1"/>
        <v>0</v>
      </c>
      <c r="M12" s="201" t="str">
        <f t="shared" si="2"/>
        <v/>
      </c>
      <c r="N12" s="78"/>
      <c r="O12" s="409"/>
      <c r="P12" s="409"/>
    </row>
    <row r="13" spans="1:16" ht="15" thickTop="1" thickBot="1">
      <c r="A13" s="59"/>
      <c r="B13" s="61"/>
      <c r="C13" s="169" t="s">
        <v>152</v>
      </c>
      <c r="D13" s="60"/>
      <c r="E13" s="60"/>
      <c r="F13" s="60"/>
      <c r="G13" s="60"/>
      <c r="H13" s="60"/>
      <c r="I13" s="60"/>
      <c r="J13" s="22">
        <f>SUM(J14:J21)</f>
        <v>0</v>
      </c>
      <c r="K13" s="22">
        <f>SUM(K14:K21)</f>
        <v>0</v>
      </c>
      <c r="L13" s="22">
        <f>SUM(L14:L21)</f>
        <v>0</v>
      </c>
      <c r="M13" s="92"/>
      <c r="N13" s="148" t="s">
        <v>51</v>
      </c>
      <c r="P13" s="409"/>
    </row>
    <row r="14" spans="1:16" ht="15" thickTop="1">
      <c r="A14" s="455">
        <v>1</v>
      </c>
      <c r="B14" s="462"/>
      <c r="C14" s="172"/>
      <c r="D14" s="73"/>
      <c r="E14" s="73"/>
      <c r="F14" s="74"/>
      <c r="G14" s="153"/>
      <c r="H14" s="153"/>
      <c r="I14" s="138"/>
      <c r="J14" s="229"/>
      <c r="K14" s="190">
        <f>IF(J14&lt;=40,0,J14-40)</f>
        <v>0</v>
      </c>
      <c r="L14" s="191">
        <f>IF(J14&lt;40,J14,40)/IF(J14="",1,40)</f>
        <v>0</v>
      </c>
      <c r="M14" s="192" t="str">
        <f>IF(L14=1,"pe",IF(L14&gt;0,"ne",""))</f>
        <v/>
      </c>
      <c r="N14" s="75"/>
      <c r="P14" s="409"/>
    </row>
    <row r="15" spans="1:16" ht="14.4">
      <c r="A15" s="456">
        <v>2</v>
      </c>
      <c r="B15" s="462"/>
      <c r="C15" s="150"/>
      <c r="D15" s="183"/>
      <c r="E15" s="183"/>
      <c r="F15" s="138"/>
      <c r="G15" s="154"/>
      <c r="H15" s="145"/>
      <c r="I15" s="138"/>
      <c r="J15" s="203"/>
      <c r="K15" s="193">
        <f>IF(J15&lt;=40,0,J15-40)</f>
        <v>0</v>
      </c>
      <c r="L15" s="194">
        <f>IF(J15&lt;40,J15,40)/IF(J15="",1,40)</f>
        <v>0</v>
      </c>
      <c r="M15" s="195" t="str">
        <f>IF(L15=1,"pe",IF(L15&gt;0,"ne",""))</f>
        <v/>
      </c>
      <c r="N15" s="77"/>
      <c r="P15" s="409"/>
    </row>
    <row r="16" spans="1:16" ht="14.4">
      <c r="A16" s="456">
        <v>3</v>
      </c>
      <c r="B16" s="462"/>
      <c r="C16" s="150"/>
      <c r="D16" s="183"/>
      <c r="E16" s="183"/>
      <c r="F16" s="138"/>
      <c r="G16" s="154"/>
      <c r="H16" s="145"/>
      <c r="I16" s="138"/>
      <c r="J16" s="203"/>
      <c r="K16" s="193">
        <f t="shared" ref="K16:K20" si="6">IF(J16&lt;=40,0,J16-40)</f>
        <v>0</v>
      </c>
      <c r="L16" s="194">
        <f t="shared" ref="L16:L20" si="7">IF(J16&lt;40,J16,40)/IF(J16="",1,40)</f>
        <v>0</v>
      </c>
      <c r="M16" s="195" t="str">
        <f t="shared" ref="M16:M20" si="8">IF(L16=1,"pe",IF(L16&gt;0,"ne",""))</f>
        <v/>
      </c>
      <c r="N16" s="77"/>
      <c r="P16" s="409"/>
    </row>
    <row r="17" spans="1:16" ht="14.4">
      <c r="A17" s="456">
        <v>4</v>
      </c>
      <c r="B17" s="462"/>
      <c r="C17" s="150"/>
      <c r="D17" s="183"/>
      <c r="E17" s="183"/>
      <c r="F17" s="138"/>
      <c r="G17" s="154"/>
      <c r="H17" s="145"/>
      <c r="I17" s="138"/>
      <c r="J17" s="203"/>
      <c r="K17" s="193">
        <f t="shared" si="6"/>
        <v>0</v>
      </c>
      <c r="L17" s="194">
        <f t="shared" si="7"/>
        <v>0</v>
      </c>
      <c r="M17" s="195" t="str">
        <f t="shared" si="8"/>
        <v/>
      </c>
      <c r="N17" s="77"/>
      <c r="P17" s="409"/>
    </row>
    <row r="18" spans="1:16" ht="14.4">
      <c r="A18" s="456">
        <v>5</v>
      </c>
      <c r="B18" s="462"/>
      <c r="C18" s="150"/>
      <c r="D18" s="183"/>
      <c r="E18" s="183"/>
      <c r="F18" s="138"/>
      <c r="G18" s="154"/>
      <c r="H18" s="145"/>
      <c r="I18" s="138"/>
      <c r="J18" s="203"/>
      <c r="K18" s="193">
        <f t="shared" si="6"/>
        <v>0</v>
      </c>
      <c r="L18" s="194">
        <f t="shared" si="7"/>
        <v>0</v>
      </c>
      <c r="M18" s="195" t="str">
        <f t="shared" si="8"/>
        <v/>
      </c>
      <c r="N18" s="77"/>
      <c r="P18" s="409"/>
    </row>
    <row r="19" spans="1:16" ht="14.4">
      <c r="A19" s="456">
        <v>6</v>
      </c>
      <c r="B19" s="462"/>
      <c r="C19" s="150"/>
      <c r="D19" s="183"/>
      <c r="E19" s="183"/>
      <c r="F19" s="138"/>
      <c r="G19" s="154"/>
      <c r="H19" s="145"/>
      <c r="I19" s="138"/>
      <c r="J19" s="203"/>
      <c r="K19" s="193">
        <f t="shared" si="6"/>
        <v>0</v>
      </c>
      <c r="L19" s="194">
        <f t="shared" si="7"/>
        <v>0</v>
      </c>
      <c r="M19" s="195" t="str">
        <f t="shared" si="8"/>
        <v/>
      </c>
      <c r="N19" s="77"/>
      <c r="P19" s="409"/>
    </row>
    <row r="20" spans="1:16" ht="14.4">
      <c r="A20" s="456">
        <v>7</v>
      </c>
      <c r="B20" s="462"/>
      <c r="C20" s="150"/>
      <c r="D20" s="183"/>
      <c r="E20" s="183"/>
      <c r="F20" s="138"/>
      <c r="G20" s="154"/>
      <c r="H20" s="145"/>
      <c r="I20" s="138"/>
      <c r="J20" s="203"/>
      <c r="K20" s="193">
        <f t="shared" si="6"/>
        <v>0</v>
      </c>
      <c r="L20" s="194">
        <f t="shared" si="7"/>
        <v>0</v>
      </c>
      <c r="M20" s="195" t="str">
        <f t="shared" si="8"/>
        <v/>
      </c>
      <c r="N20" s="77"/>
      <c r="P20" s="409"/>
    </row>
    <row r="21" spans="1:16" ht="15" thickBot="1">
      <c r="A21" s="456">
        <v>8</v>
      </c>
      <c r="B21" s="462"/>
      <c r="C21" s="173"/>
      <c r="D21" s="224"/>
      <c r="E21" s="224"/>
      <c r="F21" s="490"/>
      <c r="G21" s="155"/>
      <c r="H21" s="155"/>
      <c r="I21" s="138"/>
      <c r="J21" s="198"/>
      <c r="K21" s="202">
        <f>IF(J21&lt;=40,0,J21-40)</f>
        <v>0</v>
      </c>
      <c r="L21" s="200">
        <f>IF(J21&lt;40,J21,40)/IF(J21="",1,40)</f>
        <v>0</v>
      </c>
      <c r="M21" s="201" t="str">
        <f>IF(L21=1,"pe",IF(L21&gt;0,"ne",""))</f>
        <v/>
      </c>
      <c r="N21" s="78"/>
      <c r="P21" s="409"/>
    </row>
    <row r="22" spans="1:16" ht="15" thickTop="1" thickBot="1">
      <c r="A22" s="59"/>
      <c r="B22" s="61"/>
      <c r="C22" s="169" t="s">
        <v>153</v>
      </c>
      <c r="D22" s="61"/>
      <c r="E22" s="61"/>
      <c r="F22" s="61"/>
      <c r="G22" s="60"/>
      <c r="H22" s="60"/>
      <c r="I22" s="60"/>
      <c r="J22" s="21">
        <f>SUM(J23:J25)</f>
        <v>0</v>
      </c>
      <c r="K22" s="21">
        <f>SUM(K23:K25)</f>
        <v>0</v>
      </c>
      <c r="L22" s="21">
        <f>SUM(L23:L25)</f>
        <v>0</v>
      </c>
      <c r="M22" s="93"/>
      <c r="N22" s="148" t="s">
        <v>51</v>
      </c>
      <c r="P22" s="409"/>
    </row>
    <row r="23" spans="1:16" ht="15" thickTop="1">
      <c r="A23" s="455">
        <v>1</v>
      </c>
      <c r="B23" s="462"/>
      <c r="C23" s="149"/>
      <c r="D23" s="73"/>
      <c r="E23" s="73"/>
      <c r="F23" s="74"/>
      <c r="G23" s="153"/>
      <c r="H23" s="144"/>
      <c r="I23" s="138"/>
      <c r="J23" s="229"/>
      <c r="K23" s="190">
        <f>IF(J23&lt;=40,0,J23-40)</f>
        <v>0</v>
      </c>
      <c r="L23" s="191">
        <f>IF(J23&lt;40,J23,40)/IF(J23="",1,40)</f>
        <v>0</v>
      </c>
      <c r="M23" s="192" t="str">
        <f>IF(L23=1,"pe",IF(L23&gt;0,"ne",""))</f>
        <v/>
      </c>
      <c r="N23" s="75"/>
      <c r="P23" s="409"/>
    </row>
    <row r="24" spans="1:16" ht="14.25" customHeight="1">
      <c r="A24" s="746">
        <v>2</v>
      </c>
      <c r="B24" s="462"/>
      <c r="C24" s="150"/>
      <c r="D24" s="183"/>
      <c r="E24" s="183"/>
      <c r="F24" s="138"/>
      <c r="G24" s="154"/>
      <c r="H24" s="145"/>
      <c r="I24" s="138"/>
      <c r="J24" s="197"/>
      <c r="K24" s="193">
        <f>IF(J24&lt;=40,0,J24-40)</f>
        <v>0</v>
      </c>
      <c r="L24" s="194">
        <f>IF(J24&lt;40,J24,40)/IF(J24="",1,40)</f>
        <v>0</v>
      </c>
      <c r="M24" s="195" t="str">
        <f>IF(L24=1,"pe",IF(L24&gt;0,"ne",""))</f>
        <v/>
      </c>
      <c r="N24" s="77"/>
      <c r="P24" s="409"/>
    </row>
    <row r="25" spans="1:16" ht="14.25" customHeight="1" thickBot="1">
      <c r="A25" s="497">
        <v>3</v>
      </c>
      <c r="B25" s="737"/>
      <c r="C25" s="428"/>
      <c r="D25" s="429"/>
      <c r="E25" s="429"/>
      <c r="F25" s="432"/>
      <c r="G25" s="430"/>
      <c r="H25" s="431"/>
      <c r="I25" s="432"/>
      <c r="J25" s="433"/>
      <c r="K25" s="434">
        <f>IF(J25&lt;=40,0,J25-40)</f>
        <v>0</v>
      </c>
      <c r="L25" s="435">
        <f>IF(J25&lt;40,J25,40)/IF(J25="",1,40)</f>
        <v>0</v>
      </c>
      <c r="M25" s="436" t="str">
        <f>IF(L25=1,"pe",IF(L25&gt;0,"ne",""))</f>
        <v/>
      </c>
      <c r="N25" s="437"/>
      <c r="P25" s="409"/>
    </row>
  </sheetData>
  <sheetProtection algorithmName="SHA-512" hashValue="9qL+c2lyyt1kg5JK97fO1dNYk1L2u6s0J+UJE9aJzcJX3EnUQMnsFn5ivx4CKV8qN555XjSIwE09+I54r7OMrQ==" saltValue="su6CPnaABzJNXxHCDwtqUQ==" spinCount="100000" sheet="1" objects="1" scenarios="1" formatRows="0"/>
  <mergeCells count="1">
    <mergeCell ref="M1:N1"/>
  </mergeCells>
  <phoneticPr fontId="10" type="noConversion"/>
  <dataValidations count="2">
    <dataValidation type="list" allowBlank="1" showInputMessage="1" showErrorMessage="1" sqref="E14:E21 E23:E25">
      <formula1>#REF!</formula1>
    </dataValidation>
    <dataValidation type="list" allowBlank="1" showInputMessage="1" showErrorMessage="1" sqref="B14:B21 B23:B25">
      <formula1>#REF!</formula1>
    </dataValidation>
  </dataValidations>
  <pageMargins left="0.70866141732283472" right="0.31496062992125984" top="0.35433070866141736" bottom="0.47244094488188981" header="0.31496062992125984" footer="0.31496062992125984"/>
  <pageSetup paperSize="9" scale="65" orientation="portrait" r:id="rId1"/>
  <headerFooter>
    <oddFooter>&amp;L&amp;7CEA - arkusz organizacyjny na rok szkolny 2020/21    nr teczki: &amp;F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słownik!$G$11:$G$13</xm:f>
          </x14:formula1>
          <xm:sqref>E6:E12</xm:sqref>
        </x14:dataValidation>
        <x14:dataValidation type="list" allowBlank="1" showInputMessage="1" showErrorMessage="1">
          <x14:formula1>
            <xm:f>słownik!$J$34:$J$41</xm:f>
          </x14:formula1>
          <xm:sqref>B6:B12</xm:sqref>
        </x14:dataValidation>
        <x14:dataValidation type="list" allowBlank="1" showInputMessage="1" showErrorMessage="1">
          <x14:formula1>
            <xm:f>słownik!$L$20:$L$24</xm:f>
          </x14:formula1>
          <xm:sqref>I6:I12 I23:I25 I14:I21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18</vt:i4>
      </vt:variant>
    </vt:vector>
  </HeadingPairs>
  <TitlesOfParts>
    <vt:vector size="36" baseType="lpstr">
      <vt:lpstr>Legenda</vt:lpstr>
      <vt:lpstr>słownik</vt:lpstr>
      <vt:lpstr>wizyt</vt:lpstr>
      <vt:lpstr>zestaw</vt:lpstr>
      <vt:lpstr>zał.fin.</vt:lpstr>
      <vt:lpstr>Kalendarz</vt:lpstr>
      <vt:lpstr>kal.harm.szc.</vt:lpstr>
      <vt:lpstr>pedag</vt:lpstr>
      <vt:lpstr>adm.i obs.</vt:lpstr>
      <vt:lpstr>liczbaucz</vt:lpstr>
      <vt:lpstr>absolwenci</vt:lpstr>
      <vt:lpstr>Grupy om</vt:lpstr>
      <vt:lpstr>Grupy op</vt:lpstr>
      <vt:lpstr>Grupy ob</vt:lpstr>
      <vt:lpstr>SPN ob</vt:lpstr>
      <vt:lpstr>SPN om</vt:lpstr>
      <vt:lpstr>SPN op</vt:lpstr>
      <vt:lpstr>Zestawienia</vt:lpstr>
      <vt:lpstr>absolwenci!Obszar_wydruku</vt:lpstr>
      <vt:lpstr>'adm.i obs.'!Obszar_wydruku</vt:lpstr>
      <vt:lpstr>'Grupy ob'!Obszar_wydruku</vt:lpstr>
      <vt:lpstr>'Grupy om'!Obszar_wydruku</vt:lpstr>
      <vt:lpstr>'Grupy op'!Obszar_wydruku</vt:lpstr>
      <vt:lpstr>kal.harm.szc.!Obszar_wydruku</vt:lpstr>
      <vt:lpstr>Kalendarz!Obszar_wydruku</vt:lpstr>
      <vt:lpstr>Legenda!Obszar_wydruku</vt:lpstr>
      <vt:lpstr>liczbaucz!Obszar_wydruku</vt:lpstr>
      <vt:lpstr>pedag!Obszar_wydruku</vt:lpstr>
      <vt:lpstr>słownik!Obszar_wydruku</vt:lpstr>
      <vt:lpstr>'SPN ob'!Obszar_wydruku</vt:lpstr>
      <vt:lpstr>'SPN om'!Obszar_wydruku</vt:lpstr>
      <vt:lpstr>'SPN op'!Obszar_wydruku</vt:lpstr>
      <vt:lpstr>wizyt!Obszar_wydruku</vt:lpstr>
      <vt:lpstr>zał.fin.!Obszar_wydruku</vt:lpstr>
      <vt:lpstr>zestaw!Obszar_wydruku</vt:lpstr>
      <vt:lpstr>Zestawienia!Obszar_wydruku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Organizacja roku szkolnego 2011/2012</dc:title>
  <dc:subject>Szkoły plastyczne CEA</dc:subject>
  <dc:creator>Marek Lis</dc:creator>
  <cp:lastModifiedBy>Natalia</cp:lastModifiedBy>
  <cp:lastPrinted>2020-04-19T17:45:14Z</cp:lastPrinted>
  <dcterms:created xsi:type="dcterms:W3CDTF">1998-02-08T00:43:13Z</dcterms:created>
  <dcterms:modified xsi:type="dcterms:W3CDTF">2022-04-08T12:53:14Z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EA">
    <vt:lpwstr>Organizacja roku szkolnego 2004/2005</vt:lpwstr>
  </property>
</Properties>
</file>