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na koniec czerwca 2021\"/>
    </mc:Choice>
  </mc:AlternateContent>
  <bookViews>
    <workbookView xWindow="-120" yWindow="-120" windowWidth="29040" windowHeight="15840"/>
  </bookViews>
  <sheets>
    <sheet name="Dane - 30 czerwc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5" i="1" l="1"/>
  <c r="AC65" i="1"/>
  <c r="Z28" i="1"/>
  <c r="Y2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6" i="1"/>
  <c r="AF37" i="1"/>
  <c r="AF39" i="1"/>
  <c r="AF40" i="1"/>
  <c r="AF41" i="1"/>
  <c r="AF42" i="1"/>
  <c r="AF43" i="1"/>
  <c r="AF44" i="1"/>
  <c r="F47" i="1" l="1"/>
  <c r="F48" i="1"/>
  <c r="F46" i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F45" i="1" s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<sst xmlns="http://schemas.openxmlformats.org/spreadsheetml/2006/main" count="336" uniqueCount="236">
  <si>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</si>
  <si>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</si>
  <si>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</si>
  <si>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</si>
  <si>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</si>
  <si>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</si>
  <si>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</si>
  <si>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</si>
  <si>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</si>
  <si>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</si>
  <si>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</si>
  <si>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</si>
  <si>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</si>
  <si>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</si>
  <si>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</si>
  <si>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</si>
  <si>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</si>
  <si>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</si>
  <si>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</si>
  <si>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</si>
  <si>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</si>
  <si>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</si>
  <si>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</si>
  <si>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</si>
  <si>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</si>
  <si>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</si>
  <si>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</si>
  <si>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</si>
  <si>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</si>
  <si>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</si>
  <si>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</si>
  <si>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</si>
  <si>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</si>
  <si>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</si>
  <si>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</si>
  <si>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</si>
  <si>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</si>
  <si>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</si>
  <si>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</si>
  <si>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</si>
  <si>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</si>
  <si>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</si>
  <si>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</si>
  <si>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</si>
  <si>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</si>
  <si>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</si>
  <si>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</si>
  <si>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</si>
  <si>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</si>
  <si>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</si>
  <si>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</si>
  <si>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</si>
  <si>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</si>
  <si>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</si>
  <si>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</si>
  <si>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</si>
  <si>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</si>
  <si>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</si>
  <si>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</si>
  <si>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</si>
  <si>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</si>
  <si>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</si>
  <si>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</si>
  <si>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</si>
  <si>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</si>
  <si>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</si>
  <si>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</si>
  <si>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</si>
  <si>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</si>
  <si>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</si>
  <si>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</si>
  <si>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</si>
  <si>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</si>
  <si>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</si>
  <si>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</si>
  <si>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</si>
  <si>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</si>
  <si>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</si>
  <si>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</si>
  <si>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</si>
  <si>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</si>
  <si>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</si>
  <si>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</si>
  <si>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</si>
  <si>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</si>
  <si>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</si>
  <si>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</si>
  <si>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</si>
  <si>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</si>
  <si>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</si>
  <si>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</si>
  <si>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</si>
  <si>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</si>
  <si>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</si>
  <si>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</si>
  <si>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</si>
  <si>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</si>
  <si>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</si>
  <si>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</si>
  <si>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</si>
  <si>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</si>
  <si>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</si>
  <si>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</si>
  <si>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</si>
  <si>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</si>
  <si>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</si>
  <si>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</si>
  <si>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</si>
  <si>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</si>
  <si>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</si>
  <si>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</si>
  <si>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</si>
  <si>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</si>
  <si>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</si>
  <si>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</si>
  <si>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</si>
  <si>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</si>
  <si>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</si>
  <si>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</si>
  <si>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</si>
  <si>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</si>
  <si>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</si>
  <si>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</si>
  <si>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</si>
  <si>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</si>
  <si>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</si>
  <si>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</si>
  <si>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</si>
  <si>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</si>
  <si>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</si>
  <si>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</si>
  <si>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</si>
  <si>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</si>
  <si>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</si>
  <si>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</si>
  <si>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</si>
  <si>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</si>
  <si>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</si>
  <si>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</si>
  <si>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</si>
  <si>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</si>
  <si>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</si>
  <si>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</si>
  <si>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</si>
  <si>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</si>
  <si>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</si>
  <si>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</si>
  <si>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</si>
  <si>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</si>
  <si>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</si>
  <si>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</si>
  <si>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</si>
  <si>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</si>
  <si>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</si>
  <si>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</si>
  <si>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</si>
  <si>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</si>
  <si>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</si>
  <si>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</si>
  <si>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</si>
  <si>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</si>
  <si>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</si>
  <si>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</si>
  <si>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</si>
  <si>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</si>
  <si>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</si>
  <si>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</si>
  <si>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</si>
  <si>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</si>
  <si>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</si>
  <si>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</si>
  <si>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</si>
  <si>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</si>
  <si>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</si>
  <si>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</si>
  <si>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</si>
  <si>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</si>
  <si>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</si>
  <si>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</si>
  <si>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</si>
  <si>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</si>
  <si>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</si>
  <si>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</si>
  <si>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</si>
  <si>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</si>
  <si>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</si>
  <si>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</si>
  <si>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</si>
  <si>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</si>
  <si>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</si>
  <si>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</si>
  <si>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</si>
  <si>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</si>
  <si>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</si>
  <si>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</si>
  <si>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</si>
  <si>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</si>
  <si>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</si>
  <si>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</si>
  <si>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</si>
  <si>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</si>
  <si>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</si>
  <si>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</si>
  <si>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</si>
  <si>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</si>
  <si>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</si>
  <si>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</si>
  <si>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</si>
  <si>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</si>
  <si>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</si>
  <si>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</si>
  <si>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</si>
  <si>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</si>
  <si>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</si>
  <si>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</si>
  <si>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</si>
  <si>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</si>
  <si>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</si>
  <si>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</si>
  <si>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</si>
  <si>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</si>
  <si>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</si>
  <si>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</si>
  <si>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</si>
  <si>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</si>
  <si>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</si>
  <si>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</si>
  <si>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</si>
  <si>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</si>
  <si>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</si>
  <si>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</si>
  <si>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</si>
  <si>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</si>
  <si>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30.06.2021 r.</t>
  </si>
  <si>
    <t xml:space="preserve">Limit finansowy zgodny z arkuszem kalkulacyjnym z dnia 05.07.2021, kurs 1 EUR= 4,5193 PLN   </t>
  </si>
  <si>
    <t>* Alokacjaz rezerwą wykonania z ostatniej zatwierdzonej wersji Programu Operacyjnego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</si>
</sst>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164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AJ6" sqref="AJ6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50"/>
      <c r="L1" s="250"/>
      <c r="M1" s="250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234</v>
      </c>
      <c r="B3" s="128">
        <v>4.5193000000000003</v>
      </c>
      <c r="C3" s="252"/>
      <c r="D3" s="252"/>
      <c r="E3" s="58"/>
      <c r="F3" s="253"/>
      <c r="G3" s="253"/>
      <c r="H3" s="253"/>
      <c r="I3" s="253"/>
      <c r="J3" s="253"/>
      <c r="K3" s="68"/>
      <c r="L3" s="68"/>
      <c r="M3" s="69"/>
      <c r="N3" s="70"/>
      <c r="O3" s="71" t="s">
        <v>0</v>
      </c>
      <c r="P3" s="258" t="s">
        <v>233</v>
      </c>
      <c r="Q3" s="258"/>
      <c r="R3" s="254"/>
      <c r="S3" s="254"/>
      <c r="T3" s="254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41" t="s">
        <v>231</v>
      </c>
      <c r="B4" s="242" t="s">
        <v>1</v>
      </c>
      <c r="C4" s="243" t="s">
        <v>176</v>
      </c>
      <c r="D4" s="243"/>
      <c r="E4" s="243"/>
      <c r="F4" s="244"/>
      <c r="G4" s="245" t="s">
        <v>175</v>
      </c>
      <c r="H4" s="246"/>
      <c r="I4" s="246"/>
      <c r="J4" s="247"/>
      <c r="K4" s="248" t="s">
        <v>177</v>
      </c>
      <c r="L4" s="248"/>
      <c r="M4" s="248"/>
      <c r="N4" s="248" t="s">
        <v>2</v>
      </c>
      <c r="O4" s="248"/>
      <c r="P4" s="248"/>
      <c r="Q4" s="255"/>
      <c r="R4" s="256"/>
      <c r="S4" s="256"/>
      <c r="T4" s="256"/>
      <c r="U4" s="248" t="s">
        <v>3</v>
      </c>
      <c r="V4" s="248"/>
      <c r="W4" s="248"/>
      <c r="X4" s="248" t="s">
        <v>217</v>
      </c>
      <c r="Y4" s="248"/>
      <c r="Z4" s="248"/>
      <c r="AA4" s="255"/>
      <c r="AB4" s="243" t="s">
        <v>4</v>
      </c>
      <c r="AC4" s="257"/>
      <c r="AD4" s="257"/>
      <c r="AE4" s="257"/>
      <c r="AF4" s="249"/>
      <c r="AG4" s="257"/>
      <c r="AH4" s="257"/>
      <c r="AI4" s="243" t="s">
        <v>219</v>
      </c>
      <c r="AJ4" s="243"/>
      <c r="AK4" s="243"/>
      <c r="AL4" s="243"/>
      <c r="AM4" s="243"/>
      <c r="AN4" s="249"/>
      <c r="AO4" s="243" t="s">
        <v>222</v>
      </c>
      <c r="AP4" s="243"/>
      <c r="AQ4" s="243"/>
      <c r="AR4" s="249"/>
    </row>
    <row r="5" spans="1:48" s="72" customFormat="1" ht="60.75" thickBot="1" x14ac:dyDescent="0.3">
      <c r="A5" s="241"/>
      <c r="B5" s="242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1060944878.55832</v>
      </c>
      <c r="C6" s="142">
        <v>6385</v>
      </c>
      <c r="D6" s="143">
        <v>1685264917.74</v>
      </c>
      <c r="E6" s="143">
        <v>1206754344.3475001</v>
      </c>
      <c r="F6" s="191">
        <f>D6/B6</f>
        <v>1.58845662182756</v>
      </c>
      <c r="G6" s="142">
        <v>5523</v>
      </c>
      <c r="H6" s="143">
        <v>1023350265.98</v>
      </c>
      <c r="I6" s="143">
        <v>710318355.52750003</v>
      </c>
      <c r="J6" s="191">
        <f>H6/B6</f>
        <v>0.96456497096304761</v>
      </c>
      <c r="K6" s="142">
        <v>656</v>
      </c>
      <c r="L6" s="143">
        <v>326296988.95000005</v>
      </c>
      <c r="M6" s="143">
        <v>240494363.465</v>
      </c>
      <c r="N6" s="142">
        <v>5293</v>
      </c>
      <c r="O6" s="143">
        <v>1082519754.5299997</v>
      </c>
      <c r="P6" s="143">
        <v>759508896.84000003</v>
      </c>
      <c r="Q6" s="191">
        <f>O6/B6</f>
        <v>1.0203355295903751</v>
      </c>
      <c r="R6" s="142">
        <v>67</v>
      </c>
      <c r="S6" s="143">
        <v>204291706.94999999</v>
      </c>
      <c r="T6" s="143">
        <v>152313428.29999998</v>
      </c>
      <c r="U6" s="142">
        <v>107</v>
      </c>
      <c r="V6" s="143">
        <v>3139475.1100000003</v>
      </c>
      <c r="W6" s="143">
        <v>2354606.3325000005</v>
      </c>
      <c r="X6" s="142">
        <v>5226</v>
      </c>
      <c r="Y6" s="143">
        <v>875088572.47000003</v>
      </c>
      <c r="Z6" s="143">
        <v>604840862.20749998</v>
      </c>
      <c r="AA6" s="191">
        <f>Y6/B6</f>
        <v>0.82482001671861271</v>
      </c>
      <c r="AB6" s="142">
        <v>4875</v>
      </c>
      <c r="AC6" s="142">
        <v>5018</v>
      </c>
      <c r="AD6" s="143">
        <v>628608500.3499999</v>
      </c>
      <c r="AE6" s="143">
        <v>422627733.01999992</v>
      </c>
      <c r="AF6" s="191">
        <f>AD6/B6</f>
        <v>0.59249873679035381</v>
      </c>
      <c r="AG6" s="142">
        <v>12</v>
      </c>
      <c r="AH6" s="143">
        <v>1245008.8699999999</v>
      </c>
      <c r="AI6" s="142">
        <v>5088</v>
      </c>
      <c r="AJ6" s="143">
        <v>685239144.5999999</v>
      </c>
      <c r="AK6" s="143">
        <v>462781132.81999993</v>
      </c>
      <c r="AL6" s="143">
        <v>301323329.69999999</v>
      </c>
      <c r="AM6" s="143">
        <v>225992496.29999998</v>
      </c>
      <c r="AN6" s="191">
        <f>AJ6/B6</f>
        <v>0.64587629239621458</v>
      </c>
      <c r="AO6" s="142">
        <v>4803</v>
      </c>
      <c r="AP6" s="143">
        <v>584240942.10000002</v>
      </c>
      <c r="AQ6" s="143">
        <v>387032481.44</v>
      </c>
      <c r="AR6" s="191">
        <f>AP6/B6</f>
        <v>0.55067982692362316</v>
      </c>
      <c r="AS6" s="211"/>
      <c r="AT6" s="211"/>
    </row>
    <row r="7" spans="1:48" x14ac:dyDescent="0.2">
      <c r="A7" s="162" t="s">
        <v>15</v>
      </c>
      <c r="B7" s="171">
        <v>8922544.3760000002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1.1156476964996156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0.91692097402239914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0.9168652242296228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0.9168652242296228</v>
      </c>
      <c r="AB7" s="139">
        <v>1</v>
      </c>
      <c r="AC7" s="141">
        <v>1</v>
      </c>
      <c r="AD7" s="137">
        <v>755343.71</v>
      </c>
      <c r="AE7" s="137">
        <v>566507.78249999997</v>
      </c>
      <c r="AF7" s="190">
        <f t="shared" ref="AF7:AF60" si="3">AD7/B7</f>
        <v>8.4655640607597907E-2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5.7158583752388616E-2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16281843.468006665</v>
      </c>
      <c r="C8" s="73">
        <v>359</v>
      </c>
      <c r="D8" s="74">
        <v>21704961.059999999</v>
      </c>
      <c r="E8" s="89">
        <v>16278720.794999998</v>
      </c>
      <c r="F8" s="190">
        <f t="shared" si="0"/>
        <v>1.3330776151146273</v>
      </c>
      <c r="G8" s="76">
        <v>271</v>
      </c>
      <c r="H8" s="74">
        <v>16538405.83</v>
      </c>
      <c r="I8" s="74">
        <v>12403804.372500001</v>
      </c>
      <c r="J8" s="190">
        <f t="shared" si="1"/>
        <v>1.0157575745337113</v>
      </c>
      <c r="K8" s="76">
        <v>72</v>
      </c>
      <c r="L8" s="74">
        <v>4413657.08</v>
      </c>
      <c r="M8" s="75">
        <v>3310242.8099999996</v>
      </c>
      <c r="N8" s="76">
        <v>285</v>
      </c>
      <c r="O8" s="74">
        <v>16286164.68</v>
      </c>
      <c r="P8" s="74">
        <v>12214623.470000001</v>
      </c>
      <c r="Q8" s="190">
        <f t="shared" ref="Q8:Q27" si="6">O8/$B8</f>
        <v>1.0002654006594416</v>
      </c>
      <c r="R8" s="76">
        <v>16</v>
      </c>
      <c r="S8" s="74">
        <v>646645.88</v>
      </c>
      <c r="T8" s="75">
        <v>484984.41000000003</v>
      </c>
      <c r="U8" s="76">
        <v>15</v>
      </c>
      <c r="V8" s="74">
        <v>43459.31</v>
      </c>
      <c r="W8" s="75">
        <v>32594.482500000002</v>
      </c>
      <c r="X8" s="76">
        <v>269</v>
      </c>
      <c r="Y8" s="74">
        <v>15596059.49</v>
      </c>
      <c r="Z8" s="74">
        <v>11697044.577500001</v>
      </c>
      <c r="AA8" s="190">
        <f t="shared" si="2"/>
        <v>0.95788044643997405</v>
      </c>
      <c r="AB8" s="76">
        <v>258</v>
      </c>
      <c r="AC8" s="77">
        <v>262</v>
      </c>
      <c r="AD8" s="74">
        <v>14264443.43</v>
      </c>
      <c r="AE8" s="74">
        <v>10698332.5725</v>
      </c>
      <c r="AF8" s="190">
        <f t="shared" si="3"/>
        <v>0.8760951091336312</v>
      </c>
      <c r="AG8" s="77">
        <v>1</v>
      </c>
      <c r="AH8" s="75">
        <v>59760</v>
      </c>
      <c r="AI8" s="76">
        <v>254</v>
      </c>
      <c r="AJ8" s="74">
        <v>14349703.060000001</v>
      </c>
      <c r="AK8" s="74">
        <v>10762277.23</v>
      </c>
      <c r="AL8" s="74">
        <v>12256222.220000001</v>
      </c>
      <c r="AM8" s="74">
        <v>9192166.6600000001</v>
      </c>
      <c r="AN8" s="190">
        <f t="shared" si="4"/>
        <v>0.88133159418936424</v>
      </c>
      <c r="AO8" s="76">
        <v>234</v>
      </c>
      <c r="AP8" s="74">
        <v>12839366.07</v>
      </c>
      <c r="AQ8" s="74">
        <v>9629524.4800000004</v>
      </c>
      <c r="AR8" s="190">
        <f t="shared" si="5"/>
        <v>0.78856955572807041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10620355</v>
      </c>
      <c r="C9" s="99">
        <v>6</v>
      </c>
      <c r="D9" s="95">
        <v>22278380.25</v>
      </c>
      <c r="E9" s="96">
        <v>16708785.187500002</v>
      </c>
      <c r="F9" s="190">
        <f t="shared" si="0"/>
        <v>2.0977057970284423</v>
      </c>
      <c r="G9" s="97">
        <v>2</v>
      </c>
      <c r="H9" s="95">
        <v>4194998.17</v>
      </c>
      <c r="I9" s="95">
        <v>3146248.6274999999</v>
      </c>
      <c r="J9" s="190">
        <f t="shared" si="1"/>
        <v>0.39499604015120021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0.39495078366024489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0.39495078366024489</v>
      </c>
      <c r="AB9" s="97">
        <v>1</v>
      </c>
      <c r="AC9" s="98">
        <v>1</v>
      </c>
      <c r="AD9" s="95">
        <v>187396.72</v>
      </c>
      <c r="AE9" s="95">
        <v>140547.54</v>
      </c>
      <c r="AF9" s="190">
        <f t="shared" si="3"/>
        <v>1.764505235465293E-2</v>
      </c>
      <c r="AG9" s="98">
        <v>0</v>
      </c>
      <c r="AH9" s="100">
        <v>0</v>
      </c>
      <c r="AI9" s="97">
        <v>2</v>
      </c>
      <c r="AJ9" s="95">
        <v>854293.91</v>
      </c>
      <c r="AK9" s="95">
        <v>640720.42000000004</v>
      </c>
      <c r="AL9" s="95">
        <v>854293.91</v>
      </c>
      <c r="AM9" s="95">
        <v>640720.42000000004</v>
      </c>
      <c r="AN9" s="190">
        <f t="shared" si="4"/>
        <v>8.0439298874660975E-2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163194968.62448823</v>
      </c>
      <c r="C10" s="76">
        <v>62</v>
      </c>
      <c r="D10" s="101">
        <v>186141007.26000002</v>
      </c>
      <c r="E10" s="101">
        <v>139605755.44499999</v>
      </c>
      <c r="F10" s="190">
        <f t="shared" si="0"/>
        <v>1.140605061717991</v>
      </c>
      <c r="G10" s="76">
        <v>45</v>
      </c>
      <c r="H10" s="101">
        <v>158692882.19</v>
      </c>
      <c r="I10" s="101">
        <v>119019661.6425</v>
      </c>
      <c r="J10" s="190">
        <f t="shared" si="1"/>
        <v>0.97241283556451097</v>
      </c>
      <c r="K10" s="76">
        <v>16</v>
      </c>
      <c r="L10" s="101">
        <v>17448125.07</v>
      </c>
      <c r="M10" s="75">
        <v>13086093.8025</v>
      </c>
      <c r="N10" s="97">
        <v>38</v>
      </c>
      <c r="O10" s="101">
        <v>142893533.78999996</v>
      </c>
      <c r="P10" s="101">
        <v>107170150.24000001</v>
      </c>
      <c r="Q10" s="190">
        <f t="shared" si="6"/>
        <v>0.87560011803303883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793364.8125</v>
      </c>
      <c r="X10" s="97">
        <v>38</v>
      </c>
      <c r="Y10" s="101">
        <v>141835714.03999999</v>
      </c>
      <c r="Z10" s="101">
        <v>106376785.42749999</v>
      </c>
      <c r="AA10" s="190">
        <f t="shared" si="2"/>
        <v>0.86911817953385617</v>
      </c>
      <c r="AB10" s="97">
        <v>34</v>
      </c>
      <c r="AC10" s="98">
        <v>56</v>
      </c>
      <c r="AD10" s="101">
        <v>122507606.06</v>
      </c>
      <c r="AE10" s="101">
        <v>91880704.544999987</v>
      </c>
      <c r="AF10" s="190">
        <f t="shared" si="3"/>
        <v>0.75068249402890663</v>
      </c>
      <c r="AG10" s="97">
        <v>1</v>
      </c>
      <c r="AH10" s="75">
        <v>0</v>
      </c>
      <c r="AI10" s="97">
        <v>36</v>
      </c>
      <c r="AJ10" s="101">
        <v>126966576.67</v>
      </c>
      <c r="AK10" s="101">
        <v>95224932.340000004</v>
      </c>
      <c r="AL10" s="101">
        <v>124799608.81</v>
      </c>
      <c r="AM10" s="101">
        <v>93599706.530000001</v>
      </c>
      <c r="AN10" s="190">
        <f t="shared" si="4"/>
        <v>0.77800546021826322</v>
      </c>
      <c r="AO10" s="97">
        <v>32</v>
      </c>
      <c r="AP10" s="101">
        <v>106760638.42999999</v>
      </c>
      <c r="AQ10" s="101">
        <v>80070478.689999998</v>
      </c>
      <c r="AR10" s="190">
        <f t="shared" si="5"/>
        <v>0.65419074699328694</v>
      </c>
      <c r="AS10" s="211"/>
      <c r="AT10" s="211"/>
      <c r="AU10" s="72"/>
      <c r="AV10" s="72"/>
    </row>
    <row r="11" spans="1:48" s="129" customFormat="1" hidden="1" outlineLevel="1" collapsed="1" x14ac:dyDescent="0.2">
      <c r="A11" s="164" t="s">
        <v>19</v>
      </c>
      <c r="B11" s="173">
        <v>84564723.67950359</v>
      </c>
      <c r="C11" s="73">
        <v>15</v>
      </c>
      <c r="D11" s="74">
        <v>91804817.5</v>
      </c>
      <c r="E11" s="89">
        <v>68853613.125</v>
      </c>
      <c r="F11" s="190">
        <f t="shared" si="0"/>
        <v>1.0856160051788974</v>
      </c>
      <c r="G11" s="76">
        <v>14</v>
      </c>
      <c r="H11" s="74">
        <v>85778346.5</v>
      </c>
      <c r="I11" s="74">
        <v>64333759.875</v>
      </c>
      <c r="J11" s="190">
        <f t="shared" si="1"/>
        <v>1.014351407628268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0.99152922958492185</v>
      </c>
      <c r="R11" s="76">
        <v>0</v>
      </c>
      <c r="S11" s="74">
        <v>0</v>
      </c>
      <c r="T11" s="75">
        <v>0</v>
      </c>
      <c r="U11" s="76">
        <v>12</v>
      </c>
      <c r="V11" s="74">
        <v>809017.82000000007</v>
      </c>
      <c r="W11" s="75">
        <v>606763.36499999999</v>
      </c>
      <c r="X11" s="76">
        <v>14</v>
      </c>
      <c r="Y11" s="74">
        <v>83039377.5</v>
      </c>
      <c r="Z11" s="74">
        <v>62279533.094999999</v>
      </c>
      <c r="AA11" s="190">
        <f t="shared" si="2"/>
        <v>0.98196238202959685</v>
      </c>
      <c r="AB11" s="76">
        <v>14</v>
      </c>
      <c r="AC11" s="77">
        <v>29</v>
      </c>
      <c r="AD11" s="74">
        <v>83238445.460000008</v>
      </c>
      <c r="AE11" s="74">
        <v>62428834.094999999</v>
      </c>
      <c r="AF11" s="190">
        <f t="shared" si="3"/>
        <v>0.98431641278069903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62709884.319999993</v>
      </c>
      <c r="AL11" s="74">
        <v>82204176.569999993</v>
      </c>
      <c r="AM11" s="74">
        <v>61653132.379999995</v>
      </c>
      <c r="AN11" s="190">
        <f t="shared" si="4"/>
        <v>0.98874773737675892</v>
      </c>
      <c r="AO11" s="76">
        <v>13</v>
      </c>
      <c r="AP11" s="74">
        <v>72781555.209999993</v>
      </c>
      <c r="AQ11" s="74">
        <v>54586166.350000001</v>
      </c>
      <c r="AR11" s="190">
        <f t="shared" si="5"/>
        <v>0.86066094753456224</v>
      </c>
      <c r="AS11" s="211"/>
      <c r="AT11" s="211"/>
      <c r="AU11" s="72"/>
      <c r="AV11" s="72"/>
    </row>
    <row r="12" spans="1:48" s="129" customFormat="1" ht="25.5" hidden="1" outlineLevel="1" x14ac:dyDescent="0.2">
      <c r="A12" s="164" t="s">
        <v>20</v>
      </c>
      <c r="B12" s="173">
        <v>77199126.88340205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1.2038210846654145</v>
      </c>
      <c r="G12" s="76">
        <v>15</v>
      </c>
      <c r="H12" s="74">
        <v>71793744.090000004</v>
      </c>
      <c r="I12" s="74">
        <v>53845308.067500003</v>
      </c>
      <c r="J12" s="190">
        <f t="shared" si="1"/>
        <v>0.9299812962707974</v>
      </c>
      <c r="K12" s="76">
        <v>6</v>
      </c>
      <c r="L12" s="74">
        <v>11140192.57</v>
      </c>
      <c r="M12" s="75">
        <v>8355144.4275000002</v>
      </c>
      <c r="N12" s="76">
        <v>12</v>
      </c>
      <c r="O12" s="74">
        <v>58516147.269999996</v>
      </c>
      <c r="P12" s="74">
        <v>43887110.400000006</v>
      </c>
      <c r="Q12" s="190">
        <f t="shared" si="6"/>
        <v>0.75798975496678933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12</v>
      </c>
      <c r="Y12" s="74">
        <v>58267345.340000004</v>
      </c>
      <c r="Z12" s="74">
        <v>43700508.952500001</v>
      </c>
      <c r="AA12" s="190">
        <f t="shared" si="2"/>
        <v>0.75476689558943166</v>
      </c>
      <c r="AB12" s="76">
        <v>8</v>
      </c>
      <c r="AC12" s="77">
        <v>15</v>
      </c>
      <c r="AD12" s="74">
        <v>38740169.900000006</v>
      </c>
      <c r="AE12" s="74">
        <v>29055127.425000001</v>
      </c>
      <c r="AF12" s="190">
        <f t="shared" si="3"/>
        <v>0.50182134777911858</v>
      </c>
      <c r="AG12" s="77">
        <v>0</v>
      </c>
      <c r="AH12" s="75">
        <v>0</v>
      </c>
      <c r="AI12" s="76">
        <v>10</v>
      </c>
      <c r="AJ12" s="74">
        <v>42824406.269999996</v>
      </c>
      <c r="AK12" s="74">
        <v>32118304.670000002</v>
      </c>
      <c r="AL12" s="74">
        <v>42595432.240000002</v>
      </c>
      <c r="AM12" s="74">
        <v>31946574.150000002</v>
      </c>
      <c r="AN12" s="190">
        <f t="shared" si="4"/>
        <v>0.55472656231824979</v>
      </c>
      <c r="AO12" s="76">
        <v>7</v>
      </c>
      <c r="AP12" s="74">
        <v>33450092.02</v>
      </c>
      <c r="AQ12" s="74">
        <v>25087568.989999998</v>
      </c>
      <c r="AR12" s="190">
        <f t="shared" si="5"/>
        <v>0.43329624790344395</v>
      </c>
      <c r="AS12" s="211"/>
      <c r="AT12" s="211"/>
      <c r="AU12" s="72"/>
      <c r="AV12" s="72"/>
    </row>
    <row r="13" spans="1:48" s="130" customFormat="1" ht="25.5" hidden="1" outlineLevel="1" x14ac:dyDescent="0.2">
      <c r="A13" s="164" t="s">
        <v>21</v>
      </c>
      <c r="B13" s="173">
        <v>1431118.0615826056</v>
      </c>
      <c r="C13" s="73">
        <v>25</v>
      </c>
      <c r="D13" s="74">
        <v>1402253.0999999999</v>
      </c>
      <c r="E13" s="89">
        <v>1051689.825</v>
      </c>
      <c r="F13" s="190">
        <f t="shared" si="0"/>
        <v>0.97983048194452571</v>
      </c>
      <c r="G13" s="76">
        <v>16</v>
      </c>
      <c r="H13" s="74">
        <v>1120791.6000000001</v>
      </c>
      <c r="I13" s="74">
        <v>840593.70000000007</v>
      </c>
      <c r="J13" s="190">
        <f t="shared" si="1"/>
        <v>0.78315802873773377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0.36963491287016087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0.36963491287016087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0.36963456349297569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0.36963491287016087</v>
      </c>
      <c r="AO13" s="76">
        <v>12</v>
      </c>
      <c r="AP13" s="74">
        <v>528991.19999999995</v>
      </c>
      <c r="AQ13" s="74">
        <v>396743.35</v>
      </c>
      <c r="AR13" s="190">
        <f t="shared" si="5"/>
        <v>0.36963491287016087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33341400.690265339</v>
      </c>
      <c r="C14" s="73">
        <v>13</v>
      </c>
      <c r="D14" s="74">
        <v>30276905.75</v>
      </c>
      <c r="E14" s="89">
        <v>22707679.3125</v>
      </c>
      <c r="F14" s="190">
        <f t="shared" si="0"/>
        <v>0.90808739654539838</v>
      </c>
      <c r="G14" s="76">
        <v>11</v>
      </c>
      <c r="H14" s="74">
        <v>25712899.84</v>
      </c>
      <c r="I14" s="74">
        <v>19284674.879999999</v>
      </c>
      <c r="J14" s="190">
        <f t="shared" si="1"/>
        <v>0.77120034874561749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0.75210112055434586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0.75210112055434586</v>
      </c>
      <c r="AB14" s="76">
        <v>8</v>
      </c>
      <c r="AC14" s="77">
        <v>11</v>
      </c>
      <c r="AD14" s="74">
        <v>15709858.369999999</v>
      </c>
      <c r="AE14" s="74">
        <v>11782393.7775</v>
      </c>
      <c r="AF14" s="190">
        <f t="shared" si="3"/>
        <v>0.47118171536766879</v>
      </c>
      <c r="AG14" s="77">
        <v>0</v>
      </c>
      <c r="AH14" s="75">
        <v>0</v>
      </c>
      <c r="AI14" s="76">
        <v>11</v>
      </c>
      <c r="AJ14" s="74">
        <v>21180810.710000001</v>
      </c>
      <c r="AK14" s="74">
        <v>15885607.99</v>
      </c>
      <c r="AL14" s="74">
        <v>18864354.549999997</v>
      </c>
      <c r="AM14" s="74">
        <v>14148265.890000001</v>
      </c>
      <c r="AN14" s="190">
        <f t="shared" si="4"/>
        <v>0.63527057266625708</v>
      </c>
      <c r="AO14" s="76">
        <v>8</v>
      </c>
      <c r="AP14" s="74">
        <v>14270109.949999999</v>
      </c>
      <c r="AQ14" s="74">
        <v>10702582.42</v>
      </c>
      <c r="AR14" s="190">
        <f t="shared" si="5"/>
        <v>0.42799971370628204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64522780.925296009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1.1006333702854767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1.1006333702854767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0.90642667227430396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0.85211395745103291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0.68727150835829476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0.83182087288116646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0.83182087288116646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2800159.4989173338</v>
      </c>
      <c r="C16" s="73">
        <v>3</v>
      </c>
      <c r="D16" s="74">
        <v>2700000</v>
      </c>
      <c r="E16" s="89">
        <v>2025000</v>
      </c>
      <c r="F16" s="190">
        <f t="shared" si="0"/>
        <v>0.96423078794045125</v>
      </c>
      <c r="G16" s="76">
        <v>3</v>
      </c>
      <c r="H16" s="74">
        <v>2700000</v>
      </c>
      <c r="I16" s="74">
        <v>2025000</v>
      </c>
      <c r="J16" s="190">
        <f t="shared" si="1"/>
        <v>0.96423078794045125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0.96423078794045125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0.96423078794045125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0.10129765826184955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0.10129765826184955</v>
      </c>
      <c r="AO16" s="76">
        <v>1</v>
      </c>
      <c r="AP16" s="74">
        <v>283649.59999999998</v>
      </c>
      <c r="AQ16" s="74">
        <v>212737.2</v>
      </c>
      <c r="AR16" s="190">
        <f t="shared" si="5"/>
        <v>0.10129765826184955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66188901.323468015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1.3973745128053123</v>
      </c>
      <c r="G17" s="76">
        <v>211</v>
      </c>
      <c r="H17" s="74">
        <v>50996641.380000003</v>
      </c>
      <c r="I17" s="74">
        <v>38247481.035000004</v>
      </c>
      <c r="J17" s="190">
        <f t="shared" si="1"/>
        <v>0.7704711871674258</v>
      </c>
      <c r="K17" s="76">
        <v>152</v>
      </c>
      <c r="L17" s="74">
        <v>38082782.359999999</v>
      </c>
      <c r="M17" s="75">
        <v>28562086.770000003</v>
      </c>
      <c r="N17" s="76">
        <v>193</v>
      </c>
      <c r="O17" s="74">
        <v>41202836.359999999</v>
      </c>
      <c r="P17" s="74">
        <v>30902126.75</v>
      </c>
      <c r="Q17" s="190">
        <f t="shared" si="6"/>
        <v>0.62250370585001802</v>
      </c>
      <c r="R17" s="76">
        <v>14</v>
      </c>
      <c r="S17" s="74">
        <v>2775925.21</v>
      </c>
      <c r="T17" s="75">
        <v>2081943.8699999999</v>
      </c>
      <c r="U17" s="76">
        <v>7</v>
      </c>
      <c r="V17" s="74">
        <v>125804.98999999999</v>
      </c>
      <c r="W17" s="75">
        <v>94353.742499999993</v>
      </c>
      <c r="X17" s="76">
        <v>179</v>
      </c>
      <c r="Y17" s="74">
        <v>38301106.159999996</v>
      </c>
      <c r="Z17" s="74">
        <v>28725829.137500003</v>
      </c>
      <c r="AA17" s="190">
        <f t="shared" si="2"/>
        <v>0.57866357341121044</v>
      </c>
      <c r="AB17" s="76">
        <v>113</v>
      </c>
      <c r="AC17" s="77">
        <v>118</v>
      </c>
      <c r="AD17" s="74">
        <v>21390478.940000001</v>
      </c>
      <c r="AE17" s="74">
        <v>16042859.205</v>
      </c>
      <c r="AF17" s="190">
        <f t="shared" si="3"/>
        <v>0.32317319841076991</v>
      </c>
      <c r="AG17" s="77">
        <v>1</v>
      </c>
      <c r="AH17" s="75">
        <v>117000</v>
      </c>
      <c r="AI17" s="76">
        <v>145</v>
      </c>
      <c r="AJ17" s="75">
        <v>26962944.98</v>
      </c>
      <c r="AK17" s="101">
        <v>20222208.289999999</v>
      </c>
      <c r="AL17" s="74">
        <v>24779491.710000001</v>
      </c>
      <c r="AM17" s="74">
        <v>18584618.439999998</v>
      </c>
      <c r="AN17" s="190">
        <f t="shared" si="4"/>
        <v>0.40736353740381526</v>
      </c>
      <c r="AO17" s="76">
        <v>88</v>
      </c>
      <c r="AP17" s="74">
        <v>16037444.65</v>
      </c>
      <c r="AQ17" s="74">
        <v>12028083.210000001</v>
      </c>
      <c r="AR17" s="190">
        <f t="shared" si="5"/>
        <v>0.24229809423220847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37466894.956667058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1.7027886702057069</v>
      </c>
      <c r="G18" s="76">
        <v>288</v>
      </c>
      <c r="H18" s="74">
        <v>36003821.420000002</v>
      </c>
      <c r="I18" s="74">
        <v>27002866.065000001</v>
      </c>
      <c r="J18" s="190">
        <f t="shared" si="1"/>
        <v>0.96095023250901368</v>
      </c>
      <c r="K18" s="76">
        <v>89</v>
      </c>
      <c r="L18" s="74">
        <v>10468895.27</v>
      </c>
      <c r="M18" s="75">
        <v>7851671.4525000006</v>
      </c>
      <c r="N18" s="76">
        <v>286</v>
      </c>
      <c r="O18" s="74">
        <v>29240476.190000001</v>
      </c>
      <c r="P18" s="74">
        <v>21930356.77</v>
      </c>
      <c r="Q18" s="190">
        <f t="shared" si="6"/>
        <v>0.78043500065373839</v>
      </c>
      <c r="R18" s="76">
        <v>18</v>
      </c>
      <c r="S18" s="74">
        <v>2219755.46</v>
      </c>
      <c r="T18" s="75">
        <v>1664816.57</v>
      </c>
      <c r="U18" s="76">
        <v>32</v>
      </c>
      <c r="V18" s="74">
        <v>540105.40999999992</v>
      </c>
      <c r="W18" s="75">
        <v>405079.0575</v>
      </c>
      <c r="X18" s="76">
        <v>268</v>
      </c>
      <c r="Y18" s="74">
        <v>26480615.32</v>
      </c>
      <c r="Z18" s="74">
        <v>19860461.142499998</v>
      </c>
      <c r="AA18" s="190">
        <f t="shared" si="2"/>
        <v>0.70677368249027794</v>
      </c>
      <c r="AB18" s="76">
        <v>225</v>
      </c>
      <c r="AC18" s="77">
        <v>229</v>
      </c>
      <c r="AD18" s="74">
        <v>18372249.059999999</v>
      </c>
      <c r="AE18" s="74">
        <v>13779186.794999998</v>
      </c>
      <c r="AF18" s="190">
        <f t="shared" si="3"/>
        <v>0.49035953156109469</v>
      </c>
      <c r="AG18" s="77">
        <v>1</v>
      </c>
      <c r="AH18" s="75">
        <v>36049.64</v>
      </c>
      <c r="AI18" s="76">
        <v>244</v>
      </c>
      <c r="AJ18" s="74">
        <v>20464212.079999998</v>
      </c>
      <c r="AK18" s="74">
        <v>15348158.699999999</v>
      </c>
      <c r="AL18" s="74">
        <v>18090070.920000002</v>
      </c>
      <c r="AM18" s="74">
        <v>13567552.969999999</v>
      </c>
      <c r="AN18" s="190">
        <f t="shared" si="4"/>
        <v>0.54619450327197416</v>
      </c>
      <c r="AO18" s="76">
        <v>187</v>
      </c>
      <c r="AP18" s="74">
        <v>13997310.060000001</v>
      </c>
      <c r="AQ18" s="74">
        <v>10497982.369999999</v>
      </c>
      <c r="AR18" s="190">
        <f t="shared" si="5"/>
        <v>0.3735914085271495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343537856.96434134</v>
      </c>
      <c r="C19" s="73">
        <v>3969</v>
      </c>
      <c r="D19" s="74">
        <v>350290101</v>
      </c>
      <c r="E19" s="89">
        <v>223277213.25</v>
      </c>
      <c r="F19" s="190">
        <f t="shared" si="0"/>
        <v>1.0196550217065583</v>
      </c>
      <c r="G19" s="114">
        <v>3969</v>
      </c>
      <c r="H19" s="113">
        <v>350290101</v>
      </c>
      <c r="I19" s="113">
        <v>223277213.25</v>
      </c>
      <c r="J19" s="190">
        <f t="shared" si="1"/>
        <v>1.0196550217065583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0.98748403741487023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0.98648123672488475</v>
      </c>
      <c r="AB19" s="76">
        <v>3866</v>
      </c>
      <c r="AC19" s="77">
        <v>3957</v>
      </c>
      <c r="AD19" s="74">
        <v>317056312.5</v>
      </c>
      <c r="AE19" s="74">
        <v>200049759.375</v>
      </c>
      <c r="AF19" s="190">
        <f t="shared" si="3"/>
        <v>0.92291520737090094</v>
      </c>
      <c r="AG19" s="77">
        <v>3</v>
      </c>
      <c r="AH19" s="75">
        <v>160500</v>
      </c>
      <c r="AI19" s="76">
        <v>3849</v>
      </c>
      <c r="AJ19" s="74">
        <v>315813350</v>
      </c>
      <c r="AK19" s="74">
        <v>199129637.5</v>
      </c>
      <c r="AL19" s="74">
        <v>0</v>
      </c>
      <c r="AM19" s="74">
        <v>0</v>
      </c>
      <c r="AN19" s="190">
        <f t="shared" si="4"/>
        <v>0.91929708356066531</v>
      </c>
      <c r="AO19" s="76">
        <v>3849</v>
      </c>
      <c r="AP19" s="74">
        <v>315813350</v>
      </c>
      <c r="AQ19" s="74">
        <v>199129637.5</v>
      </c>
      <c r="AR19" s="190">
        <f t="shared" si="5"/>
        <v>0.91929708356066531</v>
      </c>
      <c r="AS19" s="211"/>
      <c r="AT19" s="211"/>
      <c r="AU19" s="72"/>
      <c r="AV19" s="72"/>
    </row>
    <row r="20" spans="1:48" hidden="1" outlineLevel="1" x14ac:dyDescent="0.2">
      <c r="A20" s="164" t="s">
        <v>223</v>
      </c>
      <c r="B20" s="173">
        <v>151706980.51160797</v>
      </c>
      <c r="C20" s="216">
        <v>2745</v>
      </c>
      <c r="D20" s="217">
        <v>157761450</v>
      </c>
      <c r="E20" s="218">
        <v>78880725</v>
      </c>
      <c r="F20" s="219">
        <f t="shared" si="0"/>
        <v>1.039908971017512</v>
      </c>
      <c r="G20" s="220">
        <v>2745</v>
      </c>
      <c r="H20" s="221">
        <v>157761450</v>
      </c>
      <c r="I20" s="221">
        <v>78880725</v>
      </c>
      <c r="J20" s="219">
        <f t="shared" si="1"/>
        <v>1.039908971017512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0.9955936074308932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0.99482238385498767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0.99514141993254179</v>
      </c>
      <c r="AG20" s="77">
        <v>3</v>
      </c>
      <c r="AH20" s="75">
        <v>160500</v>
      </c>
      <c r="AI20" s="76">
        <v>2646</v>
      </c>
      <c r="AJ20" s="74">
        <v>150921500</v>
      </c>
      <c r="AK20" s="74">
        <v>75460750</v>
      </c>
      <c r="AL20" s="74">
        <v>0</v>
      </c>
      <c r="AM20" s="74">
        <v>0</v>
      </c>
      <c r="AN20" s="219">
        <f t="shared" si="4"/>
        <v>0.99482238385498767</v>
      </c>
      <c r="AO20" s="76">
        <v>2646</v>
      </c>
      <c r="AP20" s="74">
        <v>150921500</v>
      </c>
      <c r="AQ20" s="74">
        <v>75460750</v>
      </c>
      <c r="AR20" s="219">
        <f t="shared" si="5"/>
        <v>0.99482238385498767</v>
      </c>
      <c r="AS20" s="211"/>
      <c r="AT20" s="211"/>
      <c r="AU20" s="72"/>
      <c r="AV20" s="72"/>
    </row>
    <row r="21" spans="1:48" ht="25.5" hidden="1" outlineLevel="1" x14ac:dyDescent="0.2">
      <c r="A21" s="164" t="s">
        <v>225</v>
      </c>
      <c r="B21" s="173">
        <v>191830876.45273337</v>
      </c>
      <c r="C21" s="216">
        <v>1224</v>
      </c>
      <c r="D21" s="217">
        <v>192528651</v>
      </c>
      <c r="E21" s="218">
        <v>144396488.25</v>
      </c>
      <c r="F21" s="219">
        <f t="shared" si="0"/>
        <v>1.0036374464849958</v>
      </c>
      <c r="G21" s="220">
        <v>1224</v>
      </c>
      <c r="H21" s="221">
        <v>192528651</v>
      </c>
      <c r="I21" s="221">
        <v>144396488.25</v>
      </c>
      <c r="J21" s="219">
        <f t="shared" si="1"/>
        <v>1.0036374464849958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0.98107068830690514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0.97988474783576274</v>
      </c>
      <c r="AB21" s="76">
        <v>1219</v>
      </c>
      <c r="AC21" s="77">
        <v>1308</v>
      </c>
      <c r="AD21" s="74">
        <v>166086412.5</v>
      </c>
      <c r="AE21" s="74">
        <v>124564809.375</v>
      </c>
      <c r="AF21" s="219">
        <f t="shared" si="3"/>
        <v>0.86579603644214842</v>
      </c>
      <c r="AG21" s="77">
        <v>0</v>
      </c>
      <c r="AH21" s="75">
        <v>0</v>
      </c>
      <c r="AI21" s="76">
        <v>1203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0.85956887154518591</v>
      </c>
      <c r="AO21" s="76">
        <v>1203</v>
      </c>
      <c r="AP21" s="74">
        <v>164891850</v>
      </c>
      <c r="AQ21" s="74">
        <v>123668887.5</v>
      </c>
      <c r="AR21" s="219">
        <f t="shared" si="5"/>
        <v>0.85956887154518591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104567187.85120477</v>
      </c>
      <c r="C22" s="73">
        <v>708</v>
      </c>
      <c r="D22" s="74">
        <v>181860339.59</v>
      </c>
      <c r="E22" s="89">
        <v>136395254.6925</v>
      </c>
      <c r="F22" s="190">
        <f t="shared" si="0"/>
        <v>1.7391721373322244</v>
      </c>
      <c r="G22" s="76">
        <v>425</v>
      </c>
      <c r="H22" s="74">
        <v>109428807.38</v>
      </c>
      <c r="I22" s="74">
        <v>82071605.534999996</v>
      </c>
      <c r="J22" s="190">
        <f t="shared" si="1"/>
        <v>1.0464927825706964</v>
      </c>
      <c r="K22" s="76">
        <v>107</v>
      </c>
      <c r="L22" s="74">
        <v>27959733.830000002</v>
      </c>
      <c r="M22" s="75">
        <v>20969800.372499999</v>
      </c>
      <c r="N22" s="76">
        <v>401</v>
      </c>
      <c r="O22" s="74">
        <v>89610243.090000004</v>
      </c>
      <c r="P22" s="74">
        <v>67207681.929999992</v>
      </c>
      <c r="Q22" s="190">
        <f t="shared" si="6"/>
        <v>0.85696330685981592</v>
      </c>
      <c r="R22" s="76">
        <v>13</v>
      </c>
      <c r="S22" s="74">
        <v>2280855.4</v>
      </c>
      <c r="T22" s="75">
        <v>1710641.55</v>
      </c>
      <c r="U22" s="76">
        <v>33</v>
      </c>
      <c r="V22" s="74">
        <v>910378.32000000007</v>
      </c>
      <c r="W22" s="75">
        <v>682783.74</v>
      </c>
      <c r="X22" s="76">
        <v>388</v>
      </c>
      <c r="Y22" s="74">
        <v>86419009.370000005</v>
      </c>
      <c r="Z22" s="74">
        <v>64814256.640000001</v>
      </c>
      <c r="AA22" s="190">
        <f t="shared" si="2"/>
        <v>0.82644480688312139</v>
      </c>
      <c r="AB22" s="76">
        <v>309</v>
      </c>
      <c r="AC22" s="77">
        <v>322</v>
      </c>
      <c r="AD22" s="74">
        <v>64182789.910000004</v>
      </c>
      <c r="AE22" s="74">
        <v>48137092.432500005</v>
      </c>
      <c r="AF22" s="190">
        <f t="shared" si="3"/>
        <v>0.61379474029013514</v>
      </c>
      <c r="AG22" s="77">
        <v>4</v>
      </c>
      <c r="AH22" s="75">
        <v>796846.03</v>
      </c>
      <c r="AI22" s="76">
        <v>355</v>
      </c>
      <c r="AJ22" s="74">
        <v>74166892.569999993</v>
      </c>
      <c r="AK22" s="74">
        <v>55625169.00999999</v>
      </c>
      <c r="AL22" s="74">
        <v>71364919.099999994</v>
      </c>
      <c r="AM22" s="74">
        <v>53523689.049999997</v>
      </c>
      <c r="AN22" s="190">
        <f t="shared" si="4"/>
        <v>0.70927500389067299</v>
      </c>
      <c r="AO22" s="76">
        <v>243</v>
      </c>
      <c r="AP22" s="74">
        <v>46818540.909999996</v>
      </c>
      <c r="AQ22" s="74">
        <v>35113905.359999999</v>
      </c>
      <c r="AR22" s="190">
        <f t="shared" si="5"/>
        <v>0.44773644459695183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141946688.58591199</v>
      </c>
      <c r="C23" s="73">
        <v>42</v>
      </c>
      <c r="D23" s="74">
        <v>522491641.90999997</v>
      </c>
      <c r="E23" s="89">
        <v>391868731.4325</v>
      </c>
      <c r="F23" s="190">
        <f t="shared" si="0"/>
        <v>3.6809005346663404</v>
      </c>
      <c r="G23" s="76">
        <v>15</v>
      </c>
      <c r="H23" s="74">
        <v>136713506.5</v>
      </c>
      <c r="I23" s="74">
        <v>102535129.875</v>
      </c>
      <c r="J23" s="190">
        <f t="shared" si="1"/>
        <v>0.96313276387039737</v>
      </c>
      <c r="K23" s="76">
        <v>24</v>
      </c>
      <c r="L23" s="74">
        <v>166363221.55000001</v>
      </c>
      <c r="M23" s="75">
        <v>124772416.16249999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1.9514014094971384</v>
      </c>
      <c r="R23" s="76">
        <v>1</v>
      </c>
      <c r="S23" s="74">
        <v>188897941</v>
      </c>
      <c r="T23" s="75">
        <v>141673455.75</v>
      </c>
      <c r="U23" s="76">
        <v>1</v>
      </c>
      <c r="V23" s="74">
        <v>436745.09</v>
      </c>
      <c r="W23" s="75">
        <v>327558.8175</v>
      </c>
      <c r="X23" s="76">
        <v>9</v>
      </c>
      <c r="Y23" s="74">
        <v>87660282.089999989</v>
      </c>
      <c r="Z23" s="74">
        <v>65745211.532500006</v>
      </c>
      <c r="AA23" s="190">
        <f t="shared" si="2"/>
        <v>0.61755778146909268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1.9311466349149198E-3</v>
      </c>
      <c r="AG23" s="77">
        <v>1</v>
      </c>
      <c r="AH23" s="75">
        <v>74853.2</v>
      </c>
      <c r="AI23" s="76">
        <v>6</v>
      </c>
      <c r="AJ23" s="74">
        <v>7718619.0499999998</v>
      </c>
      <c r="AK23" s="74">
        <v>5788964.2699999996</v>
      </c>
      <c r="AL23" s="74">
        <v>7549352.3799999999</v>
      </c>
      <c r="AM23" s="74">
        <v>5662014.2800000003</v>
      </c>
      <c r="AN23" s="190">
        <f t="shared" si="4"/>
        <v>5.4376887033390518E-2</v>
      </c>
      <c r="AO23" s="76">
        <v>3</v>
      </c>
      <c r="AP23" s="74">
        <v>199266.67</v>
      </c>
      <c r="AQ23" s="74">
        <v>149449.99</v>
      </c>
      <c r="AR23" s="190">
        <f t="shared" si="5"/>
        <v>1.403813445633116E-3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41105593.517672211</v>
      </c>
      <c r="C24" s="73">
        <v>23</v>
      </c>
      <c r="D24" s="74">
        <v>102686972.27000001</v>
      </c>
      <c r="E24" s="89">
        <v>77015229.202500001</v>
      </c>
      <c r="F24" s="190">
        <f t="shared" si="0"/>
        <v>2.4981264952628064</v>
      </c>
      <c r="G24" s="76">
        <v>6</v>
      </c>
      <c r="H24" s="74">
        <v>35863817.25</v>
      </c>
      <c r="I24" s="74">
        <v>26897862.9375</v>
      </c>
      <c r="J24" s="190">
        <f t="shared" si="1"/>
        <v>0.8724802193789355</v>
      </c>
      <c r="K24" s="76">
        <v>5</v>
      </c>
      <c r="L24" s="74">
        <v>17906377.990000002</v>
      </c>
      <c r="M24" s="75">
        <v>13429783.4925</v>
      </c>
      <c r="N24" s="76">
        <v>7</v>
      </c>
      <c r="O24" s="74">
        <v>38090811.899999999</v>
      </c>
      <c r="P24" s="74">
        <v>28568108.91</v>
      </c>
      <c r="Q24" s="190">
        <f t="shared" si="6"/>
        <v>0.92665763075830321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0.83793883295205973</v>
      </c>
      <c r="AB24" s="76">
        <v>2</v>
      </c>
      <c r="AC24" s="77">
        <v>3</v>
      </c>
      <c r="AD24" s="74">
        <v>6952216.4299999997</v>
      </c>
      <c r="AE24" s="74">
        <v>5214162.3224999998</v>
      </c>
      <c r="AF24" s="190">
        <f t="shared" si="3"/>
        <v>0.16913066653595665</v>
      </c>
      <c r="AG24" s="77">
        <v>0</v>
      </c>
      <c r="AH24" s="75">
        <v>0</v>
      </c>
      <c r="AI24" s="76">
        <v>7</v>
      </c>
      <c r="AJ24" s="74">
        <v>17827806.060000002</v>
      </c>
      <c r="AK24" s="74">
        <v>13370854.539999999</v>
      </c>
      <c r="AL24" s="74">
        <v>17827798.140000001</v>
      </c>
      <c r="AM24" s="74">
        <v>13370848.600000001</v>
      </c>
      <c r="AN24" s="190">
        <f t="shared" si="4"/>
        <v>0.43370754523555122</v>
      </c>
      <c r="AO24" s="76">
        <v>1</v>
      </c>
      <c r="AP24" s="74">
        <v>2400114.86</v>
      </c>
      <c r="AQ24" s="74">
        <v>1800086.14</v>
      </c>
      <c r="AR24" s="190">
        <f t="shared" si="5"/>
        <v>5.838900876028312E-2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9038600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10620355</v>
      </c>
      <c r="C26" s="73">
        <v>95</v>
      </c>
      <c r="D26" s="74">
        <v>18435485.5</v>
      </c>
      <c r="E26" s="89">
        <v>13826614.125</v>
      </c>
      <c r="F26" s="190">
        <f t="shared" si="0"/>
        <v>1.7358633962800678</v>
      </c>
      <c r="G26" s="76">
        <v>56</v>
      </c>
      <c r="H26" s="74">
        <v>11084041.35</v>
      </c>
      <c r="I26" s="74">
        <v>8313031.0124999993</v>
      </c>
      <c r="J26" s="190">
        <f t="shared" si="1"/>
        <v>1.0436601554279494</v>
      </c>
      <c r="K26" s="76">
        <v>13</v>
      </c>
      <c r="L26" s="74">
        <v>2381409.92</v>
      </c>
      <c r="M26" s="75">
        <v>1786057.44</v>
      </c>
      <c r="N26" s="76">
        <v>40</v>
      </c>
      <c r="O26" s="74">
        <v>6285979.7800000003</v>
      </c>
      <c r="P26" s="74">
        <v>4714484.82</v>
      </c>
      <c r="Q26" s="190">
        <f t="shared" si="6"/>
        <v>0.59188038252958586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40</v>
      </c>
      <c r="Y26" s="74">
        <v>6285979.7800000003</v>
      </c>
      <c r="Z26" s="74">
        <v>4714484.82</v>
      </c>
      <c r="AA26" s="190">
        <f t="shared" si="2"/>
        <v>0.59188038252958586</v>
      </c>
      <c r="AB26" s="76">
        <v>4</v>
      </c>
      <c r="AC26" s="77">
        <v>4</v>
      </c>
      <c r="AD26" s="74">
        <v>1177200</v>
      </c>
      <c r="AE26" s="74">
        <v>882900</v>
      </c>
      <c r="AF26" s="190">
        <f t="shared" si="3"/>
        <v>0.11084375239810722</v>
      </c>
      <c r="AG26" s="77">
        <v>0</v>
      </c>
      <c r="AH26" s="75">
        <v>0</v>
      </c>
      <c r="AI26" s="76">
        <v>18</v>
      </c>
      <c r="AJ26" s="74">
        <v>3128398</v>
      </c>
      <c r="AK26" s="74">
        <v>2346298.5</v>
      </c>
      <c r="AL26" s="74">
        <v>3128398</v>
      </c>
      <c r="AM26" s="74">
        <v>2346298.5</v>
      </c>
      <c r="AN26" s="190">
        <f t="shared" si="4"/>
        <v>0.29456623625104811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6788747.7760810424</v>
      </c>
      <c r="C27" s="99">
        <v>19</v>
      </c>
      <c r="D27" s="95">
        <v>9139893.2599999998</v>
      </c>
      <c r="E27" s="96">
        <v>6854919.9450000003</v>
      </c>
      <c r="F27" s="190">
        <f t="shared" si="0"/>
        <v>1.3463297741304816</v>
      </c>
      <c r="G27" s="97">
        <v>13</v>
      </c>
      <c r="H27" s="95">
        <v>5933149.7599999998</v>
      </c>
      <c r="I27" s="95">
        <v>4449862.32</v>
      </c>
      <c r="J27" s="190">
        <f t="shared" si="1"/>
        <v>0.873968212651</v>
      </c>
      <c r="K27" s="97">
        <v>5</v>
      </c>
      <c r="L27" s="95">
        <v>2711208.5</v>
      </c>
      <c r="M27" s="100">
        <v>2033406.375</v>
      </c>
      <c r="N27" s="97">
        <v>10</v>
      </c>
      <c r="O27" s="95">
        <v>4040027.96</v>
      </c>
      <c r="P27" s="95">
        <v>3030020.95</v>
      </c>
      <c r="Q27" s="190">
        <f t="shared" si="6"/>
        <v>0.59510650465382253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0.59510650465382253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0.16942252355469889</v>
      </c>
      <c r="AG27" s="98">
        <v>0</v>
      </c>
      <c r="AH27" s="100">
        <v>0</v>
      </c>
      <c r="AI27" s="97">
        <v>5</v>
      </c>
      <c r="AJ27" s="95">
        <v>1340491.96</v>
      </c>
      <c r="AK27" s="95">
        <v>1005368.96</v>
      </c>
      <c r="AL27" s="95">
        <v>1298819.96</v>
      </c>
      <c r="AM27" s="95">
        <v>974114.96</v>
      </c>
      <c r="AN27" s="190">
        <f t="shared" si="4"/>
        <v>0.19745791185864753</v>
      </c>
      <c r="AO27" s="97">
        <v>3</v>
      </c>
      <c r="AP27" s="95">
        <v>1149754.95</v>
      </c>
      <c r="AQ27" s="95">
        <v>862316.21</v>
      </c>
      <c r="AR27" s="190">
        <f t="shared" si="5"/>
        <v>0.16936185993696204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937144352.34932995</v>
      </c>
      <c r="C28" s="142">
        <v>3100</v>
      </c>
      <c r="D28" s="143">
        <v>1384602743.9799998</v>
      </c>
      <c r="E28" s="143">
        <v>1038452057.9849999</v>
      </c>
      <c r="F28" s="191">
        <f t="shared" si="0"/>
        <v>1.4774700829268566</v>
      </c>
      <c r="G28" s="142">
        <v>2448</v>
      </c>
      <c r="H28" s="143">
        <v>840336446.33000016</v>
      </c>
      <c r="I28" s="143">
        <v>630252334.74750006</v>
      </c>
      <c r="J28" s="191">
        <f t="shared" si="1"/>
        <v>0.89669904558818314</v>
      </c>
      <c r="K28" s="142">
        <v>529</v>
      </c>
      <c r="L28" s="143">
        <v>462105882.06999999</v>
      </c>
      <c r="M28" s="143">
        <v>346579411.55249995</v>
      </c>
      <c r="N28" s="142">
        <v>2254</v>
      </c>
      <c r="O28" s="143">
        <v>707842134.63999999</v>
      </c>
      <c r="P28" s="143">
        <v>530881595.26999998</v>
      </c>
      <c r="Q28" s="191">
        <f t="shared" ref="Q28" si="7">O28/B28</f>
        <v>0.75531814588169732</v>
      </c>
      <c r="R28" s="142">
        <v>31</v>
      </c>
      <c r="S28" s="143">
        <v>20395641.050000001</v>
      </c>
      <c r="T28" s="143">
        <v>15296730.714999998</v>
      </c>
      <c r="U28" s="142">
        <v>80</v>
      </c>
      <c r="V28" s="143">
        <v>2131096.4</v>
      </c>
      <c r="W28" s="143">
        <v>1598322.2999999998</v>
      </c>
      <c r="X28" s="142">
        <v>2223</v>
      </c>
      <c r="Y28" s="143">
        <f>Y29+Y30+Y31+Y35+Y36+Y37+Y39</f>
        <v>685315397.19000006</v>
      </c>
      <c r="Z28" s="143">
        <f>Z29+Z30+Z31+Z35+Z36+Z37+Z39</f>
        <v>513986542.255</v>
      </c>
      <c r="AA28" s="191">
        <f t="shared" si="2"/>
        <v>0.73128050707661085</v>
      </c>
      <c r="AB28" s="142">
        <v>446</v>
      </c>
      <c r="AC28" s="142">
        <v>544</v>
      </c>
      <c r="AD28" s="143">
        <v>191526229.90000001</v>
      </c>
      <c r="AE28" s="143">
        <v>143644672.42500004</v>
      </c>
      <c r="AF28" s="191">
        <f t="shared" si="3"/>
        <v>0.20437217534295793</v>
      </c>
      <c r="AG28" s="142">
        <v>16</v>
      </c>
      <c r="AH28" s="143">
        <v>5350561.7700000005</v>
      </c>
      <c r="AI28" s="142">
        <v>2121</v>
      </c>
      <c r="AJ28" s="143">
        <v>515914319.04000002</v>
      </c>
      <c r="AK28" s="143">
        <v>386935730.83000004</v>
      </c>
      <c r="AL28" s="143">
        <v>172210450.49000001</v>
      </c>
      <c r="AM28" s="143">
        <v>129157837.28000002</v>
      </c>
      <c r="AN28" s="191">
        <f t="shared" si="4"/>
        <v>0.55051744989622242</v>
      </c>
      <c r="AO28" s="142">
        <v>1979</v>
      </c>
      <c r="AP28" s="143">
        <v>403363129.87</v>
      </c>
      <c r="AQ28" s="143">
        <v>302522388.74000001</v>
      </c>
      <c r="AR28" s="191">
        <f t="shared" si="5"/>
        <v>0.43041728721814071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90604905.096318677</v>
      </c>
      <c r="C29" s="205">
        <v>22</v>
      </c>
      <c r="D29" s="151">
        <v>142472057.74000001</v>
      </c>
      <c r="E29" s="151">
        <v>106854043.30499998</v>
      </c>
      <c r="F29" s="190">
        <f t="shared" si="0"/>
        <v>1.572454135772708</v>
      </c>
      <c r="G29" s="146">
        <v>11</v>
      </c>
      <c r="H29" s="145">
        <v>62304943.490000002</v>
      </c>
      <c r="I29" s="145">
        <v>46728707.6175</v>
      </c>
      <c r="J29" s="190">
        <f t="shared" si="1"/>
        <v>0.68765530325059065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0.41982494015708111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0.41979728216221501</v>
      </c>
      <c r="AB29" s="146">
        <v>5</v>
      </c>
      <c r="AC29" s="148">
        <v>8</v>
      </c>
      <c r="AD29" s="145">
        <v>12958171.09</v>
      </c>
      <c r="AE29" s="145">
        <v>9718628.3175000008</v>
      </c>
      <c r="AF29" s="190">
        <f t="shared" si="3"/>
        <v>0.14301842793416819</v>
      </c>
      <c r="AG29" s="148">
        <v>0</v>
      </c>
      <c r="AH29" s="147">
        <v>0</v>
      </c>
      <c r="AI29" s="146">
        <v>7</v>
      </c>
      <c r="AJ29" s="145">
        <v>23359198.120000001</v>
      </c>
      <c r="AK29" s="145">
        <v>17519398.48</v>
      </c>
      <c r="AL29" s="145">
        <v>22784922.32</v>
      </c>
      <c r="AM29" s="145">
        <v>17088691.66</v>
      </c>
      <c r="AN29" s="190">
        <f t="shared" si="4"/>
        <v>0.2578138357428631</v>
      </c>
      <c r="AO29" s="146">
        <v>3</v>
      </c>
      <c r="AP29" s="145">
        <v>9644646.5800000001</v>
      </c>
      <c r="AQ29" s="145">
        <v>7233484.8799999999</v>
      </c>
      <c r="AR29" s="190">
        <f t="shared" si="5"/>
        <v>0.10644728968864475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18072565.384286664</v>
      </c>
      <c r="C30" s="73">
        <v>34</v>
      </c>
      <c r="D30" s="95">
        <v>17356707.68</v>
      </c>
      <c r="E30" s="95">
        <v>13017530.76</v>
      </c>
      <c r="F30" s="190">
        <f t="shared" si="0"/>
        <v>0.96038981245523269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0.49113346452282558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0.46950761773851607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0.46950761773851607</v>
      </c>
      <c r="AB30" s="76">
        <v>8</v>
      </c>
      <c r="AC30" s="98">
        <v>10</v>
      </c>
      <c r="AD30" s="95">
        <v>2983132.4299999997</v>
      </c>
      <c r="AE30" s="95">
        <v>2237349.3224999998</v>
      </c>
      <c r="AF30" s="190">
        <f t="shared" si="3"/>
        <v>0.16506413818780305</v>
      </c>
      <c r="AG30" s="98">
        <v>0</v>
      </c>
      <c r="AH30" s="75">
        <v>0</v>
      </c>
      <c r="AI30" s="76">
        <v>11</v>
      </c>
      <c r="AJ30" s="95">
        <v>3787645.75</v>
      </c>
      <c r="AK30" s="95">
        <v>2840734.27</v>
      </c>
      <c r="AL30" s="95">
        <v>3189611.44</v>
      </c>
      <c r="AM30" s="95">
        <v>2392208.5499999998</v>
      </c>
      <c r="AN30" s="190">
        <f t="shared" si="4"/>
        <v>0.2095798614895702</v>
      </c>
      <c r="AO30" s="76">
        <v>7</v>
      </c>
      <c r="AP30" s="95">
        <v>1377010.16</v>
      </c>
      <c r="AQ30" s="95">
        <v>1032757.6</v>
      </c>
      <c r="AR30" s="190">
        <f t="shared" si="5"/>
        <v>7.6193397601275373E-2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539111178.19214463</v>
      </c>
      <c r="C31" s="76">
        <v>1299</v>
      </c>
      <c r="D31" s="101">
        <v>926458384.86999989</v>
      </c>
      <c r="E31" s="101">
        <v>694843788.65249991</v>
      </c>
      <c r="F31" s="190">
        <f t="shared" si="0"/>
        <v>1.7184922560440785</v>
      </c>
      <c r="G31" s="76">
        <v>796</v>
      </c>
      <c r="H31" s="101">
        <v>485498956.08999997</v>
      </c>
      <c r="I31" s="101">
        <v>364124217.0675</v>
      </c>
      <c r="J31" s="190">
        <f t="shared" si="1"/>
        <v>0.90055442314899148</v>
      </c>
      <c r="K31" s="76">
        <v>389</v>
      </c>
      <c r="L31" s="101">
        <v>372575017.62999994</v>
      </c>
      <c r="M31" s="101">
        <v>279431263.22249997</v>
      </c>
      <c r="N31" s="97">
        <v>601</v>
      </c>
      <c r="O31" s="101">
        <v>385546700.82999998</v>
      </c>
      <c r="P31" s="101">
        <v>289160024.25</v>
      </c>
      <c r="Q31" s="190">
        <f t="shared" si="8"/>
        <v>0.71515248881110616</v>
      </c>
      <c r="R31" s="76">
        <v>24</v>
      </c>
      <c r="S31" s="101">
        <v>19639378.530000001</v>
      </c>
      <c r="T31" s="75">
        <v>14729533.844999999</v>
      </c>
      <c r="U31" s="97">
        <v>75</v>
      </c>
      <c r="V31" s="101">
        <v>2124578.3499999996</v>
      </c>
      <c r="W31" s="101">
        <v>1593433.7625</v>
      </c>
      <c r="X31" s="97">
        <v>577</v>
      </c>
      <c r="Y31" s="101">
        <v>363782743.94999999</v>
      </c>
      <c r="Z31" s="101">
        <v>272837056.64249998</v>
      </c>
      <c r="AA31" s="190">
        <f t="shared" si="2"/>
        <v>0.67478241718138543</v>
      </c>
      <c r="AB31" s="97">
        <v>425</v>
      </c>
      <c r="AC31" s="98">
        <v>514</v>
      </c>
      <c r="AD31" s="101">
        <v>172201765.25999999</v>
      </c>
      <c r="AE31" s="101">
        <v>129151323.94500002</v>
      </c>
      <c r="AF31" s="190">
        <f t="shared" si="3"/>
        <v>0.31941790900619305</v>
      </c>
      <c r="AG31" s="97">
        <v>16</v>
      </c>
      <c r="AH31" s="75">
        <v>5350561.7700000005</v>
      </c>
      <c r="AI31" s="97">
        <v>471</v>
      </c>
      <c r="AJ31" s="101">
        <v>216767081.63999999</v>
      </c>
      <c r="AK31" s="101">
        <v>162575309.97000003</v>
      </c>
      <c r="AL31" s="101">
        <v>143216283.62</v>
      </c>
      <c r="AM31" s="101">
        <v>107412212.28</v>
      </c>
      <c r="AN31" s="190">
        <f t="shared" si="4"/>
        <v>0.40208233553402972</v>
      </c>
      <c r="AO31" s="97">
        <v>342</v>
      </c>
      <c r="AP31" s="101">
        <v>121701964.08</v>
      </c>
      <c r="AQ31" s="101">
        <v>91276521.5</v>
      </c>
      <c r="AR31" s="190">
        <f t="shared" si="5"/>
        <v>0.22574557717039989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312217929.80987597</v>
      </c>
      <c r="C32" s="73">
        <v>931</v>
      </c>
      <c r="D32" s="74">
        <v>558042998.13</v>
      </c>
      <c r="E32" s="74">
        <v>418532248.59749997</v>
      </c>
      <c r="F32" s="190">
        <f t="shared" si="0"/>
        <v>1.7873509009230135</v>
      </c>
      <c r="G32" s="76">
        <v>570</v>
      </c>
      <c r="H32" s="74">
        <v>303530045.13</v>
      </c>
      <c r="I32" s="74">
        <v>227647533.8475</v>
      </c>
      <c r="J32" s="190">
        <f t="shared" si="1"/>
        <v>0.97217365227818142</v>
      </c>
      <c r="K32" s="76">
        <v>277</v>
      </c>
      <c r="L32" s="74">
        <v>220586185.85999995</v>
      </c>
      <c r="M32" s="75">
        <v>165439639.39499998</v>
      </c>
      <c r="N32" s="76">
        <v>434</v>
      </c>
      <c r="O32" s="74">
        <v>246027753.01000005</v>
      </c>
      <c r="P32" s="74">
        <v>184520813.64000002</v>
      </c>
      <c r="Q32" s="190">
        <f t="shared" si="8"/>
        <v>0.78800007789372573</v>
      </c>
      <c r="R32" s="76">
        <v>18</v>
      </c>
      <c r="S32" s="74">
        <v>13592087.24</v>
      </c>
      <c r="T32" s="75">
        <v>10194065.385</v>
      </c>
      <c r="U32" s="76">
        <v>66</v>
      </c>
      <c r="V32" s="74">
        <v>1808881.0099999998</v>
      </c>
      <c r="W32" s="75">
        <v>1356660.7575000001</v>
      </c>
      <c r="X32" s="76">
        <v>416</v>
      </c>
      <c r="Y32" s="74">
        <v>230626784.75999999</v>
      </c>
      <c r="Z32" s="74">
        <v>172970087.4975</v>
      </c>
      <c r="AA32" s="190">
        <f t="shared" si="2"/>
        <v>0.73867245516757918</v>
      </c>
      <c r="AB32" s="76">
        <v>338</v>
      </c>
      <c r="AC32" s="77">
        <v>417</v>
      </c>
      <c r="AD32" s="74">
        <v>149198905.79999998</v>
      </c>
      <c r="AE32" s="74">
        <v>111899179.35000001</v>
      </c>
      <c r="AF32" s="190">
        <f t="shared" si="3"/>
        <v>0.47786783382637293</v>
      </c>
      <c r="AG32" s="77">
        <v>15</v>
      </c>
      <c r="AH32" s="75">
        <v>5313561.7700000005</v>
      </c>
      <c r="AI32" s="76">
        <v>367</v>
      </c>
      <c r="AJ32" s="74">
        <v>164108898.35999998</v>
      </c>
      <c r="AK32" s="74">
        <v>123081672.66999999</v>
      </c>
      <c r="AL32" s="74">
        <v>97691602.24000001</v>
      </c>
      <c r="AM32" s="74">
        <v>73268701.320000008</v>
      </c>
      <c r="AN32" s="190">
        <f t="shared" si="4"/>
        <v>0.52562291492975288</v>
      </c>
      <c r="AO32" s="76">
        <v>282</v>
      </c>
      <c r="AP32" s="74">
        <v>106909285.5</v>
      </c>
      <c r="AQ32" s="74">
        <v>80182012.670000002</v>
      </c>
      <c r="AR32" s="190">
        <f t="shared" si="5"/>
        <v>0.34241878922553243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47199312.899312682</v>
      </c>
      <c r="C33" s="73">
        <v>252</v>
      </c>
      <c r="D33" s="74">
        <v>55498902.409999996</v>
      </c>
      <c r="E33" s="74">
        <v>41624176.807499997</v>
      </c>
      <c r="F33" s="190">
        <f t="shared" si="0"/>
        <v>1.1758413205800751</v>
      </c>
      <c r="G33" s="76">
        <v>178</v>
      </c>
      <c r="H33" s="74">
        <v>33128119.84</v>
      </c>
      <c r="I33" s="74">
        <v>24846089.879999999</v>
      </c>
      <c r="J33" s="190">
        <f t="shared" si="1"/>
        <v>0.70187716314155102</v>
      </c>
      <c r="K33" s="76">
        <v>63</v>
      </c>
      <c r="L33" s="74">
        <v>18708368.699999999</v>
      </c>
      <c r="M33" s="75">
        <v>14031276.525</v>
      </c>
      <c r="N33" s="76">
        <v>118</v>
      </c>
      <c r="O33" s="74">
        <v>21141890.920000002</v>
      </c>
      <c r="P33" s="74">
        <v>15856418.039999999</v>
      </c>
      <c r="Q33" s="190">
        <f t="shared" si="8"/>
        <v>0.44792793838123585</v>
      </c>
      <c r="R33" s="76">
        <v>1</v>
      </c>
      <c r="S33" s="74">
        <v>50250</v>
      </c>
      <c r="T33" s="75">
        <v>37687.5</v>
      </c>
      <c r="U33" s="76">
        <v>5</v>
      </c>
      <c r="V33" s="74">
        <v>22626.42</v>
      </c>
      <c r="W33" s="75">
        <v>16969.815000000002</v>
      </c>
      <c r="X33" s="76">
        <v>117</v>
      </c>
      <c r="Y33" s="74">
        <v>21069014.5</v>
      </c>
      <c r="Z33" s="74">
        <v>15801760.725</v>
      </c>
      <c r="AA33" s="190">
        <f t="shared" si="2"/>
        <v>0.44638392395552878</v>
      </c>
      <c r="AB33" s="76">
        <v>58</v>
      </c>
      <c r="AC33" s="77">
        <v>61</v>
      </c>
      <c r="AD33" s="74">
        <v>7638509.2899999991</v>
      </c>
      <c r="AE33" s="74">
        <v>5728881.9674999993</v>
      </c>
      <c r="AF33" s="190">
        <f t="shared" si="3"/>
        <v>0.1618351798106627</v>
      </c>
      <c r="AG33" s="77">
        <v>0</v>
      </c>
      <c r="AH33" s="75">
        <v>0</v>
      </c>
      <c r="AI33" s="76">
        <v>65</v>
      </c>
      <c r="AJ33" s="74">
        <v>9707354.9299999997</v>
      </c>
      <c r="AK33" s="74">
        <v>7280516.1300000008</v>
      </c>
      <c r="AL33" s="74">
        <v>7611623.4100000001</v>
      </c>
      <c r="AM33" s="74">
        <v>5708717.5199999996</v>
      </c>
      <c r="AN33" s="190">
        <f t="shared" si="4"/>
        <v>0.20566729330802097</v>
      </c>
      <c r="AO33" s="76">
        <v>42</v>
      </c>
      <c r="AP33" s="74">
        <v>6002124.5499999998</v>
      </c>
      <c r="AQ33" s="74">
        <v>4501593.38</v>
      </c>
      <c r="AR33" s="190">
        <f t="shared" si="5"/>
        <v>0.12716550689633879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179693935.48295605</v>
      </c>
      <c r="C34" s="73">
        <v>116</v>
      </c>
      <c r="D34" s="74">
        <v>312916484.32999998</v>
      </c>
      <c r="E34" s="74">
        <v>234687363.2475</v>
      </c>
      <c r="F34" s="190">
        <f t="shared" si="0"/>
        <v>1.7413858931242567</v>
      </c>
      <c r="G34" s="76">
        <v>48</v>
      </c>
      <c r="H34" s="74">
        <v>148840791.12</v>
      </c>
      <c r="I34" s="74">
        <v>111630593.34</v>
      </c>
      <c r="J34" s="190">
        <f t="shared" si="1"/>
        <v>0.82830169376593976</v>
      </c>
      <c r="K34" s="76">
        <v>49</v>
      </c>
      <c r="L34" s="74">
        <v>133280463.06999999</v>
      </c>
      <c r="M34" s="75">
        <v>99960347.302499995</v>
      </c>
      <c r="N34" s="76">
        <v>49</v>
      </c>
      <c r="O34" s="74">
        <v>118377056.90000001</v>
      </c>
      <c r="P34" s="74">
        <v>88782792.569999993</v>
      </c>
      <c r="Q34" s="190">
        <f t="shared" si="8"/>
        <v>0.65877046201833589</v>
      </c>
      <c r="R34" s="76">
        <v>5</v>
      </c>
      <c r="S34" s="74">
        <v>5997041.29</v>
      </c>
      <c r="T34" s="75">
        <v>4497780.96</v>
      </c>
      <c r="U34" s="76">
        <v>4</v>
      </c>
      <c r="V34" s="74">
        <v>293070.92</v>
      </c>
      <c r="W34" s="75">
        <v>219803.19</v>
      </c>
      <c r="X34" s="76">
        <v>44</v>
      </c>
      <c r="Y34" s="74">
        <v>112086944.69</v>
      </c>
      <c r="Z34" s="74">
        <v>84065208.420000002</v>
      </c>
      <c r="AA34" s="190">
        <f t="shared" si="2"/>
        <v>0.62376587383847149</v>
      </c>
      <c r="AB34" s="76">
        <v>29</v>
      </c>
      <c r="AC34" s="77">
        <v>36</v>
      </c>
      <c r="AD34" s="74">
        <v>15364350.169999998</v>
      </c>
      <c r="AE34" s="74">
        <v>11523262.627500001</v>
      </c>
      <c r="AF34" s="190">
        <f t="shared" si="3"/>
        <v>8.5502886498121725E-2</v>
      </c>
      <c r="AG34" s="77">
        <v>1</v>
      </c>
      <c r="AH34" s="75">
        <v>37000</v>
      </c>
      <c r="AI34" s="76">
        <v>39</v>
      </c>
      <c r="AJ34" s="74">
        <v>42950828.350000001</v>
      </c>
      <c r="AK34" s="74">
        <v>32213121.170000002</v>
      </c>
      <c r="AL34" s="74">
        <v>37913057.969999999</v>
      </c>
      <c r="AM34" s="74">
        <v>28434793.439999998</v>
      </c>
      <c r="AN34" s="190">
        <f t="shared" si="4"/>
        <v>0.2390221363595984</v>
      </c>
      <c r="AO34" s="76">
        <v>18</v>
      </c>
      <c r="AP34" s="74">
        <v>8790554.0299999993</v>
      </c>
      <c r="AQ34" s="74">
        <v>6592915.4500000002</v>
      </c>
      <c r="AR34" s="190">
        <f t="shared" si="5"/>
        <v>4.8919592118531918E-2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217656489.46660402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1.0184071977969245</v>
      </c>
      <c r="G36" s="76">
        <v>906</v>
      </c>
      <c r="H36" s="74">
        <v>216441156.27000007</v>
      </c>
      <c r="I36" s="74">
        <v>162330867.20250005</v>
      </c>
      <c r="J36" s="190">
        <f t="shared" si="1"/>
        <v>0.99441627860679782</v>
      </c>
      <c r="K36" s="76">
        <v>55</v>
      </c>
      <c r="L36" s="74">
        <v>4388073.3500000006</v>
      </c>
      <c r="M36" s="75">
        <v>3291055.0124999993</v>
      </c>
      <c r="N36" s="76">
        <v>912</v>
      </c>
      <c r="O36" s="74">
        <v>210198815.06000003</v>
      </c>
      <c r="P36" s="74">
        <v>157649107.99000001</v>
      </c>
      <c r="Q36" s="190">
        <f t="shared" si="8"/>
        <v>0.96573649412025342</v>
      </c>
      <c r="R36" s="76">
        <v>6</v>
      </c>
      <c r="S36" s="74">
        <v>681292.5199999999</v>
      </c>
      <c r="T36" s="75">
        <v>510969.37000000005</v>
      </c>
      <c r="U36" s="76">
        <v>3</v>
      </c>
      <c r="V36" s="74">
        <v>4012.0999999999995</v>
      </c>
      <c r="W36" s="75">
        <v>3009.0749999999998</v>
      </c>
      <c r="X36" s="76">
        <v>906</v>
      </c>
      <c r="Y36" s="74">
        <v>209513510.44</v>
      </c>
      <c r="Z36" s="74">
        <v>157135129.54500002</v>
      </c>
      <c r="AA36" s="190">
        <f t="shared" si="2"/>
        <v>0.96258793364461825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157646523.12000003</v>
      </c>
      <c r="AL36" s="74">
        <v>0</v>
      </c>
      <c r="AM36" s="74">
        <v>0</v>
      </c>
      <c r="AN36" s="190">
        <f t="shared" si="4"/>
        <v>0.96572065976581511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0.96572065976581511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8429014.2099760007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1.462516768023707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0.91918010777941972</v>
      </c>
      <c r="K37" s="76">
        <v>12</v>
      </c>
      <c r="L37" s="74">
        <v>4504822.43</v>
      </c>
      <c r="M37" s="75">
        <v>3378616.8225000002</v>
      </c>
      <c r="N37" s="76">
        <v>12</v>
      </c>
      <c r="O37" s="74">
        <v>7583029.4099999992</v>
      </c>
      <c r="P37" s="74">
        <v>5687272.0300000003</v>
      </c>
      <c r="Q37" s="190">
        <f t="shared" si="8"/>
        <v>0.89963419459244098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11</v>
      </c>
      <c r="Y37" s="74">
        <v>7508059.4099999992</v>
      </c>
      <c r="Z37" s="74">
        <v>5631044.5300000003</v>
      </c>
      <c r="AA37" s="190">
        <f t="shared" si="2"/>
        <v>0.89073991607630432</v>
      </c>
      <c r="AB37" s="76">
        <v>8</v>
      </c>
      <c r="AC37" s="77">
        <v>12</v>
      </c>
      <c r="AD37" s="74">
        <v>3383161.12</v>
      </c>
      <c r="AE37" s="74">
        <v>2537370.84</v>
      </c>
      <c r="AF37" s="190">
        <f t="shared" si="3"/>
        <v>0.4013709119146962</v>
      </c>
      <c r="AG37" s="77">
        <v>0</v>
      </c>
      <c r="AH37" s="75">
        <v>0</v>
      </c>
      <c r="AI37" s="76">
        <v>10</v>
      </c>
      <c r="AJ37" s="74">
        <v>3814841.56</v>
      </c>
      <c r="AK37" s="74">
        <v>2861131.11</v>
      </c>
      <c r="AL37" s="74">
        <v>3019633.1100000003</v>
      </c>
      <c r="AM37" s="74">
        <v>2264724.79</v>
      </c>
      <c r="AN37" s="190">
        <f t="shared" si="4"/>
        <v>0.45258454487892741</v>
      </c>
      <c r="AO37" s="76">
        <v>5</v>
      </c>
      <c r="AP37" s="74">
        <v>2453957.08</v>
      </c>
      <c r="AQ37" s="74">
        <v>1840467.76</v>
      </c>
      <c r="AR37" s="190">
        <f t="shared" si="5"/>
        <v>0.29113215601127657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63270200</v>
      </c>
      <c r="C39" s="99">
        <v>754</v>
      </c>
      <c r="D39" s="95">
        <v>64325083.549999997</v>
      </c>
      <c r="E39" s="95">
        <v>48243812.662500001</v>
      </c>
      <c r="F39" s="190">
        <f t="shared" si="0"/>
        <v>1.0166726760781537</v>
      </c>
      <c r="G39" s="97">
        <v>712</v>
      </c>
      <c r="H39" s="95">
        <v>59467566.640000001</v>
      </c>
      <c r="I39" s="95">
        <v>44600674.980000004</v>
      </c>
      <c r="J39" s="190">
        <v>0</v>
      </c>
      <c r="K39" s="97">
        <v>42</v>
      </c>
      <c r="L39" s="95">
        <v>4857516.99</v>
      </c>
      <c r="M39" s="100">
        <v>3643137.7424999997</v>
      </c>
      <c r="N39" s="97">
        <v>710</v>
      </c>
      <c r="O39" s="95">
        <v>57990183.359999999</v>
      </c>
      <c r="P39" s="95">
        <v>43492636.560000002</v>
      </c>
      <c r="Q39" s="190">
        <f t="shared" si="8"/>
        <v>0.91654812787062467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710</v>
      </c>
      <c r="Y39" s="95">
        <v>57990183.359999999</v>
      </c>
      <c r="Z39" s="95">
        <v>43492636.560000002</v>
      </c>
      <c r="AA39" s="190">
        <f t="shared" si="2"/>
        <v>0.91654812787062467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710</v>
      </c>
      <c r="AJ39" s="95">
        <v>57990183.359999999</v>
      </c>
      <c r="AK39" s="95">
        <v>43492633.879999995</v>
      </c>
      <c r="AL39" s="95">
        <v>0</v>
      </c>
      <c r="AM39" s="95">
        <v>0</v>
      </c>
      <c r="AN39" s="190">
        <f t="shared" si="4"/>
        <v>0.91654812787062467</v>
      </c>
      <c r="AO39" s="97">
        <v>710</v>
      </c>
      <c r="AP39" s="95">
        <v>57990183.359999999</v>
      </c>
      <c r="AQ39" s="95">
        <v>43492633.880000003</v>
      </c>
      <c r="AR39" s="190">
        <f t="shared" si="5"/>
        <v>0.91654812787062467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132826596.4071497</v>
      </c>
      <c r="C40" s="142">
        <v>64</v>
      </c>
      <c r="D40" s="143">
        <v>126222214.53</v>
      </c>
      <c r="E40" s="143">
        <v>99883024.259000003</v>
      </c>
      <c r="F40" s="191">
        <f t="shared" si="0"/>
        <v>0.95027816675430365</v>
      </c>
      <c r="G40" s="142">
        <v>64</v>
      </c>
      <c r="H40" s="143">
        <v>126222214.53</v>
      </c>
      <c r="I40" s="143">
        <v>99883024.259000003</v>
      </c>
      <c r="J40" s="191">
        <f t="shared" si="1"/>
        <v>0.95027816675430365</v>
      </c>
      <c r="K40" s="142">
        <v>4</v>
      </c>
      <c r="L40" s="143">
        <v>1559500</v>
      </c>
      <c r="M40" s="143">
        <v>1403550</v>
      </c>
      <c r="N40" s="142">
        <v>55</v>
      </c>
      <c r="O40" s="143">
        <v>117111842.22999999</v>
      </c>
      <c r="P40" s="143">
        <v>91812307.949999988</v>
      </c>
      <c r="Q40" s="191">
        <f t="shared" ref="Q40" si="9">O40/B40</f>
        <v>0.88168970219654119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54</v>
      </c>
      <c r="Y40" s="143">
        <v>114857053.37</v>
      </c>
      <c r="Z40" s="143">
        <v>90045375.711999997</v>
      </c>
      <c r="AA40" s="191">
        <f t="shared" si="2"/>
        <v>0.86471427015965874</v>
      </c>
      <c r="AB40" s="142">
        <v>49</v>
      </c>
      <c r="AC40" s="142">
        <v>119</v>
      </c>
      <c r="AD40" s="143">
        <v>49279727.239999995</v>
      </c>
      <c r="AE40" s="143">
        <v>41791236.075000003</v>
      </c>
      <c r="AF40" s="191">
        <f t="shared" si="3"/>
        <v>0.37100798012578901</v>
      </c>
      <c r="AG40" s="142">
        <v>1</v>
      </c>
      <c r="AH40" s="143">
        <v>139922.82999999999</v>
      </c>
      <c r="AI40" s="142">
        <v>46</v>
      </c>
      <c r="AJ40" s="143">
        <v>54486314.079999998</v>
      </c>
      <c r="AK40" s="143">
        <v>45802835.700000003</v>
      </c>
      <c r="AL40" s="143">
        <v>4000000</v>
      </c>
      <c r="AM40" s="143">
        <v>3200000</v>
      </c>
      <c r="AN40" s="191">
        <f t="shared" si="4"/>
        <v>0.41020635590920812</v>
      </c>
      <c r="AO40" s="142">
        <v>46</v>
      </c>
      <c r="AP40" s="143">
        <v>52332308.609999999</v>
      </c>
      <c r="AQ40" s="143">
        <v>44079631.32</v>
      </c>
      <c r="AR40" s="191">
        <f t="shared" si="5"/>
        <v>0.39398968298176684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91910282.42531462</v>
      </c>
      <c r="C41" s="144">
        <v>60</v>
      </c>
      <c r="D41" s="149">
        <v>83406526.349999994</v>
      </c>
      <c r="E41" s="149">
        <v>65630473.715000004</v>
      </c>
      <c r="F41" s="190">
        <f t="shared" si="0"/>
        <v>0.90747764177283763</v>
      </c>
      <c r="G41" s="152">
        <v>60</v>
      </c>
      <c r="H41" s="212">
        <v>83406526.349999994</v>
      </c>
      <c r="I41" s="212">
        <v>65630473.715000004</v>
      </c>
      <c r="J41" s="190">
        <f t="shared" si="1"/>
        <v>0.90747764177283763</v>
      </c>
      <c r="K41" s="146">
        <v>4</v>
      </c>
      <c r="L41" s="145">
        <v>1559500</v>
      </c>
      <c r="M41" s="147">
        <v>1403550</v>
      </c>
      <c r="N41" s="146">
        <v>51</v>
      </c>
      <c r="O41" s="150">
        <v>75578001.989999995</v>
      </c>
      <c r="P41" s="150">
        <v>58585235.769999996</v>
      </c>
      <c r="Q41" s="190">
        <f t="shared" si="8"/>
        <v>0.82230192308911598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50</v>
      </c>
      <c r="Y41" s="150">
        <v>74026990.489999995</v>
      </c>
      <c r="Z41" s="150">
        <v>57381325.420000002</v>
      </c>
      <c r="AA41" s="190">
        <f t="shared" si="2"/>
        <v>0.80542664581793222</v>
      </c>
      <c r="AB41" s="146">
        <v>47</v>
      </c>
      <c r="AC41" s="146">
        <v>114</v>
      </c>
      <c r="AD41" s="150">
        <v>23700142.829999998</v>
      </c>
      <c r="AE41" s="150">
        <v>21327568.546999998</v>
      </c>
      <c r="AF41" s="190">
        <f t="shared" si="3"/>
        <v>0.25786171258105423</v>
      </c>
      <c r="AG41" s="148">
        <v>1</v>
      </c>
      <c r="AH41" s="147">
        <v>139922.82999999999</v>
      </c>
      <c r="AI41" s="146">
        <v>43</v>
      </c>
      <c r="AJ41" s="150">
        <v>22163445.73</v>
      </c>
      <c r="AK41" s="150">
        <v>19944541.039999999</v>
      </c>
      <c r="AL41" s="150">
        <v>0</v>
      </c>
      <c r="AM41" s="150">
        <v>0</v>
      </c>
      <c r="AN41" s="190">
        <f t="shared" si="4"/>
        <v>0.24114217849357383</v>
      </c>
      <c r="AO41" s="146">
        <v>43</v>
      </c>
      <c r="AP41" s="150">
        <v>22163445.73</v>
      </c>
      <c r="AQ41" s="150">
        <v>19944541.039999999</v>
      </c>
      <c r="AR41" s="190">
        <f t="shared" si="5"/>
        <v>0.24114217849357383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40261829.674966395</v>
      </c>
      <c r="C42" s="185">
        <v>56</v>
      </c>
      <c r="D42" s="186">
        <v>36229526.350000001</v>
      </c>
      <c r="E42" s="186">
        <v>32606573.715000004</v>
      </c>
      <c r="F42" s="190">
        <f t="shared" si="0"/>
        <v>0.89984798610696126</v>
      </c>
      <c r="G42" s="114">
        <v>56</v>
      </c>
      <c r="H42" s="113">
        <v>36229526.350000001</v>
      </c>
      <c r="I42" s="113">
        <v>32606573.715000004</v>
      </c>
      <c r="J42" s="190">
        <f t="shared" si="1"/>
        <v>0.89984798610696126</v>
      </c>
      <c r="K42" s="187">
        <v>4</v>
      </c>
      <c r="L42" s="186">
        <v>1559500</v>
      </c>
      <c r="M42" s="188">
        <v>1403550</v>
      </c>
      <c r="N42" s="187">
        <v>47</v>
      </c>
      <c r="O42" s="186">
        <v>28403171.989999998</v>
      </c>
      <c r="P42" s="186">
        <v>25562854.77</v>
      </c>
      <c r="Q42" s="190">
        <f t="shared" si="8"/>
        <v>0.70546153066809691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47</v>
      </c>
      <c r="Y42" s="186">
        <v>27812160.489999998</v>
      </c>
      <c r="Z42" s="186">
        <v>25030944.419999998</v>
      </c>
      <c r="AA42" s="190">
        <f t="shared" si="2"/>
        <v>0.69078232943031825</v>
      </c>
      <c r="AB42" s="187">
        <v>46</v>
      </c>
      <c r="AC42" s="189">
        <v>113</v>
      </c>
      <c r="AD42" s="186">
        <v>23687342.829999998</v>
      </c>
      <c r="AE42" s="186">
        <v>21318608.546999998</v>
      </c>
      <c r="AF42" s="190">
        <f t="shared" si="3"/>
        <v>0.58833249808137955</v>
      </c>
      <c r="AG42" s="189">
        <v>1</v>
      </c>
      <c r="AH42" s="188">
        <v>139922.82999999999</v>
      </c>
      <c r="AI42" s="187">
        <v>42</v>
      </c>
      <c r="AJ42" s="186">
        <v>22150645.73</v>
      </c>
      <c r="AK42" s="186">
        <v>19935581.039999999</v>
      </c>
      <c r="AL42" s="186">
        <v>0</v>
      </c>
      <c r="AM42" s="186">
        <v>0</v>
      </c>
      <c r="AN42" s="190">
        <f t="shared" si="4"/>
        <v>0.55016490578848709</v>
      </c>
      <c r="AO42" s="187">
        <v>42</v>
      </c>
      <c r="AP42" s="186">
        <v>22150645.73</v>
      </c>
      <c r="AQ42" s="186">
        <v>19935581.039999999</v>
      </c>
      <c r="AR42" s="190">
        <f t="shared" si="5"/>
        <v>0.55016490578848709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51648452.750348225</v>
      </c>
      <c r="C43" s="122">
        <v>4</v>
      </c>
      <c r="D43" s="123">
        <v>47177000</v>
      </c>
      <c r="E43" s="123">
        <v>33023899.999999996</v>
      </c>
      <c r="F43" s="190">
        <f t="shared" si="0"/>
        <v>0.91342523324054314</v>
      </c>
      <c r="G43" s="119">
        <v>4</v>
      </c>
      <c r="H43" s="118">
        <v>47177000</v>
      </c>
      <c r="I43" s="118">
        <v>33023899.999999996</v>
      </c>
      <c r="J43" s="190">
        <f t="shared" si="1"/>
        <v>0.91342523324054314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0.91338321842917036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0.89479602077118192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2.4782930210651274E-4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2.4782930210651274E-4</v>
      </c>
      <c r="AO43" s="124">
        <v>1</v>
      </c>
      <c r="AP43" s="123">
        <v>12800</v>
      </c>
      <c r="AQ43" s="123">
        <v>8960</v>
      </c>
      <c r="AR43" s="190">
        <f t="shared" si="5"/>
        <v>2.4782930210651274E-4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40916313.981835075</v>
      </c>
      <c r="C44" s="122">
        <v>4</v>
      </c>
      <c r="D44" s="123">
        <v>42815688.18</v>
      </c>
      <c r="E44" s="123">
        <v>34252550.544</v>
      </c>
      <c r="F44" s="190">
        <f t="shared" si="0"/>
        <v>1.046420950797478</v>
      </c>
      <c r="G44" s="119">
        <v>4</v>
      </c>
      <c r="H44" s="118">
        <v>42815688.18</v>
      </c>
      <c r="I44" s="118">
        <v>34252550.544</v>
      </c>
      <c r="J44" s="190">
        <f t="shared" si="1"/>
        <v>1.046420950797478</v>
      </c>
      <c r="K44" s="124">
        <v>0</v>
      </c>
      <c r="L44" s="123">
        <v>0</v>
      </c>
      <c r="M44" s="125">
        <v>0</v>
      </c>
      <c r="N44" s="124">
        <v>4</v>
      </c>
      <c r="O44" s="123">
        <v>41533840.240000002</v>
      </c>
      <c r="P44" s="123">
        <v>33227072.18</v>
      </c>
      <c r="Q44" s="190">
        <f t="shared" si="8"/>
        <v>1.0150924215323764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4</v>
      </c>
      <c r="Y44" s="123">
        <v>40830062.880000003</v>
      </c>
      <c r="Z44" s="123">
        <v>32664050.291999999</v>
      </c>
      <c r="AA44" s="190">
        <f t="shared" si="2"/>
        <v>0.99789201192772736</v>
      </c>
      <c r="AB44" s="124">
        <v>2</v>
      </c>
      <c r="AC44" s="126">
        <v>5</v>
      </c>
      <c r="AD44" s="123">
        <v>25579584.41</v>
      </c>
      <c r="AE44" s="123">
        <v>20463667.528000001</v>
      </c>
      <c r="AF44" s="190">
        <f t="shared" si="3"/>
        <v>0.6251683477978035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0.78997507850657911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0.73733090652773758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416805880.04215878</v>
      </c>
      <c r="C45" s="142">
        <v>3582</v>
      </c>
      <c r="D45" s="143">
        <v>506979982.11000001</v>
      </c>
      <c r="E45" s="143">
        <v>430553425.00600004</v>
      </c>
      <c r="F45" s="191">
        <f>D45/B45</f>
        <v>1.2163455612927543</v>
      </c>
      <c r="G45" s="142">
        <v>3540</v>
      </c>
      <c r="H45" s="143">
        <v>501979162.18000001</v>
      </c>
      <c r="I45" s="143">
        <v>425018007.47050005</v>
      </c>
      <c r="J45" s="191">
        <f t="shared" si="1"/>
        <v>1.204347602124102</v>
      </c>
      <c r="K45" s="142">
        <v>895</v>
      </c>
      <c r="L45" s="143">
        <v>129248694.72</v>
      </c>
      <c r="M45" s="143">
        <v>109815017.30249999</v>
      </c>
      <c r="N45" s="142">
        <v>2321</v>
      </c>
      <c r="O45" s="143">
        <v>329741216.40999997</v>
      </c>
      <c r="P45" s="143">
        <v>280280492.412</v>
      </c>
      <c r="Q45" s="191">
        <f t="shared" si="8"/>
        <v>0.79111459842324572</v>
      </c>
      <c r="R45" s="142">
        <v>172</v>
      </c>
      <c r="S45" s="143">
        <v>25005057.379999999</v>
      </c>
      <c r="T45" s="143">
        <v>21254298.741</v>
      </c>
      <c r="U45" s="142">
        <v>310</v>
      </c>
      <c r="V45" s="143">
        <v>4729195.1719999993</v>
      </c>
      <c r="W45" s="143">
        <v>4019816.1225000001</v>
      </c>
      <c r="X45" s="142">
        <v>2149</v>
      </c>
      <c r="Y45" s="143">
        <v>300006963.86249995</v>
      </c>
      <c r="Z45" s="143">
        <v>255006377.55150002</v>
      </c>
      <c r="AA45" s="191">
        <f t="shared" si="2"/>
        <v>0.71977622732230906</v>
      </c>
      <c r="AB45" s="142">
        <v>1737</v>
      </c>
      <c r="AC45" s="142">
        <v>1876</v>
      </c>
      <c r="AD45" s="143">
        <v>240158664.39999998</v>
      </c>
      <c r="AE45" s="143">
        <v>204134864.04899997</v>
      </c>
      <c r="AF45" s="191">
        <f t="shared" si="3"/>
        <v>0.57618828308206349</v>
      </c>
      <c r="AG45" s="142">
        <v>33</v>
      </c>
      <c r="AH45" s="143">
        <v>5175650.1500000004</v>
      </c>
      <c r="AI45" s="142">
        <v>1824</v>
      </c>
      <c r="AJ45" s="143">
        <v>258750990.79000002</v>
      </c>
      <c r="AK45" s="143">
        <v>219938340.38000003</v>
      </c>
      <c r="AL45" s="143">
        <v>176188921.5</v>
      </c>
      <c r="AM45" s="143">
        <v>114570582.68099999</v>
      </c>
      <c r="AN45" s="191">
        <f t="shared" si="4"/>
        <v>0.62079496278658075</v>
      </c>
      <c r="AO45" s="142">
        <v>1548</v>
      </c>
      <c r="AP45" s="143">
        <v>208091449.44999999</v>
      </c>
      <c r="AQ45" s="143">
        <v>176877730.47999996</v>
      </c>
      <c r="AR45" s="191">
        <f t="shared" si="5"/>
        <v>0.49925267232063064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109409.24884470589</v>
      </c>
      <c r="C46" s="205">
        <v>5</v>
      </c>
      <c r="D46" s="151">
        <v>99811</v>
      </c>
      <c r="E46" s="151">
        <v>84839.35</v>
      </c>
      <c r="F46" s="206">
        <f>D46/B46</f>
        <v>0.91227205244476617</v>
      </c>
      <c r="G46" s="152">
        <v>5</v>
      </c>
      <c r="H46" s="151">
        <v>99811</v>
      </c>
      <c r="I46" s="151">
        <v>84839.35</v>
      </c>
      <c r="J46" s="206">
        <f t="shared" si="1"/>
        <v>0.91227205244476617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0.91227205244476617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0.91227205244476617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0.91227205244476617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0.91227205244476617</v>
      </c>
      <c r="AO46" s="152">
        <v>5</v>
      </c>
      <c r="AP46" s="151">
        <v>99811</v>
      </c>
      <c r="AQ46" s="151">
        <v>84839.35</v>
      </c>
      <c r="AR46" s="206">
        <f t="shared" si="5"/>
        <v>0.91227205244476617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403786821.50267529</v>
      </c>
      <c r="C47" s="207">
        <v>3487</v>
      </c>
      <c r="D47" s="113">
        <v>499918670.44999999</v>
      </c>
      <c r="E47" s="113">
        <v>424551310.13350004</v>
      </c>
      <c r="F47" s="206">
        <f t="shared" ref="F47:F48" si="10">D47/B47</f>
        <v>1.2380757464782386</v>
      </c>
      <c r="G47" s="114">
        <v>3445</v>
      </c>
      <c r="H47" s="113">
        <v>494917850.51999998</v>
      </c>
      <c r="I47" s="113">
        <v>419015892.59800005</v>
      </c>
      <c r="J47" s="206">
        <f t="shared" si="1"/>
        <v>1.2256909442417772</v>
      </c>
      <c r="K47" s="114">
        <v>889</v>
      </c>
      <c r="L47" s="113">
        <v>128308694.72</v>
      </c>
      <c r="M47" s="115">
        <v>109016017.30249999</v>
      </c>
      <c r="N47" s="114">
        <v>2239</v>
      </c>
      <c r="O47" s="113">
        <v>324399514.13999999</v>
      </c>
      <c r="P47" s="113">
        <v>275740045.49199998</v>
      </c>
      <c r="Q47" s="206">
        <f t="shared" si="8"/>
        <v>0.8033930204377675</v>
      </c>
      <c r="R47" s="114">
        <v>167</v>
      </c>
      <c r="S47" s="113">
        <v>24645057.379999999</v>
      </c>
      <c r="T47" s="115">
        <v>20948298.741</v>
      </c>
      <c r="U47" s="114">
        <v>291</v>
      </c>
      <c r="V47" s="113">
        <v>4612353.2819999997</v>
      </c>
      <c r="W47" s="115">
        <v>3920500.5125000002</v>
      </c>
      <c r="X47" s="114">
        <v>2072</v>
      </c>
      <c r="Y47" s="113">
        <v>295142103.48249996</v>
      </c>
      <c r="Z47" s="113">
        <v>250871246.24150002</v>
      </c>
      <c r="AA47" s="206">
        <f t="shared" si="2"/>
        <v>0.7309354534755278</v>
      </c>
      <c r="AB47" s="114">
        <v>1674</v>
      </c>
      <c r="AC47" s="116">
        <v>1812</v>
      </c>
      <c r="AD47" s="113">
        <v>236911411.25999999</v>
      </c>
      <c r="AE47" s="113">
        <v>201374698.88999999</v>
      </c>
      <c r="AF47" s="206">
        <f t="shared" si="3"/>
        <v>0.58672398068452147</v>
      </c>
      <c r="AG47" s="116">
        <v>33</v>
      </c>
      <c r="AH47" s="115">
        <v>5175650.1500000004</v>
      </c>
      <c r="AI47" s="114">
        <v>1753</v>
      </c>
      <c r="AJ47" s="113">
        <v>254187901.29000002</v>
      </c>
      <c r="AK47" s="151">
        <v>216059714.35000002</v>
      </c>
      <c r="AL47" s="113">
        <v>173044153.59</v>
      </c>
      <c r="AM47" s="113">
        <v>111897529.95999999</v>
      </c>
      <c r="AN47" s="206">
        <f t="shared" si="4"/>
        <v>0.62951014682463058</v>
      </c>
      <c r="AO47" s="114">
        <v>1486</v>
      </c>
      <c r="AP47" s="113">
        <v>204837204.91999999</v>
      </c>
      <c r="AQ47" s="113">
        <v>174111622.67999998</v>
      </c>
      <c r="AR47" s="206">
        <f t="shared" si="5"/>
        <v>0.50729046618635831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12909649.290638825</v>
      </c>
      <c r="C48" s="208">
        <v>90</v>
      </c>
      <c r="D48" s="118">
        <v>6961500.6600000001</v>
      </c>
      <c r="E48" s="113">
        <v>5917275.5225</v>
      </c>
      <c r="F48" s="206">
        <f t="shared" si="10"/>
        <v>0.5392478527707173</v>
      </c>
      <c r="G48" s="119">
        <v>90</v>
      </c>
      <c r="H48" s="118">
        <v>6961500.6600000001</v>
      </c>
      <c r="I48" s="118">
        <v>5917275.5225</v>
      </c>
      <c r="J48" s="206">
        <f t="shared" si="1"/>
        <v>0.5392478527707173</v>
      </c>
      <c r="K48" s="119">
        <v>6</v>
      </c>
      <c r="L48" s="118">
        <v>940000</v>
      </c>
      <c r="M48" s="120">
        <v>799000</v>
      </c>
      <c r="N48" s="119">
        <v>77</v>
      </c>
      <c r="O48" s="118">
        <v>5241891.2699999996</v>
      </c>
      <c r="P48" s="118">
        <v>4455607.57</v>
      </c>
      <c r="Q48" s="206">
        <f t="shared" si="8"/>
        <v>0.40604443637373266</v>
      </c>
      <c r="R48" s="119">
        <v>5</v>
      </c>
      <c r="S48" s="118">
        <v>360000</v>
      </c>
      <c r="T48" s="120">
        <v>306000</v>
      </c>
      <c r="U48" s="119">
        <v>19</v>
      </c>
      <c r="V48" s="118">
        <v>116841.89</v>
      </c>
      <c r="W48" s="120">
        <v>99315.61</v>
      </c>
      <c r="X48" s="119">
        <v>72</v>
      </c>
      <c r="Y48" s="118">
        <v>4765049.38</v>
      </c>
      <c r="Z48" s="118">
        <v>4050291.9600000004</v>
      </c>
      <c r="AA48" s="206">
        <f t="shared" si="2"/>
        <v>0.36910757780656989</v>
      </c>
      <c r="AB48" s="119">
        <v>58</v>
      </c>
      <c r="AC48" s="121">
        <v>59</v>
      </c>
      <c r="AD48" s="118">
        <v>3147442.14</v>
      </c>
      <c r="AE48" s="118">
        <v>2675325.8089999999</v>
      </c>
      <c r="AF48" s="206">
        <f t="shared" si="3"/>
        <v>0.2438053946424637</v>
      </c>
      <c r="AG48" s="121">
        <v>0</v>
      </c>
      <c r="AH48" s="120">
        <v>0</v>
      </c>
      <c r="AI48" s="119">
        <v>66</v>
      </c>
      <c r="AJ48" s="118">
        <v>4463278.5</v>
      </c>
      <c r="AK48" s="118">
        <v>3793786.68</v>
      </c>
      <c r="AL48" s="118">
        <v>3144767.9099999997</v>
      </c>
      <c r="AM48" s="118">
        <v>2673052.7209999999</v>
      </c>
      <c r="AN48" s="206">
        <f t="shared" si="4"/>
        <v>0.34573197145149848</v>
      </c>
      <c r="AO48" s="119">
        <v>57</v>
      </c>
      <c r="AP48" s="118">
        <v>3154433.53</v>
      </c>
      <c r="AQ48" s="118">
        <v>2681268.4499999993</v>
      </c>
      <c r="AR48" s="206">
        <f t="shared" si="5"/>
        <v>0.24434695776649598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435962725.98013473</v>
      </c>
      <c r="C49" s="142">
        <v>437</v>
      </c>
      <c r="D49" s="143">
        <v>598526276.82999992</v>
      </c>
      <c r="E49" s="143">
        <v>448941155.60500002</v>
      </c>
      <c r="F49" s="191">
        <f t="shared" si="0"/>
        <v>1.3728840590313967</v>
      </c>
      <c r="G49" s="142">
        <v>279</v>
      </c>
      <c r="H49" s="143">
        <v>383239706.85000002</v>
      </c>
      <c r="I49" s="143">
        <v>287476228.12</v>
      </c>
      <c r="J49" s="191">
        <f t="shared" si="1"/>
        <v>0.87906530538453165</v>
      </c>
      <c r="K49" s="142">
        <v>135</v>
      </c>
      <c r="L49" s="143">
        <v>190074615.72999999</v>
      </c>
      <c r="M49" s="143">
        <v>142555961.79749998</v>
      </c>
      <c r="N49" s="142">
        <v>252</v>
      </c>
      <c r="O49" s="143">
        <v>279686100.25999999</v>
      </c>
      <c r="P49" s="143">
        <v>209811013.41000003</v>
      </c>
      <c r="Q49" s="191">
        <f t="shared" si="8"/>
        <v>0.6415367268639941</v>
      </c>
      <c r="R49" s="142">
        <v>4</v>
      </c>
      <c r="S49" s="143">
        <v>1253031.04</v>
      </c>
      <c r="T49" s="143">
        <v>939773.28</v>
      </c>
      <c r="U49" s="142">
        <v>18</v>
      </c>
      <c r="V49" s="143">
        <v>2589194.2200000002</v>
      </c>
      <c r="W49" s="143">
        <v>1941895.665</v>
      </c>
      <c r="X49" s="142">
        <v>248</v>
      </c>
      <c r="Y49" s="143">
        <v>275843875</v>
      </c>
      <c r="Z49" s="143">
        <v>206929344.46500003</v>
      </c>
      <c r="AA49" s="191">
        <f t="shared" si="2"/>
        <v>0.63272353015924854</v>
      </c>
      <c r="AB49" s="142">
        <v>103</v>
      </c>
      <c r="AC49" s="142">
        <v>147</v>
      </c>
      <c r="AD49" s="143">
        <v>117725473.12</v>
      </c>
      <c r="AE49" s="143">
        <v>88294104.840000004</v>
      </c>
      <c r="AF49" s="191">
        <f t="shared" si="3"/>
        <v>0.27003563860953639</v>
      </c>
      <c r="AG49" s="142">
        <v>2</v>
      </c>
      <c r="AH49" s="143">
        <v>104079.09999999999</v>
      </c>
      <c r="AI49" s="142">
        <v>231</v>
      </c>
      <c r="AJ49" s="143">
        <v>209973860.25999999</v>
      </c>
      <c r="AK49" s="143">
        <v>157526833.35999998</v>
      </c>
      <c r="AL49" s="143">
        <v>59539664.820000008</v>
      </c>
      <c r="AM49" s="143">
        <v>44654748.509999998</v>
      </c>
      <c r="AN49" s="191">
        <f t="shared" si="4"/>
        <v>0.48163259780508794</v>
      </c>
      <c r="AO49" s="142">
        <v>214</v>
      </c>
      <c r="AP49" s="143">
        <v>179284105.04999998</v>
      </c>
      <c r="AQ49" s="143">
        <v>134509516.93000001</v>
      </c>
      <c r="AR49" s="191">
        <f t="shared" si="5"/>
        <v>0.41123723283207775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104230075.14242132</v>
      </c>
      <c r="C50" s="136">
        <v>48</v>
      </c>
      <c r="D50" s="137">
        <v>106561283.97999999</v>
      </c>
      <c r="E50" s="137">
        <v>79920962.984999999</v>
      </c>
      <c r="F50" s="190">
        <f t="shared" si="0"/>
        <v>1.0223659901846303</v>
      </c>
      <c r="G50" s="139">
        <v>45</v>
      </c>
      <c r="H50" s="137">
        <v>106305660.16</v>
      </c>
      <c r="I50" s="137">
        <v>79729245.120000005</v>
      </c>
      <c r="J50" s="190">
        <f t="shared" si="1"/>
        <v>1.0199134943992181</v>
      </c>
      <c r="K50" s="139">
        <v>2</v>
      </c>
      <c r="L50" s="137">
        <v>85531</v>
      </c>
      <c r="M50" s="140">
        <v>64148.25</v>
      </c>
      <c r="N50" s="139">
        <v>30</v>
      </c>
      <c r="O50" s="137">
        <v>38946856.879999995</v>
      </c>
      <c r="P50" s="137">
        <v>29210142.559999999</v>
      </c>
      <c r="Q50" s="190">
        <f t="shared" si="8"/>
        <v>0.37366236977937994</v>
      </c>
      <c r="R50" s="139">
        <v>1</v>
      </c>
      <c r="S50" s="137">
        <v>34698.800000000003</v>
      </c>
      <c r="T50" s="140">
        <v>26024.1</v>
      </c>
      <c r="U50" s="139">
        <v>4</v>
      </c>
      <c r="V50" s="137">
        <v>830601.74</v>
      </c>
      <c r="W50" s="140">
        <v>622951.30499999993</v>
      </c>
      <c r="X50" s="139">
        <v>29</v>
      </c>
      <c r="Y50" s="137">
        <v>38081556.339999996</v>
      </c>
      <c r="Z50" s="137">
        <v>28561167.154999997</v>
      </c>
      <c r="AA50" s="190">
        <f t="shared" si="2"/>
        <v>0.36536053809771185</v>
      </c>
      <c r="AB50" s="139">
        <v>30</v>
      </c>
      <c r="AC50" s="141">
        <v>40</v>
      </c>
      <c r="AD50" s="137">
        <v>37750286.269999996</v>
      </c>
      <c r="AE50" s="137">
        <v>28312714.702500001</v>
      </c>
      <c r="AF50" s="190">
        <f t="shared" si="3"/>
        <v>0.36218228009926612</v>
      </c>
      <c r="AG50" s="141">
        <v>1</v>
      </c>
      <c r="AH50" s="140">
        <v>32938.699999999997</v>
      </c>
      <c r="AI50" s="139">
        <v>23</v>
      </c>
      <c r="AJ50" s="137">
        <v>34054544.960000001</v>
      </c>
      <c r="AK50" s="137">
        <v>25540908.629999995</v>
      </c>
      <c r="AL50" s="137">
        <v>14956750.18</v>
      </c>
      <c r="AM50" s="137">
        <v>11217562.630000001</v>
      </c>
      <c r="AN50" s="190">
        <f t="shared" si="4"/>
        <v>0.32672474728112239</v>
      </c>
      <c r="AO50" s="139">
        <v>19</v>
      </c>
      <c r="AP50" s="137">
        <v>24930671.109999999</v>
      </c>
      <c r="AQ50" s="137">
        <v>18698003.239999998</v>
      </c>
      <c r="AR50" s="190">
        <f t="shared" si="5"/>
        <v>0.23918884329627901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11338932.738600001</v>
      </c>
      <c r="C51" s="73">
        <v>2</v>
      </c>
      <c r="D51" s="74">
        <v>185791.93</v>
      </c>
      <c r="E51" s="74">
        <v>185791.93</v>
      </c>
      <c r="F51" s="190">
        <f t="shared" si="0"/>
        <v>1.6385310177167468E-2</v>
      </c>
      <c r="G51" s="76">
        <v>2</v>
      </c>
      <c r="H51" s="74">
        <v>185791.93</v>
      </c>
      <c r="I51" s="74">
        <v>185791.93</v>
      </c>
      <c r="J51" s="190">
        <f t="shared" si="1"/>
        <v>1.6385310177167468E-2</v>
      </c>
      <c r="K51" s="76">
        <v>0</v>
      </c>
      <c r="L51" s="74">
        <v>0</v>
      </c>
      <c r="M51" s="75">
        <v>0</v>
      </c>
      <c r="N51" s="76">
        <v>2</v>
      </c>
      <c r="O51" s="74">
        <v>185755.13</v>
      </c>
      <c r="P51" s="74">
        <v>185755.13</v>
      </c>
      <c r="Q51" s="190">
        <f t="shared" si="8"/>
        <v>1.6382064721810394E-2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2</v>
      </c>
      <c r="Y51" s="74">
        <v>185755.13</v>
      </c>
      <c r="Z51" s="74">
        <v>185755.13</v>
      </c>
      <c r="AA51" s="190">
        <f t="shared" si="2"/>
        <v>1.6382064721810394E-2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2</v>
      </c>
      <c r="AJ51" s="74">
        <v>185755.13</v>
      </c>
      <c r="AK51" s="74">
        <v>185755.13</v>
      </c>
      <c r="AL51" s="74">
        <v>0</v>
      </c>
      <c r="AM51" s="74">
        <v>0</v>
      </c>
      <c r="AN51" s="190">
        <f t="shared" si="4"/>
        <v>1.6382064721810394E-2</v>
      </c>
      <c r="AO51" s="76">
        <v>2</v>
      </c>
      <c r="AP51" s="74">
        <v>185755.13</v>
      </c>
      <c r="AQ51" s="74">
        <v>185755.13</v>
      </c>
      <c r="AR51" s="190">
        <f t="shared" si="5"/>
        <v>1.6382064721810394E-2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82134062.247528017</v>
      </c>
      <c r="C52" s="73">
        <v>40</v>
      </c>
      <c r="D52" s="74">
        <v>82577170.900000006</v>
      </c>
      <c r="E52" s="74">
        <v>61932878.174999997</v>
      </c>
      <c r="F52" s="190">
        <f t="shared" si="0"/>
        <v>1.0053949438314227</v>
      </c>
      <c r="G52" s="76">
        <v>23</v>
      </c>
      <c r="H52" s="74">
        <v>67574333.710000008</v>
      </c>
      <c r="I52" s="74">
        <v>50680750.282500006</v>
      </c>
      <c r="J52" s="190">
        <f t="shared" si="1"/>
        <v>0.82273215108185871</v>
      </c>
      <c r="K52" s="76">
        <v>11</v>
      </c>
      <c r="L52" s="74">
        <v>8889960.8300000001</v>
      </c>
      <c r="M52" s="75">
        <v>6667470.6225000005</v>
      </c>
      <c r="N52" s="76">
        <v>23</v>
      </c>
      <c r="O52" s="74">
        <v>66009953.93</v>
      </c>
      <c r="P52" s="74">
        <v>49507465.370000005</v>
      </c>
      <c r="Q52" s="190">
        <f t="shared" si="8"/>
        <v>0.8036854883795389</v>
      </c>
      <c r="R52" s="76">
        <v>1</v>
      </c>
      <c r="S52" s="74">
        <v>30000</v>
      </c>
      <c r="T52" s="75">
        <v>22500</v>
      </c>
      <c r="U52" s="76">
        <v>2</v>
      </c>
      <c r="V52" s="74">
        <v>181091.65</v>
      </c>
      <c r="W52" s="75">
        <v>135818.73750000002</v>
      </c>
      <c r="X52" s="76">
        <v>22</v>
      </c>
      <c r="Y52" s="74">
        <v>65798862.279999994</v>
      </c>
      <c r="Z52" s="74">
        <v>49349146.632500008</v>
      </c>
      <c r="AA52" s="190">
        <f t="shared" si="2"/>
        <v>0.80111540181345819</v>
      </c>
      <c r="AB52" s="76">
        <v>16</v>
      </c>
      <c r="AC52" s="77">
        <v>23</v>
      </c>
      <c r="AD52" s="74">
        <v>29300858.470000003</v>
      </c>
      <c r="AE52" s="74">
        <v>21975643.852499999</v>
      </c>
      <c r="AF52" s="190">
        <f t="shared" si="3"/>
        <v>0.35674429911546068</v>
      </c>
      <c r="AG52" s="77">
        <v>0</v>
      </c>
      <c r="AH52" s="75">
        <v>0</v>
      </c>
      <c r="AI52" s="76">
        <v>17</v>
      </c>
      <c r="AJ52" s="74">
        <v>32220019.23</v>
      </c>
      <c r="AK52" s="74">
        <v>24165014.359999999</v>
      </c>
      <c r="AL52" s="74">
        <v>30839798.840000004</v>
      </c>
      <c r="AM52" s="74">
        <v>23129849.09</v>
      </c>
      <c r="AN52" s="190">
        <f t="shared" si="4"/>
        <v>0.39228571372615534</v>
      </c>
      <c r="AO52" s="76">
        <v>12</v>
      </c>
      <c r="AP52" s="74">
        <v>19046691.109999999</v>
      </c>
      <c r="AQ52" s="74">
        <v>14285018.26</v>
      </c>
      <c r="AR52" s="190">
        <f t="shared" si="5"/>
        <v>0.23189759021779355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238259655.85158536</v>
      </c>
      <c r="C53" s="99">
        <v>347</v>
      </c>
      <c r="D53" s="95">
        <v>409202030.01999998</v>
      </c>
      <c r="E53" s="95">
        <v>306901522.51499999</v>
      </c>
      <c r="F53" s="190">
        <f t="shared" si="0"/>
        <v>1.7174625244774826</v>
      </c>
      <c r="G53" s="97">
        <v>209</v>
      </c>
      <c r="H53" s="95">
        <v>209173921.05000001</v>
      </c>
      <c r="I53" s="95">
        <v>156880440.78750002</v>
      </c>
      <c r="J53" s="190">
        <f t="shared" si="1"/>
        <v>0.87792421382618302</v>
      </c>
      <c r="K53" s="97">
        <v>122</v>
      </c>
      <c r="L53" s="95">
        <v>181099123.89999998</v>
      </c>
      <c r="M53" s="100">
        <v>135824342.92499998</v>
      </c>
      <c r="N53" s="97">
        <v>197</v>
      </c>
      <c r="O53" s="95">
        <v>174543534.31999999</v>
      </c>
      <c r="P53" s="95">
        <v>130907650.35000001</v>
      </c>
      <c r="Q53" s="190">
        <f t="shared" si="8"/>
        <v>0.73257695977167503</v>
      </c>
      <c r="R53" s="97">
        <v>2</v>
      </c>
      <c r="S53" s="95">
        <v>1188332.24</v>
      </c>
      <c r="T53" s="100">
        <v>891249.18</v>
      </c>
      <c r="U53" s="97">
        <v>12</v>
      </c>
      <c r="V53" s="95">
        <v>1577500.83</v>
      </c>
      <c r="W53" s="100">
        <v>1183125.6225000001</v>
      </c>
      <c r="X53" s="97">
        <v>195</v>
      </c>
      <c r="Y53" s="95">
        <v>171777701.24999997</v>
      </c>
      <c r="Z53" s="95">
        <v>128833275.54750001</v>
      </c>
      <c r="AA53" s="190">
        <f t="shared" si="2"/>
        <v>0.72096847716846468</v>
      </c>
      <c r="AB53" s="97">
        <v>57</v>
      </c>
      <c r="AC53" s="98">
        <v>84</v>
      </c>
      <c r="AD53" s="95">
        <v>50674328.380000003</v>
      </c>
      <c r="AE53" s="95">
        <v>38005746.284999996</v>
      </c>
      <c r="AF53" s="190">
        <f t="shared" si="3"/>
        <v>0.21268530838290817</v>
      </c>
      <c r="AG53" s="98">
        <v>1</v>
      </c>
      <c r="AH53" s="100">
        <v>71140.399999999994</v>
      </c>
      <c r="AI53" s="97">
        <v>189</v>
      </c>
      <c r="AJ53" s="95">
        <v>143513540.94</v>
      </c>
      <c r="AK53" s="95">
        <v>107635155.23999999</v>
      </c>
      <c r="AL53" s="95">
        <v>13743115.800000001</v>
      </c>
      <c r="AM53" s="95">
        <v>10307336.789999999</v>
      </c>
      <c r="AN53" s="190">
        <f t="shared" si="4"/>
        <v>0.60234092266714345</v>
      </c>
      <c r="AO53" s="97">
        <v>181</v>
      </c>
      <c r="AP53" s="95">
        <v>135120987.69999999</v>
      </c>
      <c r="AQ53" s="95">
        <v>101340740.3</v>
      </c>
      <c r="AR53" s="190">
        <f t="shared" si="5"/>
        <v>0.56711652342924723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1174999.9228000001</v>
      </c>
      <c r="C54" s="142">
        <v>10</v>
      </c>
      <c r="D54" s="143">
        <v>3660935.08</v>
      </c>
      <c r="E54" s="143">
        <v>2745701.31</v>
      </c>
      <c r="F54" s="191">
        <f t="shared" si="0"/>
        <v>3.1156896344946721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0.96141354401797929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0.95984758646828405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0.95984758646828405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1174999.9228000001</v>
      </c>
      <c r="C55" s="136">
        <v>4</v>
      </c>
      <c r="D55" s="137">
        <v>3030195.58</v>
      </c>
      <c r="E55" s="137">
        <v>2272646.6850000001</v>
      </c>
      <c r="F55" s="190">
        <f t="shared" si="0"/>
        <v>2.5788900247577105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0.96141354401797929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0.95984758646828405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0.95984758646828405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188421935.460352</v>
      </c>
      <c r="C58" s="142">
        <v>143</v>
      </c>
      <c r="D58" s="143">
        <v>145255677.16</v>
      </c>
      <c r="E58" s="143">
        <v>108941757.87</v>
      </c>
      <c r="F58" s="191">
        <f t="shared" si="0"/>
        <v>0.77090640643888775</v>
      </c>
      <c r="G58" s="142">
        <v>143</v>
      </c>
      <c r="H58" s="143">
        <v>145255677.16</v>
      </c>
      <c r="I58" s="143">
        <v>108941757.87</v>
      </c>
      <c r="J58" s="191">
        <f t="shared" si="1"/>
        <v>0.77090640643888775</v>
      </c>
      <c r="K58" s="142">
        <v>2</v>
      </c>
      <c r="L58" s="143">
        <v>925216.38</v>
      </c>
      <c r="M58" s="143">
        <v>693912.28500000003</v>
      </c>
      <c r="N58" s="142">
        <v>133</v>
      </c>
      <c r="O58" s="143">
        <v>116871320.84999999</v>
      </c>
      <c r="P58" s="143">
        <v>87653490.189999998</v>
      </c>
      <c r="Q58" s="191">
        <f t="shared" si="8"/>
        <v>0.62026388044714786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133</v>
      </c>
      <c r="Y58" s="143">
        <v>116387030.00999999</v>
      </c>
      <c r="Z58" s="143">
        <v>87290272.060000002</v>
      </c>
      <c r="AA58" s="191">
        <f t="shared" si="2"/>
        <v>0.61769363384174714</v>
      </c>
      <c r="AB58" s="142">
        <v>128</v>
      </c>
      <c r="AC58" s="142">
        <v>190</v>
      </c>
      <c r="AD58" s="143">
        <v>109911499.00999999</v>
      </c>
      <c r="AE58" s="143">
        <v>82433624.257499993</v>
      </c>
      <c r="AF58" s="191">
        <f t="shared" si="3"/>
        <v>0.58332645156979457</v>
      </c>
      <c r="AG58" s="142">
        <v>0</v>
      </c>
      <c r="AH58" s="142">
        <v>0</v>
      </c>
      <c r="AI58" s="142">
        <v>117</v>
      </c>
      <c r="AJ58" s="143">
        <v>100697484.98999999</v>
      </c>
      <c r="AK58" s="143">
        <v>75523113.049999997</v>
      </c>
      <c r="AL58" s="142">
        <v>0</v>
      </c>
      <c r="AM58" s="142">
        <v>0</v>
      </c>
      <c r="AN58" s="191">
        <f t="shared" si="4"/>
        <v>0.53442548896430853</v>
      </c>
      <c r="AO58" s="142">
        <v>117</v>
      </c>
      <c r="AP58" s="143">
        <v>100697485</v>
      </c>
      <c r="AQ58" s="143">
        <v>75523113.049999997</v>
      </c>
      <c r="AR58" s="191">
        <f t="shared" si="5"/>
        <v>0.53442548901738085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188421935.460352</v>
      </c>
      <c r="C59" s="156">
        <v>143</v>
      </c>
      <c r="D59" s="157">
        <v>145255677.16</v>
      </c>
      <c r="E59" s="157">
        <v>108941757.87</v>
      </c>
      <c r="F59" s="190">
        <f t="shared" si="0"/>
        <v>0.77090640643888775</v>
      </c>
      <c r="G59" s="213">
        <v>143</v>
      </c>
      <c r="H59" s="214">
        <v>145255677.16</v>
      </c>
      <c r="I59" s="214">
        <v>108941757.87</v>
      </c>
      <c r="J59" s="190">
        <f t="shared" si="1"/>
        <v>0.77090640643888775</v>
      </c>
      <c r="K59" s="158">
        <v>2</v>
      </c>
      <c r="L59" s="157">
        <v>925216.38</v>
      </c>
      <c r="M59" s="159">
        <v>693912.28500000003</v>
      </c>
      <c r="N59" s="158">
        <v>133</v>
      </c>
      <c r="O59" s="157">
        <v>116871320.84999999</v>
      </c>
      <c r="P59" s="157">
        <v>87653490.189999998</v>
      </c>
      <c r="Q59" s="190">
        <f t="shared" si="8"/>
        <v>0.62026388044714786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133</v>
      </c>
      <c r="Y59" s="157">
        <v>116387030.00999999</v>
      </c>
      <c r="Z59" s="157">
        <v>87290272.060000002</v>
      </c>
      <c r="AA59" s="190">
        <f t="shared" si="2"/>
        <v>0.61769363384174714</v>
      </c>
      <c r="AB59" s="158">
        <v>128</v>
      </c>
      <c r="AC59" s="160">
        <v>190</v>
      </c>
      <c r="AD59" s="157">
        <v>109911499.00999999</v>
      </c>
      <c r="AE59" s="157">
        <v>82433624.257499993</v>
      </c>
      <c r="AF59" s="190">
        <f t="shared" si="3"/>
        <v>0.58332645156979457</v>
      </c>
      <c r="AG59" s="160">
        <v>0</v>
      </c>
      <c r="AH59" s="159">
        <v>0</v>
      </c>
      <c r="AI59" s="158">
        <v>117</v>
      </c>
      <c r="AJ59" s="157">
        <v>100697484.98999999</v>
      </c>
      <c r="AK59" s="157">
        <v>75523113.049999997</v>
      </c>
      <c r="AL59" s="157">
        <v>0</v>
      </c>
      <c r="AM59" s="157">
        <v>0</v>
      </c>
      <c r="AN59" s="190">
        <f t="shared" si="4"/>
        <v>0.53442548896430853</v>
      </c>
      <c r="AO59" s="158">
        <v>117</v>
      </c>
      <c r="AP59" s="157">
        <v>100697485</v>
      </c>
      <c r="AQ59" s="157">
        <v>75523113.049999997</v>
      </c>
      <c r="AR59" s="190">
        <f t="shared" si="5"/>
        <v>0.53442548901738085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3173281368.7202454</v>
      </c>
      <c r="C60" s="133">
        <f>SUM(C6+C28+C40+C45+C49+C54+C58)</f>
        <v>13721</v>
      </c>
      <c r="D60" s="134">
        <f>SUM(D6+D28+D40+D45+D49+D54+D58)</f>
        <v>4450512747.4300003</v>
      </c>
      <c r="E60" s="134">
        <f>SUM(E6+E28+E40+E45+E49+E54+E58)</f>
        <v>3336271466.3824997</v>
      </c>
      <c r="F60" s="191">
        <f t="shared" si="0"/>
        <v>1.4024954708711665</v>
      </c>
      <c r="G60" s="133">
        <f>SUM(G6+G28+G40+G45+G49+G54+G58)</f>
        <v>11998</v>
      </c>
      <c r="H60" s="135">
        <f>SUM(H6+H28+H40+H45+H49+H54+H58)</f>
        <v>3021513133.8699999</v>
      </c>
      <c r="I60" s="135">
        <f>SUM(I6+I28+I40+I45+I49+I54+I58)</f>
        <v>2262736953.6245003</v>
      </c>
      <c r="J60" s="191">
        <f t="shared" si="1"/>
        <v>0.9521730923875017</v>
      </c>
      <c r="K60" s="133">
        <f t="shared" ref="K60:Z60" si="11">SUM(K6+K28+K40+K45+K49+K54+K58)</f>
        <v>2230</v>
      </c>
      <c r="L60" s="135">
        <f t="shared" si="11"/>
        <v>1112742172.0900002</v>
      </c>
      <c r="M60" s="135">
        <f t="shared" si="11"/>
        <v>843440672.08249986</v>
      </c>
      <c r="N60" s="133">
        <f t="shared" si="11"/>
        <v>10309</v>
      </c>
      <c r="O60" s="135">
        <f t="shared" si="11"/>
        <v>2634900189.7599998</v>
      </c>
      <c r="P60" s="135">
        <f t="shared" si="11"/>
        <v>1960793661.7020004</v>
      </c>
      <c r="Q60" s="191">
        <f t="shared" si="8"/>
        <v>0.83033928719111039</v>
      </c>
      <c r="R60" s="133">
        <f t="shared" si="11"/>
        <v>275</v>
      </c>
      <c r="S60" s="135">
        <f t="shared" si="11"/>
        <v>251905436.41999999</v>
      </c>
      <c r="T60" s="135">
        <f t="shared" si="11"/>
        <v>190476231.03599998</v>
      </c>
      <c r="U60" s="133">
        <f t="shared" si="11"/>
        <v>527</v>
      </c>
      <c r="V60" s="135">
        <f t="shared" si="11"/>
        <v>14368040.602</v>
      </c>
      <c r="W60" s="135">
        <f t="shared" si="11"/>
        <v>11372790.788000001</v>
      </c>
      <c r="X60" s="133">
        <f t="shared" si="11"/>
        <v>10034</v>
      </c>
      <c r="Y60" s="135">
        <f t="shared" si="11"/>
        <v>2368626712.7425003</v>
      </c>
      <c r="Z60" s="135">
        <f t="shared" si="11"/>
        <v>1758944639.881</v>
      </c>
      <c r="AA60" s="191">
        <f t="shared" si="2"/>
        <v>0.74642820396911269</v>
      </c>
      <c r="AB60" s="133">
        <f t="shared" ref="AB60:AE60" si="12">SUM(AB6+AB28+AB40+AB45+AB49+AB54+AB58)</f>
        <v>7338</v>
      </c>
      <c r="AC60" s="133">
        <f t="shared" si="12"/>
        <v>7894</v>
      </c>
      <c r="AD60" s="135">
        <f t="shared" si="12"/>
        <v>1337210094.0199997</v>
      </c>
      <c r="AE60" s="210">
        <f t="shared" si="12"/>
        <v>982926234.66650009</v>
      </c>
      <c r="AF60" s="191">
        <f t="shared" si="3"/>
        <v>0.42139663605036198</v>
      </c>
      <c r="AG60" s="133">
        <f t="shared" ref="AG60:AM60" si="13">SUM(AG6+AG28+AG40+AG45+AG49+AG54+AG58)</f>
        <v>64</v>
      </c>
      <c r="AH60" s="135">
        <f t="shared" si="13"/>
        <v>12015222.720000001</v>
      </c>
      <c r="AI60" s="133">
        <f t="shared" si="13"/>
        <v>9427</v>
      </c>
      <c r="AJ60" s="134">
        <f t="shared" si="13"/>
        <v>1825062113.7599998</v>
      </c>
      <c r="AK60" s="134">
        <f t="shared" si="13"/>
        <v>1348507986.1399999</v>
      </c>
      <c r="AL60" s="134">
        <f t="shared" si="13"/>
        <v>713262366.51000011</v>
      </c>
      <c r="AM60" s="134">
        <f t="shared" si="13"/>
        <v>517575664.77099997</v>
      </c>
      <c r="AN60" s="191">
        <f t="shared" si="4"/>
        <v>0.57513403373241689</v>
      </c>
      <c r="AO60" s="133">
        <f>SUM(AO6+AO28+AO40+AO45+AO49+AO54+AO58)</f>
        <v>8707</v>
      </c>
      <c r="AP60" s="135">
        <f>SUM(AP6+AP28+AP40+AP45+AP49+AP54+AP58)</f>
        <v>1528009420.0799999</v>
      </c>
      <c r="AQ60" s="135">
        <f>SUM(AQ6+AQ28+AQ40+AQ45+AQ49+AQ54+AQ58)</f>
        <v>1120544861.96</v>
      </c>
      <c r="AR60" s="191">
        <f t="shared" si="5"/>
        <v>0.48152345869544866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A65" s="86"/>
      <c r="AB65" s="86">
        <f t="shared" ref="Z65:AC65" si="14">R60-V60-Y60-AB60</f>
        <v>-2383001816.3445005</v>
      </c>
      <c r="AC65" s="86">
        <f t="shared" si="14"/>
        <v>-1518419888.2490001</v>
      </c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232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0" t="s">
        <v>66</v>
      </c>
      <c r="B1" s="260" t="s">
        <v>67</v>
      </c>
      <c r="C1" s="260"/>
      <c r="D1" s="260" t="s">
        <v>200</v>
      </c>
      <c r="E1" s="260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62" t="s">
        <v>202</v>
      </c>
      <c r="M1" s="263"/>
      <c r="N1" s="264"/>
      <c r="O1" s="265" t="s">
        <v>70</v>
      </c>
    </row>
    <row r="2" spans="1:18" ht="30.75" customHeight="1" thickBot="1" x14ac:dyDescent="0.25">
      <c r="A2" s="261"/>
      <c r="B2" s="267"/>
      <c r="C2" s="261"/>
      <c r="D2" s="268"/>
      <c r="E2" s="26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6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czerwca 2021 r'!Z7</f>
        <v>6135577.9800000004</v>
      </c>
      <c r="G3" s="16">
        <f>F3/'Dane - 30 czerwca 2021 r'!$B$3</f>
        <v>1357639.0104662227</v>
      </c>
      <c r="H3" s="17">
        <f>G3/E3</f>
        <v>0.91686522310886631</v>
      </c>
      <c r="I3" s="16">
        <f>'Dane - 30 czerwca 2021 r'!AK7</f>
        <v>382500</v>
      </c>
      <c r="J3" s="16">
        <f>I3/'Dane - 30 czerwca 2021 r'!$B$3</f>
        <v>84637.001305511905</v>
      </c>
      <c r="K3" s="17">
        <f>J3/E3</f>
        <v>5.7158583752388609E-2</v>
      </c>
      <c r="L3" s="16">
        <f>'Dane - 30 czerwca 2021 r'!AQ7</f>
        <v>0</v>
      </c>
      <c r="M3" s="16">
        <f>L3/'Dane - 30 czerwca 2021 r'!$B$3</f>
        <v>0</v>
      </c>
      <c r="N3" s="17">
        <f>M3/E3</f>
        <v>0</v>
      </c>
      <c r="O3" s="19">
        <f>'Dane - 30 czerwca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czerwca 2021 r'!Z8</f>
        <v>11697044.577500001</v>
      </c>
      <c r="G4" s="22">
        <f>F4/'Dane - 30 czerwca 2021 r'!$B$3</f>
        <v>2588242.5547098001</v>
      </c>
      <c r="H4" s="18">
        <f t="shared" ref="H4:H56" si="0">G4/E4</f>
        <v>0.71985608530379641</v>
      </c>
      <c r="I4" s="22">
        <f>'Dane - 30 czerwca 2021 r'!AK8</f>
        <v>10762277.23</v>
      </c>
      <c r="J4" s="22">
        <f>I4/'Dane - 30 czerwca 2021 r'!$B$3</f>
        <v>2381403.5868386696</v>
      </c>
      <c r="K4" s="18">
        <f>J4/E4</f>
        <v>0.66232890747842288</v>
      </c>
      <c r="L4" s="22">
        <f>'Dane - 30 czerwca 2021 r'!AQ8</f>
        <v>9629524.4800000004</v>
      </c>
      <c r="M4" s="22">
        <f>L4/'Dane - 30 czerwca 2021 r'!$B$3</f>
        <v>2130755.7542097229</v>
      </c>
      <c r="N4" s="18">
        <f t="shared" ref="N4:N56" si="1">M4/E4</f>
        <v>0.59261737010422</v>
      </c>
      <c r="O4" s="23">
        <f>'Dane - 30 czerwca 2021 r'!X8</f>
        <v>269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czerwca 2021 r'!Z9</f>
        <v>3145888.14</v>
      </c>
      <c r="G5" s="22">
        <f>F5/'Dane - 30 czerwca 2021 r'!$B$3</f>
        <v>696100.75454163249</v>
      </c>
      <c r="H5" s="18">
        <f t="shared" si="0"/>
        <v>0.39495078271865675</v>
      </c>
      <c r="I5" s="22">
        <f>'Dane - 30 czerwca 2021 r'!AK9</f>
        <v>640720.42000000004</v>
      </c>
      <c r="J5" s="22">
        <f>I5/'Dane - 30 czerwca 2021 r'!$B$3</f>
        <v>141774.26150067488</v>
      </c>
      <c r="K5" s="18">
        <f>J5/E5</f>
        <v>8.0439297305347449E-2</v>
      </c>
      <c r="L5" s="22">
        <f>'Dane - 30 czerwca 2021 r'!AQ9</f>
        <v>0</v>
      </c>
      <c r="M5" s="22">
        <f>L5/'Dane - 30 czerwca 2021 r'!$B$3</f>
        <v>0</v>
      </c>
      <c r="N5" s="18">
        <f t="shared" si="1"/>
        <v>0</v>
      </c>
      <c r="O5" s="23">
        <f>'Dane - 30 czerwca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25145602</v>
      </c>
      <c r="E6" s="43">
        <v>18859202</v>
      </c>
      <c r="F6" s="43">
        <f t="shared" ref="F6:M6" si="2">SUM(F7:F9)</f>
        <v>106376785.42749999</v>
      </c>
      <c r="G6" s="43">
        <f t="shared" si="2"/>
        <v>23538332.358440466</v>
      </c>
      <c r="H6" s="44">
        <f t="shared" si="0"/>
        <v>1.2481086081182262</v>
      </c>
      <c r="I6" s="43">
        <f t="shared" si="2"/>
        <v>95224932.339999989</v>
      </c>
      <c r="J6" s="43">
        <f t="shared" si="2"/>
        <v>21070726.072621863</v>
      </c>
      <c r="K6" s="44">
        <f>J6/E6</f>
        <v>1.1172649867487427</v>
      </c>
      <c r="L6" s="43">
        <f t="shared" si="2"/>
        <v>80070478.689999998</v>
      </c>
      <c r="M6" s="43">
        <f t="shared" si="2"/>
        <v>17717451.527891487</v>
      </c>
      <c r="N6" s="44">
        <f t="shared" si="1"/>
        <v>0.93945923734691883</v>
      </c>
      <c r="O6" s="45">
        <f>SUM(O7:O9)</f>
        <v>38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7050000</v>
      </c>
      <c r="E7" s="22">
        <v>5287500</v>
      </c>
      <c r="F7" s="22">
        <f>'Dane - 30 czerwca 2021 r'!Z11</f>
        <v>62279533.094999999</v>
      </c>
      <c r="G7" s="22">
        <f>F7/'Dane - 30 czerwca 2021 r'!$B$3</f>
        <v>13780791.957825325</v>
      </c>
      <c r="H7" s="18">
        <f t="shared" si="0"/>
        <v>2.6062963513617636</v>
      </c>
      <c r="I7" s="22">
        <f>'Dane - 30 czerwca 2021 r'!AK11</f>
        <v>62709884.319999993</v>
      </c>
      <c r="J7" s="22">
        <f>I7/'Dane - 30 czerwca 2021 r'!$B$3</f>
        <v>13876017.153098928</v>
      </c>
      <c r="K7" s="18">
        <f>J7/E7</f>
        <v>2.6243058445577168</v>
      </c>
      <c r="L7" s="22">
        <f>'Dane - 30 czerwca 2021 r'!AQ11</f>
        <v>54586166.350000001</v>
      </c>
      <c r="M7" s="22">
        <f>L7/'Dane - 30 czerwca 2021 r'!$B$3</f>
        <v>12078456.033013962</v>
      </c>
      <c r="N7" s="18">
        <f t="shared" si="1"/>
        <v>2.2843415665274631</v>
      </c>
      <c r="O7" s="23">
        <f>'Dane - 30 czerwca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15875602</v>
      </c>
      <c r="E8" s="22">
        <v>11906702</v>
      </c>
      <c r="F8" s="22">
        <f>'Dane - 30 czerwca 2021 r'!Z12</f>
        <v>43700508.952500001</v>
      </c>
      <c r="G8" s="22">
        <f>F8/'Dane - 30 czerwca 2021 r'!$B$3</f>
        <v>9669751.72095236</v>
      </c>
      <c r="H8" s="18">
        <f t="shared" si="0"/>
        <v>0.81212679388065312</v>
      </c>
      <c r="I8" s="22">
        <f>'Dane - 30 czerwca 2021 r'!AK12</f>
        <v>32118304.670000002</v>
      </c>
      <c r="J8" s="22">
        <f>I8/'Dane - 30 czerwca 2021 r'!$B$3</f>
        <v>7106920.246498351</v>
      </c>
      <c r="K8" s="18">
        <f t="shared" ref="K8:K56" si="3">J8/E8</f>
        <v>0.59688402770963367</v>
      </c>
      <c r="L8" s="22">
        <f>'Dane - 30 czerwca 2021 r'!AQ12</f>
        <v>25087568.989999998</v>
      </c>
      <c r="M8" s="22">
        <f>L8/'Dane - 30 czerwca 2021 r'!$B$3</f>
        <v>5551206.8218529411</v>
      </c>
      <c r="N8" s="18">
        <f t="shared" si="1"/>
        <v>0.46622539321576545</v>
      </c>
      <c r="O8" s="23">
        <f>'Dane - 30 czerwca 2021 r'!X12</f>
        <v>12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2220000</v>
      </c>
      <c r="E9" s="22">
        <v>1665000</v>
      </c>
      <c r="F9" s="22">
        <f>'Dane - 30 czerwca 2021 r'!Z13</f>
        <v>396743.38</v>
      </c>
      <c r="G9" s="22">
        <f>F9/'Dane - 30 czerwca 2021 r'!$B$3</f>
        <v>87788.679662779628</v>
      </c>
      <c r="H9" s="18">
        <f t="shared" si="0"/>
        <v>5.2725933731399173E-2</v>
      </c>
      <c r="I9" s="22">
        <f>'Dane - 30 czerwca 2021 r'!AK13</f>
        <v>396743.35000000003</v>
      </c>
      <c r="J9" s="22">
        <f>I9/'Dane - 30 czerwca 2021 r'!$B$3</f>
        <v>87788.673024583448</v>
      </c>
      <c r="K9" s="18">
        <f t="shared" si="3"/>
        <v>5.2725929744494561E-2</v>
      </c>
      <c r="L9" s="22">
        <f>'Dane - 30 czerwca 2021 r'!AQ13</f>
        <v>396743.35</v>
      </c>
      <c r="M9" s="22">
        <f>L9/'Dane - 30 czerwca 2021 r'!$B$3</f>
        <v>87788.673024583448</v>
      </c>
      <c r="N9" s="18">
        <f t="shared" si="1"/>
        <v>5.2725929744494561E-2</v>
      </c>
      <c r="O9" s="23">
        <f>'Dane - 30 czerwca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czerwca 2021 r'!Z14</f>
        <v>18807078.579999998</v>
      </c>
      <c r="G10" s="22">
        <f>F10/'Dane - 30 czerwca 2021 r'!$B$3</f>
        <v>4161502.5734073855</v>
      </c>
      <c r="H10" s="18">
        <f t="shared" si="0"/>
        <v>0.73785506620698327</v>
      </c>
      <c r="I10" s="22">
        <f>'Dane - 30 czerwca 2021 r'!AK14</f>
        <v>15885607.99</v>
      </c>
      <c r="J10" s="22">
        <f>I10/'Dane - 30 czerwca 2021 r'!$B$3</f>
        <v>3515059.4096430861</v>
      </c>
      <c r="K10" s="18">
        <f t="shared" si="3"/>
        <v>0.62323748397927059</v>
      </c>
      <c r="L10" s="22">
        <f>'Dane - 30 czerwca 2021 r'!AQ14</f>
        <v>10702582.42</v>
      </c>
      <c r="M10" s="22">
        <f>L10/'Dane - 30 czerwca 2021 r'!$B$3</f>
        <v>2368194.7248467682</v>
      </c>
      <c r="N10" s="18">
        <f t="shared" si="1"/>
        <v>0.41989268171041988</v>
      </c>
      <c r="O10" s="23">
        <f>'Dane - 30 czerwca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czerwca 2021 r'!Z15</f>
        <v>27490381</v>
      </c>
      <c r="G11" s="22">
        <f>F11/'Dane - 30 czerwca 2021 r'!$B$3</f>
        <v>6082884.7387869796</v>
      </c>
      <c r="H11" s="18">
        <f t="shared" si="0"/>
        <v>0.82757668069573531</v>
      </c>
      <c r="I11" s="22">
        <f>'Dane - 30 czerwca 2021 r'!AK15</f>
        <v>26835697.870000001</v>
      </c>
      <c r="J11" s="22">
        <f>I11/'Dane - 30 czerwca 2021 r'!$B$3</f>
        <v>5938020.9036797732</v>
      </c>
      <c r="K11" s="18">
        <f t="shared" si="3"/>
        <v>0.80786795088100871</v>
      </c>
      <c r="L11" s="22">
        <f>'Dane - 30 czerwca 2021 r'!AQ15</f>
        <v>26835697.870000001</v>
      </c>
      <c r="M11" s="22">
        <f>L11/'Dane - 30 czerwca 2021 r'!$B$3</f>
        <v>5938020.9036797732</v>
      </c>
      <c r="N11" s="18">
        <f t="shared" si="1"/>
        <v>0.80786795088100871</v>
      </c>
      <c r="O11" s="23">
        <f>'Dane - 30 czerwca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czerwca 2021 r'!Z16</f>
        <v>2025000</v>
      </c>
      <c r="G12" s="22">
        <f>F12/'Dane - 30 czerwca 2021 r'!$B$3</f>
        <v>448078.2422056513</v>
      </c>
      <c r="H12" s="18">
        <f t="shared" si="0"/>
        <v>0.6355719747597891</v>
      </c>
      <c r="I12" s="22">
        <f>'Dane - 30 czerwca 2021 r'!AK16</f>
        <v>212737.2</v>
      </c>
      <c r="J12" s="22">
        <f>I12/'Dane - 30 czerwca 2021 r'!$B$3</f>
        <v>47073.042285309668</v>
      </c>
      <c r="K12" s="18">
        <f t="shared" si="3"/>
        <v>6.6770272745120096E-2</v>
      </c>
      <c r="L12" s="22">
        <f>'Dane - 30 czerwca 2021 r'!AQ16</f>
        <v>212737.2</v>
      </c>
      <c r="M12" s="22">
        <f>L12/'Dane - 30 czerwca 2021 r'!$B$3</f>
        <v>47073.042285309668</v>
      </c>
      <c r="N12" s="18">
        <f t="shared" si="1"/>
        <v>6.6770272745120096E-2</v>
      </c>
      <c r="O12" s="23">
        <f>'Dane - 30 czerwca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czerwca 2021 r'!Z17</f>
        <v>28725829.137500003</v>
      </c>
      <c r="G13" s="22">
        <f>F13/'Dane - 30 czerwca 2021 r'!$B$3</f>
        <v>6356256.3090522867</v>
      </c>
      <c r="H13" s="18">
        <f t="shared" si="0"/>
        <v>0.40867032224453359</v>
      </c>
      <c r="I13" s="22">
        <f>'Dane - 30 czerwca 2021 r'!AK17</f>
        <v>20222208.289999999</v>
      </c>
      <c r="J13" s="22">
        <f>I13/'Dane - 30 czerwca 2021 r'!$B$3</f>
        <v>4474632.8612838266</v>
      </c>
      <c r="K13" s="18">
        <f t="shared" si="3"/>
        <v>0.28769287524522297</v>
      </c>
      <c r="L13" s="22">
        <f>'Dane - 30 czerwca 2021 r'!AQ17</f>
        <v>12028083.210000001</v>
      </c>
      <c r="M13" s="22">
        <f>L13/'Dane - 30 czerwca 2021 r'!$B$3</f>
        <v>2661492.5342420288</v>
      </c>
      <c r="N13" s="18">
        <f t="shared" si="1"/>
        <v>0.17111849471379822</v>
      </c>
      <c r="O13" s="23">
        <f>'Dane - 30 czerwca 2021 r'!X17</f>
        <v>179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czerwca 2021 r'!Z18</f>
        <v>19860461.142499998</v>
      </c>
      <c r="G14" s="22">
        <f>F14/'Dane - 30 czerwca 2021 r'!$B$3</f>
        <v>4394587.9101852048</v>
      </c>
      <c r="H14" s="18">
        <f t="shared" si="0"/>
        <v>0.69777482007950853</v>
      </c>
      <c r="I14" s="22">
        <f>'Dane - 30 czerwca 2021 r'!AK18</f>
        <v>15348158.699999999</v>
      </c>
      <c r="J14" s="22">
        <f>I14/'Dane - 30 czerwca 2021 r'!$B$3</f>
        <v>3396136.2821675921</v>
      </c>
      <c r="K14" s="18">
        <f t="shared" si="3"/>
        <v>0.53924018171594901</v>
      </c>
      <c r="L14" s="22">
        <f>'Dane - 30 czerwca 2021 r'!AQ18</f>
        <v>10497982.369999999</v>
      </c>
      <c r="M14" s="22">
        <f>L14/'Dane - 30 czerwca 2021 r'!$B$3</f>
        <v>2322922.2158298846</v>
      </c>
      <c r="N14" s="18">
        <f t="shared" si="1"/>
        <v>0.36883472679036272</v>
      </c>
      <c r="O14" s="23">
        <f>'Dane - 30 czerwca 2021 r'!X18</f>
        <v>268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v>77640920</v>
      </c>
      <c r="E15" s="43">
        <v>49480690</v>
      </c>
      <c r="F15" s="43">
        <f>'Dane - 30 czerwca 2021 r'!Z19</f>
        <v>216439862.5</v>
      </c>
      <c r="G15" s="43">
        <f>F15/'Dane - 30 czerwca 2021 r'!$B$3</f>
        <v>47892342.287522398</v>
      </c>
      <c r="H15" s="44">
        <f t="shared" si="0"/>
        <v>0.96789964504380188</v>
      </c>
      <c r="I15" s="43">
        <f>'Dane - 30 czerwca 2021 r'!AK19</f>
        <v>199129637.5</v>
      </c>
      <c r="J15" s="43">
        <f>I15/'Dane - 30 czerwca 2021 r'!$B$3</f>
        <v>44062053.304715328</v>
      </c>
      <c r="K15" s="44">
        <f t="shared" si="3"/>
        <v>0.89048987200290308</v>
      </c>
      <c r="L15" s="43">
        <f>'Dane - 30 czerwca 2021 r'!AQ19</f>
        <v>199129637.5</v>
      </c>
      <c r="M15" s="43">
        <f>L15/'Dane - 30 czerwca 2021 r'!$B$3</f>
        <v>44062053.304715328</v>
      </c>
      <c r="N15" s="44">
        <f t="shared" si="1"/>
        <v>0.89048987200290308</v>
      </c>
      <c r="O15" s="45">
        <f>'Dane - 30 czerwca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227</v>
      </c>
      <c r="C16" s="2" t="s">
        <v>99</v>
      </c>
      <c r="D16" s="22">
        <v>35000000</v>
      </c>
      <c r="E16" s="22">
        <v>17500000</v>
      </c>
      <c r="F16" s="22">
        <f>'Dane - 30 czerwca 2021 r'!Z20</f>
        <v>75460750</v>
      </c>
      <c r="G16" s="22">
        <f>F16/'Dane - 30 czerwca 2021 r'!$B$3</f>
        <v>16697442.081738321</v>
      </c>
      <c r="H16" s="18">
        <f t="shared" si="0"/>
        <v>0.95413954752790409</v>
      </c>
      <c r="I16" s="22">
        <f>'Dane - 30 czerwca 2021 r'!AK20</f>
        <v>75460750</v>
      </c>
      <c r="J16" s="22">
        <f>I16/'Dane - 30 czerwca 2021 r'!$B$3</f>
        <v>16697442.081738321</v>
      </c>
      <c r="K16" s="18">
        <f t="shared" si="3"/>
        <v>0.95413954752790409</v>
      </c>
      <c r="L16" s="22">
        <f>'Dane - 30 czerwca 2021 r'!AQ20</f>
        <v>75460750</v>
      </c>
      <c r="M16" s="22">
        <f>L16/'Dane - 30 czerwca 2021 r'!$B$3</f>
        <v>16697442.081738321</v>
      </c>
      <c r="N16" s="18">
        <f t="shared" si="1"/>
        <v>0.95413954752790409</v>
      </c>
      <c r="O16" s="23">
        <f>'Dane - 30 czerwca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228</v>
      </c>
      <c r="C17" s="2" t="s">
        <v>226</v>
      </c>
      <c r="D17" s="22">
        <v>42640920</v>
      </c>
      <c r="E17" s="22">
        <v>31980690</v>
      </c>
      <c r="F17" s="22">
        <f>'Dane - 30 czerwca 2021 r'!Z21</f>
        <v>140979112.5</v>
      </c>
      <c r="G17" s="22">
        <f>F17/'Dane - 30 czerwca 2021 r'!$B$3</f>
        <v>31194900.205784079</v>
      </c>
      <c r="H17" s="18">
        <f t="shared" si="0"/>
        <v>0.97542924201398029</v>
      </c>
      <c r="I17" s="22">
        <f>'Dane - 30 czerwca 2021 r'!AK21</f>
        <v>123668887.5</v>
      </c>
      <c r="J17" s="22">
        <f>I17/'Dane - 30 czerwca 2021 r'!$B$3</f>
        <v>27364611.222977009</v>
      </c>
      <c r="K17" s="18">
        <f t="shared" si="3"/>
        <v>0.85566043831377647</v>
      </c>
      <c r="L17" s="22">
        <f>'Dane - 30 czerwca 2021 r'!AQ21</f>
        <v>123668887.5</v>
      </c>
      <c r="M17" s="22">
        <f>L17/'Dane - 30 czerwca 2021 r'!$B$3</f>
        <v>27364611.222977009</v>
      </c>
      <c r="N17" s="18">
        <f t="shared" si="1"/>
        <v>0.85566043831377647</v>
      </c>
      <c r="O17" s="23">
        <f>'Dane - 30 czerwca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23413337</v>
      </c>
      <c r="E18" s="22">
        <v>17560003</v>
      </c>
      <c r="F18" s="22">
        <f>'Dane - 30 czerwca 2021 r'!Z22</f>
        <v>64814256.640000001</v>
      </c>
      <c r="G18" s="22">
        <f>F18/'Dane - 30 czerwca 2021 r'!$B$3</f>
        <v>14341658.363020821</v>
      </c>
      <c r="H18" s="18">
        <f t="shared" si="0"/>
        <v>0.81672300187083224</v>
      </c>
      <c r="I18" s="22">
        <f>'Dane - 30 czerwca 2021 r'!AK22</f>
        <v>55625169.00999999</v>
      </c>
      <c r="J18" s="22">
        <f>I18/'Dane - 30 czerwca 2021 r'!$B$3</f>
        <v>12308359.482663242</v>
      </c>
      <c r="K18" s="18">
        <f t="shared" si="3"/>
        <v>0.70093151365994877</v>
      </c>
      <c r="L18" s="22">
        <f>'Dane - 30 czerwca 2021 r'!AQ22</f>
        <v>35113905.359999999</v>
      </c>
      <c r="M18" s="22">
        <f>L18/'Dane - 30 czerwca 2021 r'!$B$3</f>
        <v>7769766.4151527882</v>
      </c>
      <c r="N18" s="18">
        <f t="shared" si="1"/>
        <v>0.44246953802643363</v>
      </c>
      <c r="O18" s="23">
        <f>'Dane - 30 czerwca 2021 r'!X22</f>
        <v>388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40894000</v>
      </c>
      <c r="E19" s="22">
        <v>30670500</v>
      </c>
      <c r="F19" s="22">
        <f>'Dane - 30 czerwca 2021 r'!Z23</f>
        <v>65745211.532500006</v>
      </c>
      <c r="G19" s="22">
        <f>F19/'Dane - 30 czerwca 2021 r'!$B$3</f>
        <v>14547653.736751268</v>
      </c>
      <c r="H19" s="18">
        <f t="shared" si="0"/>
        <v>0.47432072306454959</v>
      </c>
      <c r="I19" s="22">
        <f>'Dane - 30 czerwca 2021 r'!AK23</f>
        <v>5788964.2699999996</v>
      </c>
      <c r="J19" s="22">
        <f>I19/'Dane - 30 czerwca 2021 r'!$B$3</f>
        <v>1280942.6836014425</v>
      </c>
      <c r="K19" s="18">
        <f t="shared" si="3"/>
        <v>4.1764649536246312E-2</v>
      </c>
      <c r="L19" s="22">
        <f>'Dane - 30 czerwca 2021 r'!AQ23</f>
        <v>149449.99</v>
      </c>
      <c r="M19" s="22">
        <f>L19/'Dane - 30 czerwca 2021 r'!$B$3</f>
        <v>33069.278428075137</v>
      </c>
      <c r="N19" s="18">
        <f t="shared" si="1"/>
        <v>1.0782112592906908E-3</v>
      </c>
      <c r="O19" s="23">
        <f>'Dane - 30 czerwca 2021 r'!X23</f>
        <v>9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7206667</v>
      </c>
      <c r="E20" s="22">
        <v>5405000</v>
      </c>
      <c r="F20" s="22">
        <f>'Dane - 30 czerwca 2021 r'!Z24</f>
        <v>25832979.780000001</v>
      </c>
      <c r="G20" s="22">
        <f>F20/'Dane - 30 czerwca 2021 r'!$B$3</f>
        <v>5716146.2571637202</v>
      </c>
      <c r="H20" s="18">
        <f t="shared" si="0"/>
        <v>1.0575663750534172</v>
      </c>
      <c r="I20" s="22">
        <f>'Dane - 30 czerwca 2021 r'!AK24</f>
        <v>13370854.539999999</v>
      </c>
      <c r="J20" s="22">
        <f>I20/'Dane - 30 czerwca 2021 r'!$B$3</f>
        <v>2958611.8513929145</v>
      </c>
      <c r="K20" s="18">
        <f t="shared" si="3"/>
        <v>0.54738424632616367</v>
      </c>
      <c r="L20" s="22">
        <f>'Dane - 30 czerwca 2021 r'!AQ24</f>
        <v>1800086.14</v>
      </c>
      <c r="M20" s="22">
        <f>L20/'Dane - 30 czerwca 2021 r'!$B$3</f>
        <v>398310.83132343501</v>
      </c>
      <c r="N20" s="18">
        <f t="shared" si="1"/>
        <v>7.3693030772143384E-2</v>
      </c>
      <c r="O20" s="23">
        <f>'Dane - 30 czerwca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- 30 czerwca 2021 r'!Z25</f>
        <v>0</v>
      </c>
      <c r="G21" s="22">
        <f>F21/'Dane - 30 czerwca 2021 r'!$B$3</f>
        <v>0</v>
      </c>
      <c r="H21" s="18">
        <v>0</v>
      </c>
      <c r="I21" s="22">
        <f>'Dane - 30 czerwca 2021 r'!AK25</f>
        <v>0</v>
      </c>
      <c r="J21" s="22">
        <f>I21/'Dane - 30 czerwca 2021 r'!$B$3</f>
        <v>0</v>
      </c>
      <c r="K21" s="18">
        <v>0</v>
      </c>
      <c r="L21" s="22">
        <f>'Dane - 30 czerwca 2021 r'!AQ25</f>
        <v>0</v>
      </c>
      <c r="M21" s="22">
        <f>L21/'Dane - 30 czerwca 2021 r'!$B$3</f>
        <v>0</v>
      </c>
      <c r="N21" s="18">
        <v>0</v>
      </c>
      <c r="O21" s="23">
        <f>'Dane - 30 czerwca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- 30 czerwca 2021 r'!Z26</f>
        <v>4714484.82</v>
      </c>
      <c r="G22" s="22">
        <f>F22/'Dane - 30 czerwca 2021 r'!$B$3</f>
        <v>1043189.170889297</v>
      </c>
      <c r="H22" s="18">
        <f t="shared" si="0"/>
        <v>0.59188038064640969</v>
      </c>
      <c r="I22" s="22">
        <f>'Dane - 30 czerwca 2021 r'!AK26</f>
        <v>2346298.5</v>
      </c>
      <c r="J22" s="22">
        <f>I22/'Dane - 30 czerwca 2021 r'!$B$3</f>
        <v>519172.99139247224</v>
      </c>
      <c r="K22" s="18">
        <f t="shared" si="3"/>
        <v>0.29456623625104805</v>
      </c>
      <c r="L22" s="22">
        <f>'Dane - 30 czerwca 2021 r'!AQ26</f>
        <v>0</v>
      </c>
      <c r="M22" s="22">
        <f>L22/'Dane - 30 czerwca 2021 r'!$B$3</f>
        <v>0</v>
      </c>
      <c r="N22" s="18">
        <f t="shared" si="1"/>
        <v>0</v>
      </c>
      <c r="O22" s="23">
        <f>'Dane - 30 czerwca 2021 r'!X26</f>
        <v>40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- 30 czerwca 2021 r'!Z27</f>
        <v>3030020.95</v>
      </c>
      <c r="G23" s="22">
        <f>F23/'Dane - 30 czerwca 2021 r'!$B$3</f>
        <v>670462.44993693708</v>
      </c>
      <c r="H23" s="27">
        <f t="shared" si="0"/>
        <v>0.59438160455402222</v>
      </c>
      <c r="I23" s="22">
        <f>'Dane - 30 czerwca 2021 r'!AK27</f>
        <v>1005368.96</v>
      </c>
      <c r="J23" s="22">
        <f>I23/'Dane - 30 czerwca 2021 r'!$B$3</f>
        <v>222461.21301971542</v>
      </c>
      <c r="K23" s="27">
        <f t="shared" si="3"/>
        <v>0.19721738742882572</v>
      </c>
      <c r="L23" s="22">
        <f>'Dane - 30 czerwca 2021 r'!AQ27</f>
        <v>862316.21</v>
      </c>
      <c r="M23" s="22">
        <f>L23/'Dane - 30 czerwca 2021 r'!$B$3</f>
        <v>190807.47239616752</v>
      </c>
      <c r="N23" s="27">
        <f t="shared" si="1"/>
        <v>0.16915556063490028</v>
      </c>
      <c r="O23" s="23">
        <f>'Dane - 30 czerwca 2021 r'!X27</f>
        <v>10</v>
      </c>
      <c r="P23" s="235"/>
    </row>
    <row r="24" spans="1:18" ht="32.25" thickBot="1" x14ac:dyDescent="0.25">
      <c r="A24" s="259" t="s">
        <v>74</v>
      </c>
      <c r="B24" s="259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604840862.2075001</v>
      </c>
      <c r="G24" s="47">
        <f t="shared" si="4"/>
        <v>133835076.71708009</v>
      </c>
      <c r="H24" s="48">
        <f>G24/E24</f>
        <v>0.7954471215726906</v>
      </c>
      <c r="I24" s="47">
        <f t="shared" si="4"/>
        <v>462781132.82000005</v>
      </c>
      <c r="J24" s="47">
        <f t="shared" si="4"/>
        <v>102401064.94811141</v>
      </c>
      <c r="K24" s="48">
        <f t="shared" si="3"/>
        <v>0.60861946178088977</v>
      </c>
      <c r="L24" s="47">
        <f t="shared" si="4"/>
        <v>387032481.43999994</v>
      </c>
      <c r="M24" s="47">
        <f t="shared" si="4"/>
        <v>85639918.00500077</v>
      </c>
      <c r="N24" s="48">
        <f t="shared" si="1"/>
        <v>0.50899979242964299</v>
      </c>
      <c r="O24" s="49">
        <f t="shared" si="4"/>
        <v>5226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20064000</v>
      </c>
      <c r="E25" s="30">
        <v>15048000</v>
      </c>
      <c r="F25" s="30">
        <f>'Dane - 30 czerwca 2021 r'!Z29</f>
        <v>28526769.647500001</v>
      </c>
      <c r="G25" s="30">
        <f>F25/'Dane - 30 czerwca 2021 r'!$B$3</f>
        <v>6312209.7775097908</v>
      </c>
      <c r="H25" s="31">
        <f t="shared" si="0"/>
        <v>0.4194716758047442</v>
      </c>
      <c r="I25" s="30">
        <f>'Dane - 30 czerwca 2021 r'!AK29</f>
        <v>17519398.48</v>
      </c>
      <c r="J25" s="30">
        <f>I25/'Dane - 30 czerwca 2021 r'!$B$3</f>
        <v>3876573.4693425973</v>
      </c>
      <c r="K25" s="31">
        <f t="shared" si="3"/>
        <v>0.2576138669153773</v>
      </c>
      <c r="L25" s="30">
        <f>'Dane - 30 czerwca 2021 r'!AQ29</f>
        <v>7233484.8799999999</v>
      </c>
      <c r="M25" s="30">
        <f>L25/'Dane - 30 czerwca 2021 r'!$B$3</f>
        <v>1600576.3901489167</v>
      </c>
      <c r="N25" s="31">
        <f t="shared" si="1"/>
        <v>0.10636472555481903</v>
      </c>
      <c r="O25" s="32">
        <f>'Dane - 30 czerwca 2021 r'!X29</f>
        <v>7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4000000</v>
      </c>
      <c r="E26" s="22">
        <v>3000000</v>
      </c>
      <c r="F26" s="30">
        <f>'Dane - 30 czerwca 2021 r'!Z30</f>
        <v>6363905.3300000001</v>
      </c>
      <c r="G26" s="30">
        <f>F26/'Dane - 30 czerwca 2021 r'!$B$3</f>
        <v>1408161.7352244817</v>
      </c>
      <c r="H26" s="18">
        <f t="shared" si="0"/>
        <v>0.46938724507482721</v>
      </c>
      <c r="I26" s="30">
        <f>'Dane - 30 czerwca 2021 r'!AK30</f>
        <v>2840734.27</v>
      </c>
      <c r="J26" s="30">
        <f>I26/'Dane - 30 czerwca 2021 r'!$B$3</f>
        <v>628578.37939503905</v>
      </c>
      <c r="K26" s="18">
        <f t="shared" si="3"/>
        <v>0.20952612646501301</v>
      </c>
      <c r="L26" s="30">
        <f>'Dane - 30 czerwca 2021 r'!AQ30</f>
        <v>1032757.6</v>
      </c>
      <c r="M26" s="30">
        <f>L26/'Dane - 30 czerwca 2021 r'!$B$3</f>
        <v>228521.58520124797</v>
      </c>
      <c r="N26" s="18">
        <f t="shared" si="1"/>
        <v>7.6173861733749321E-2</v>
      </c>
      <c r="O26" s="32">
        <f>'Dane - 30 czerwca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121826600</v>
      </c>
      <c r="E27" s="43">
        <v>91369950</v>
      </c>
      <c r="F27" s="43">
        <f>SUM(F28:F30)</f>
        <v>272837056.64249998</v>
      </c>
      <c r="G27" s="43">
        <f t="shared" ref="G27:O27" si="5">SUM(G28:G30)</f>
        <v>60371530.246387705</v>
      </c>
      <c r="H27" s="44">
        <f t="shared" si="0"/>
        <v>0.66073725821659857</v>
      </c>
      <c r="I27" s="43">
        <f t="shared" si="5"/>
        <v>162575309.96999997</v>
      </c>
      <c r="J27" s="43">
        <f t="shared" si="5"/>
        <v>35973560.057973571</v>
      </c>
      <c r="K27" s="44">
        <f t="shared" si="3"/>
        <v>0.39371325099744031</v>
      </c>
      <c r="L27" s="43">
        <f t="shared" si="5"/>
        <v>91276521.5</v>
      </c>
      <c r="M27" s="43">
        <f t="shared" si="5"/>
        <v>20197048.547341403</v>
      </c>
      <c r="N27" s="44">
        <f t="shared" si="1"/>
        <v>0.22104694757238461</v>
      </c>
      <c r="O27" s="45">
        <f t="shared" si="5"/>
        <v>577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71561659</v>
      </c>
      <c r="E28" s="22">
        <v>53671244</v>
      </c>
      <c r="F28" s="22">
        <f>'Dane - 30 czerwca 2021 r'!Z32</f>
        <v>172970087.4975</v>
      </c>
      <c r="G28" s="22">
        <f>F28/'Dane - 30 czerwca 2021 r'!$B$3</f>
        <v>38273645.807425924</v>
      </c>
      <c r="H28" s="18">
        <f t="shared" si="0"/>
        <v>0.71311270160657958</v>
      </c>
      <c r="I28" s="22">
        <f>'Dane - 30 czerwca 2021 r'!AK32</f>
        <v>123081672.66999999</v>
      </c>
      <c r="J28" s="22">
        <f>I28/'Dane - 30 czerwca 2021 r'!$B$3</f>
        <v>27234676.314916022</v>
      </c>
      <c r="K28" s="18">
        <f t="shared" si="3"/>
        <v>0.50743516052871851</v>
      </c>
      <c r="L28" s="22">
        <f>'Dane - 30 czerwca 2021 r'!AQ32</f>
        <v>80182012.670000002</v>
      </c>
      <c r="M28" s="22">
        <f>L28/'Dane - 30 czerwca 2021 r'!$B$3</f>
        <v>17742131.009227093</v>
      </c>
      <c r="N28" s="18">
        <f t="shared" si="1"/>
        <v>0.33057051946154059</v>
      </c>
      <c r="O28" s="23">
        <f>'Dane - 30 czerwca 2021 r'!X32</f>
        <v>416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10462000</v>
      </c>
      <c r="E29" s="22">
        <v>7846500</v>
      </c>
      <c r="F29" s="22">
        <f>'Dane - 30 czerwca 2021 r'!Z33</f>
        <v>15801760.725</v>
      </c>
      <c r="G29" s="22">
        <f>F29/'Dane - 30 czerwca 2021 r'!$B$3</f>
        <v>3496506.2564999</v>
      </c>
      <c r="H29" s="18">
        <f t="shared" si="0"/>
        <v>0.44561349091950553</v>
      </c>
      <c r="I29" s="22">
        <f>'Dane - 30 czerwca 2021 r'!AK33</f>
        <v>7280516.1300000008</v>
      </c>
      <c r="J29" s="22">
        <f>I29/'Dane - 30 czerwca 2021 r'!$B$3</f>
        <v>1610983.1456198969</v>
      </c>
      <c r="K29" s="18">
        <f t="shared" si="3"/>
        <v>0.20531232340787572</v>
      </c>
      <c r="L29" s="22">
        <f>'Dane - 30 czerwca 2021 r'!AQ33</f>
        <v>4501593.38</v>
      </c>
      <c r="M29" s="22">
        <f>L29/'Dane - 30 czerwca 2021 r'!$B$3</f>
        <v>996081.99942468957</v>
      </c>
      <c r="N29" s="18">
        <f t="shared" si="1"/>
        <v>0.12694602681764985</v>
      </c>
      <c r="O29" s="23">
        <f>'Dane - 30 czerwca 2021 r'!X33</f>
        <v>117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</v>
      </c>
      <c r="E30" s="22">
        <v>29852206</v>
      </c>
      <c r="F30" s="22">
        <f>'Dane - 30 czerwca 2021 r'!Z34</f>
        <v>84065208.420000002</v>
      </c>
      <c r="G30" s="22">
        <f>F30/'Dane - 30 czerwca 2021 r'!$B$3</f>
        <v>18601378.182461884</v>
      </c>
      <c r="H30" s="18">
        <f t="shared" si="0"/>
        <v>0.62311569813171874</v>
      </c>
      <c r="I30" s="22">
        <f>'Dane - 30 czerwca 2021 r'!AK34</f>
        <v>32213121.170000002</v>
      </c>
      <c r="J30" s="22">
        <f>I30/'Dane - 30 czerwca 2021 r'!$B$3</f>
        <v>7127900.5974376565</v>
      </c>
      <c r="K30" s="18">
        <f t="shared" si="3"/>
        <v>0.23877299377599284</v>
      </c>
      <c r="L30" s="22">
        <f>'Dane - 30 czerwca 2021 r'!AQ34</f>
        <v>6592915.4500000002</v>
      </c>
      <c r="M30" s="22">
        <f>L30/'Dane - 30 czerwca 2021 r'!$B$3</f>
        <v>1458835.5386896201</v>
      </c>
      <c r="N30" s="18">
        <f t="shared" si="1"/>
        <v>4.8868600822653444E-2</v>
      </c>
      <c r="O30" s="23">
        <f>'Dane - 30 czerwca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- 30 czerwca 2021 r'!Z35</f>
        <v>0</v>
      </c>
      <c r="G31" s="22">
        <f>F31/'Dane - 30 czerwca 2021 r'!$B$3</f>
        <v>0</v>
      </c>
      <c r="H31" s="18">
        <v>0</v>
      </c>
      <c r="I31" s="22">
        <f>'Dane - 30 czerwca 2021 r'!AK35</f>
        <v>0</v>
      </c>
      <c r="J31" s="22">
        <f>I31/'Dane - 30 czerwca 2021 r'!$B$3</f>
        <v>0</v>
      </c>
      <c r="K31" s="18">
        <v>0</v>
      </c>
      <c r="L31" s="22">
        <f>'Dane - 30 czerwca 2021 r'!AQ35</f>
        <v>0</v>
      </c>
      <c r="M31" s="22">
        <f>L31/'Dane - 30 czerwca 2021 r'!$B$3</f>
        <v>0</v>
      </c>
      <c r="N31" s="18">
        <v>0</v>
      </c>
      <c r="O31" s="23">
        <f>'Dane - 30 czerwca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48674168</v>
      </c>
      <c r="E32" s="22">
        <v>36505626</v>
      </c>
      <c r="F32" s="22">
        <f>'Dane - 30 czerwca 2021 r'!Z36</f>
        <v>157135129.54500002</v>
      </c>
      <c r="G32" s="22">
        <f>F32/'Dane - 30 czerwca 2021 r'!$B$3</f>
        <v>34769793.893965878</v>
      </c>
      <c r="H32" s="18">
        <f t="shared" si="0"/>
        <v>0.9524502851688087</v>
      </c>
      <c r="I32" s="22">
        <f>'Dane - 30 czerwca 2021 r'!AK36</f>
        <v>157646523.12000003</v>
      </c>
      <c r="J32" s="22">
        <f>I32/'Dane - 30 czerwca 2021 r'!$B$3</f>
        <v>34882951.589847989</v>
      </c>
      <c r="K32" s="18">
        <f t="shared" si="3"/>
        <v>0.95555001823138142</v>
      </c>
      <c r="L32" s="22">
        <f>'Dane - 30 czerwca 2021 r'!AQ36</f>
        <v>157646523.12</v>
      </c>
      <c r="M32" s="22">
        <f>L32/'Dane - 30 czerwca 2021 r'!$B$3</f>
        <v>34882951.589847982</v>
      </c>
      <c r="N32" s="18">
        <f t="shared" si="1"/>
        <v>0.95555001823138119</v>
      </c>
      <c r="O32" s="23">
        <f>'Dane - 30 czerwca 2021 r'!X36</f>
        <v>906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- 30 czerwca 2021 r'!Z37</f>
        <v>5631044.5300000003</v>
      </c>
      <c r="G33" s="22">
        <f>F33/'Dane - 30 czerwca 2021 r'!$B$3</f>
        <v>1245999.2764366162</v>
      </c>
      <c r="H33" s="18">
        <f t="shared" si="0"/>
        <v>0.88368743009689088</v>
      </c>
      <c r="I33" s="22">
        <f>'Dane - 30 czerwca 2021 r'!AK37</f>
        <v>2861131.11</v>
      </c>
      <c r="J33" s="22">
        <f>I33/'Dane - 30 czerwca 2021 r'!$B$3</f>
        <v>633091.65357466857</v>
      </c>
      <c r="K33" s="18">
        <f t="shared" si="3"/>
        <v>0.44900117274799189</v>
      </c>
      <c r="L33" s="22">
        <f>'Dane - 30 czerwca 2021 r'!AQ37</f>
        <v>1840467.76</v>
      </c>
      <c r="M33" s="22">
        <f>L33/'Dane - 30 czerwca 2021 r'!$B$3</f>
        <v>407246.20184541849</v>
      </c>
      <c r="N33" s="18">
        <f t="shared" si="1"/>
        <v>0.288827093507389</v>
      </c>
      <c r="O33" s="23">
        <f>'Dane - 30 czerwca 2021 r'!X37</f>
        <v>11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940000</v>
      </c>
      <c r="E34" s="22">
        <v>0</v>
      </c>
      <c r="F34" s="22">
        <f>'Dane - 30 czerwca 2021 r'!Z38</f>
        <v>0</v>
      </c>
      <c r="G34" s="22">
        <f>F34/'Dane - 30 czerwca 2021 r'!$B$3</f>
        <v>0</v>
      </c>
      <c r="H34" s="27">
        <v>0</v>
      </c>
      <c r="I34" s="22">
        <f>'Dane - 30 czerwca 2021 r'!AK38</f>
        <v>0</v>
      </c>
      <c r="J34" s="22">
        <f>I34/'Dane - 30 czerwca 2021 r'!$B$3</f>
        <v>0</v>
      </c>
      <c r="K34" s="27">
        <v>0</v>
      </c>
      <c r="L34" s="22">
        <f>'Dane - 30 czerwca 2021 r'!AQ38</f>
        <v>0</v>
      </c>
      <c r="M34" s="22">
        <f>L34/'Dane - 30 czerwca 2021 r'!$B$3</f>
        <v>0</v>
      </c>
      <c r="N34" s="27">
        <v>0</v>
      </c>
      <c r="O34" s="23">
        <f>'Dane - 30 czerwca 2021 r'!X38</f>
        <v>0</v>
      </c>
      <c r="P34" s="235"/>
    </row>
    <row r="35" spans="1:16" ht="12" thickBot="1" x14ac:dyDescent="0.25">
      <c r="A35" s="224" t="s">
        <v>112</v>
      </c>
      <c r="B35" s="25" t="s">
        <v>229</v>
      </c>
      <c r="C35" s="3" t="s">
        <v>230</v>
      </c>
      <c r="D35" s="234">
        <v>14000000</v>
      </c>
      <c r="E35" s="234">
        <v>10500000</v>
      </c>
      <c r="F35" s="22">
        <f>'Dane - 30 czerwca 2021 r'!Z39</f>
        <v>43492636.560000002</v>
      </c>
      <c r="G35" s="22">
        <f>F35/'Dane - 30 czerwca 2021 r'!$B$3</f>
        <v>9623755.1302192807</v>
      </c>
      <c r="H35" s="27">
        <f t="shared" si="0"/>
        <v>0.91654810763993144</v>
      </c>
      <c r="I35" s="22">
        <f>'Dane - 30 czerwca 2021 r'!AK39</f>
        <v>43492633.879999995</v>
      </c>
      <c r="J35" s="22">
        <f>I35/'Dane - 30 czerwca 2021 r'!$B$3</f>
        <v>9623754.5372070875</v>
      </c>
      <c r="K35" s="27">
        <f t="shared" si="3"/>
        <v>0.91654805116257976</v>
      </c>
      <c r="L35" s="22">
        <f>'Dane - 30 czerwca 2021 r'!AQ39</f>
        <v>43492633.880000003</v>
      </c>
      <c r="M35" s="22">
        <f>L35/'Dane - 30 czerwca 2021 r'!$B$3</f>
        <v>9623754.5372070894</v>
      </c>
      <c r="N35" s="27">
        <f t="shared" si="1"/>
        <v>0.91654805116257998</v>
      </c>
      <c r="O35" s="23">
        <f>'Dane - 30 czerwca 2021 r'!X39</f>
        <v>710</v>
      </c>
      <c r="P35" s="235"/>
    </row>
    <row r="36" spans="1:16" ht="32.25" thickBot="1" x14ac:dyDescent="0.25">
      <c r="A36" s="259" t="s">
        <v>112</v>
      </c>
      <c r="B36" s="259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513986542.25500005</v>
      </c>
      <c r="G36" s="47">
        <f t="shared" si="6"/>
        <v>113731450.05974376</v>
      </c>
      <c r="H36" s="48">
        <f t="shared" si="0"/>
        <v>0.72057830115782062</v>
      </c>
      <c r="I36" s="47">
        <f>SUM(I31:I34)+SUM(I25:I27)+I35</f>
        <v>386935730.83000004</v>
      </c>
      <c r="J36" s="47">
        <f>SUM(J31:J34)+SUM(J25:J27)+J35</f>
        <v>85618509.687340945</v>
      </c>
      <c r="K36" s="48">
        <f t="shared" si="3"/>
        <v>0.54246068458425445</v>
      </c>
      <c r="L36" s="47">
        <f>SUM(L31:L34)+SUM(L25:L27)+L35</f>
        <v>302522388.74000001</v>
      </c>
      <c r="M36" s="47">
        <f>SUM(M31:M34)+SUM(M25:M27)+M35</f>
        <v>66940098.851592056</v>
      </c>
      <c r="N36" s="48">
        <f t="shared" si="1"/>
        <v>0.42411824244286306</v>
      </c>
      <c r="O36" s="49">
        <f>SUM(O31:O34)+SUM(O25:O27)+O35</f>
        <v>2223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12696949.841789655</v>
      </c>
      <c r="H37" s="38">
        <f t="shared" si="0"/>
        <v>0.78409978922963974</v>
      </c>
      <c r="I37" s="37">
        <f t="shared" si="7"/>
        <v>19944541.039999999</v>
      </c>
      <c r="J37" s="37">
        <f t="shared" si="7"/>
        <v>4413192.5386674926</v>
      </c>
      <c r="K37" s="38">
        <f t="shared" si="3"/>
        <v>0.27253658418101251</v>
      </c>
      <c r="L37" s="37">
        <f t="shared" si="7"/>
        <v>19944541.039999999</v>
      </c>
      <c r="M37" s="37">
        <f t="shared" si="7"/>
        <v>4413192.5386674926</v>
      </c>
      <c r="N37" s="38">
        <f t="shared" si="1"/>
        <v>0.27253658418101251</v>
      </c>
      <c r="O37" s="39">
        <f t="shared" si="7"/>
        <v>50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- 30 czerwca 2021 r'!Z42</f>
        <v>25030944.419999998</v>
      </c>
      <c r="G38" s="22">
        <f>F38/'Dane - 30 czerwca 2021 r'!$B$3</f>
        <v>5538677.3217091132</v>
      </c>
      <c r="H38" s="18">
        <f t="shared" si="0"/>
        <v>0.67602307347942259</v>
      </c>
      <c r="I38" s="22">
        <f>'Dane - 30 czerwca 2021 r'!AK42</f>
        <v>19935581.039999999</v>
      </c>
      <c r="J38" s="22">
        <f>I38/'Dane - 30 czerwca 2021 r'!$B$3</f>
        <v>4411209.9307414861</v>
      </c>
      <c r="K38" s="18">
        <f t="shared" si="3"/>
        <v>0.53841007914550365</v>
      </c>
      <c r="L38" s="22">
        <f>'Dane - 30 czerwca 2021 r'!AQ42</f>
        <v>19935581.039999999</v>
      </c>
      <c r="M38" s="22">
        <f>L38/'Dane - 30 czerwca 2021 r'!$B$3</f>
        <v>4411209.9307414861</v>
      </c>
      <c r="N38" s="18">
        <f t="shared" si="1"/>
        <v>0.53841007914550365</v>
      </c>
      <c r="O38" s="23">
        <f>'Dane - 30 czerwca 2021 r'!X42</f>
        <v>47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- 30 czerwca 2021 r'!Z43</f>
        <v>32350381</v>
      </c>
      <c r="G39" s="22">
        <f>F39/'Dane - 30 czerwca 2021 r'!$B$3</f>
        <v>7158272.5200805431</v>
      </c>
      <c r="H39" s="18">
        <f t="shared" si="0"/>
        <v>0.89478428870614002</v>
      </c>
      <c r="I39" s="22">
        <f>'Dane - 30 czerwca 2021 r'!AK43</f>
        <v>8960</v>
      </c>
      <c r="J39" s="22">
        <f>I39/'Dane - 30 czerwca 2021 r'!$B$3</f>
        <v>1982.6079260062397</v>
      </c>
      <c r="K39" s="18">
        <f t="shared" si="3"/>
        <v>2.4782605270729316E-4</v>
      </c>
      <c r="L39" s="22">
        <f>'Dane - 30 czerwca 2021 r'!AQ43</f>
        <v>8960</v>
      </c>
      <c r="M39" s="22">
        <f>L39/'Dane - 30 czerwca 2021 r'!$B$3</f>
        <v>1982.6079260062397</v>
      </c>
      <c r="N39" s="18">
        <f t="shared" si="1"/>
        <v>2.4782605270729316E-4</v>
      </c>
      <c r="O39" s="23">
        <f>'Dane - 30 czerwca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- 30 czerwca 2021 r'!Z44</f>
        <v>32664050.291999999</v>
      </c>
      <c r="G40" s="22">
        <f>F40/'Dane - 30 czerwca 2021 r'!$B$3</f>
        <v>7227679.1299537532</v>
      </c>
      <c r="H40" s="27">
        <f t="shared" si="0"/>
        <v>0.97220564621977112</v>
      </c>
      <c r="I40" s="22">
        <f>'Dane - 30 czerwca 2021 r'!AK44</f>
        <v>25858294.66</v>
      </c>
      <c r="J40" s="22">
        <f>I40/'Dane - 30 czerwca 2021 r'!$B$3</f>
        <v>5721747.7618215205</v>
      </c>
      <c r="K40" s="27">
        <f t="shared" si="3"/>
        <v>0.7696406246418156</v>
      </c>
      <c r="L40" s="22">
        <f>'Dane - 30 czerwca 2021 r'!AQ44</f>
        <v>24135090.280000001</v>
      </c>
      <c r="M40" s="22">
        <f>L40/'Dane - 30 czerwca 2021 r'!$B$3</f>
        <v>5340448.8040183214</v>
      </c>
      <c r="N40" s="27">
        <f t="shared" si="1"/>
        <v>0.71835154650085553</v>
      </c>
      <c r="O40" s="23">
        <f>'Dane - 30 czerwca 2021 r'!X44</f>
        <v>4</v>
      </c>
      <c r="P40" s="235"/>
    </row>
    <row r="41" spans="1:16" ht="12" thickBot="1" x14ac:dyDescent="0.25">
      <c r="A41" s="259" t="s">
        <v>133</v>
      </c>
      <c r="B41" s="25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90045375.711999997</v>
      </c>
      <c r="G41" s="47">
        <f t="shared" si="8"/>
        <v>19924628.971743409</v>
      </c>
      <c r="H41" s="48">
        <f t="shared" si="0"/>
        <v>0.84328704860684522</v>
      </c>
      <c r="I41" s="47">
        <f t="shared" si="8"/>
        <v>45802835.700000003</v>
      </c>
      <c r="J41" s="47">
        <f t="shared" si="8"/>
        <v>10134940.300489012</v>
      </c>
      <c r="K41" s="48">
        <f t="shared" si="3"/>
        <v>0.42894971374004548</v>
      </c>
      <c r="L41" s="47">
        <f t="shared" si="8"/>
        <v>44079631.32</v>
      </c>
      <c r="M41" s="47">
        <f t="shared" si="8"/>
        <v>9753641.3426858149</v>
      </c>
      <c r="N41" s="48">
        <f t="shared" si="1"/>
        <v>0.41281167306592653</v>
      </c>
      <c r="O41" s="49">
        <f t="shared" si="8"/>
        <v>54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- 30 czerwca 2021 r'!Z46</f>
        <v>84839.35</v>
      </c>
      <c r="G42" s="30">
        <f>F42/'Dane - 30 czerwca 2021 r'!$B$3</f>
        <v>18772.674971787666</v>
      </c>
      <c r="H42" s="31">
        <f t="shared" si="0"/>
        <v>0.88341999867236076</v>
      </c>
      <c r="I42" s="30">
        <f>'Dane - 30 czerwca 2021 r'!AK46</f>
        <v>84839.35</v>
      </c>
      <c r="J42" s="30">
        <f>I42/'Dane - 30 czerwca 2021 r'!$B$3</f>
        <v>18772.674971787666</v>
      </c>
      <c r="K42" s="31">
        <f t="shared" si="3"/>
        <v>0.88341999867236076</v>
      </c>
      <c r="L42" s="30">
        <f>'Dane - 30 czerwca 2021 r'!AQ46</f>
        <v>84839.35</v>
      </c>
      <c r="M42" s="30">
        <f>L42/'Dane - 30 czerwca 2021 r'!$B$3</f>
        <v>18772.674971787666</v>
      </c>
      <c r="N42" s="31">
        <f t="shared" si="1"/>
        <v>0.88341999867236076</v>
      </c>
      <c r="O42" s="32">
        <f>'Dane - 30 czerwca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- 30 czerwca 2021 r'!Z47</f>
        <v>250871246.24150002</v>
      </c>
      <c r="G43" s="30">
        <f>F43/'Dane - 30 czerwca 2021 r'!$B$3</f>
        <v>55511084.955966629</v>
      </c>
      <c r="H43" s="18">
        <f t="shared" si="0"/>
        <v>0.71878380991722068</v>
      </c>
      <c r="I43" s="30">
        <f>'Dane - 30 czerwca 2021 r'!AK47</f>
        <v>216059714.35000002</v>
      </c>
      <c r="J43" s="30">
        <f>I43/'Dane - 30 czerwca 2021 r'!$B$3</f>
        <v>47808225.687606491</v>
      </c>
      <c r="K43" s="18">
        <f t="shared" si="3"/>
        <v>0.61904354116621396</v>
      </c>
      <c r="L43" s="30">
        <f>'Dane - 30 czerwca 2021 r'!AQ47</f>
        <v>174111622.67999998</v>
      </c>
      <c r="M43" s="30">
        <f>L43/'Dane - 30 czerwca 2021 r'!$B$3</f>
        <v>38526236.95705086</v>
      </c>
      <c r="N43" s="18">
        <f t="shared" si="1"/>
        <v>0.49885595649461645</v>
      </c>
      <c r="O43" s="32">
        <f>'Dane - 30 czerwca 2021 r'!X47</f>
        <v>2072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- 30 czerwca 2021 r'!Z48</f>
        <v>4050291.9600000004</v>
      </c>
      <c r="G44" s="30">
        <f>F44/'Dane - 30 czerwca 2021 r'!$B$3</f>
        <v>896221.0873365344</v>
      </c>
      <c r="H44" s="27">
        <f t="shared" si="0"/>
        <v>0.36586963530511324</v>
      </c>
      <c r="I44" s="30">
        <f>'Dane - 30 czerwca 2021 r'!AK48</f>
        <v>3793786.68</v>
      </c>
      <c r="J44" s="30">
        <f>I44/'Dane - 30 czerwca 2021 r'!$B$3</f>
        <v>839463.34166795737</v>
      </c>
      <c r="K44" s="27">
        <f t="shared" si="3"/>
        <v>0.34269908508941077</v>
      </c>
      <c r="L44" s="30">
        <f>'Dane - 30 czerwca 2021 r'!AQ48</f>
        <v>2681268.4499999993</v>
      </c>
      <c r="M44" s="30">
        <f>L44/'Dane - 30 czerwca 2021 r'!$B$3</f>
        <v>593292.86615183752</v>
      </c>
      <c r="N44" s="27">
        <f t="shared" si="1"/>
        <v>0.24220345586065012</v>
      </c>
      <c r="O44" s="32">
        <f>'Dane - 30 czerwca 2021 r'!X48</f>
        <v>72</v>
      </c>
      <c r="P44" s="235"/>
    </row>
    <row r="45" spans="1:16" ht="12" thickBot="1" x14ac:dyDescent="0.25">
      <c r="A45" s="259" t="s">
        <v>140</v>
      </c>
      <c r="B45" s="25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255006377.55150002</v>
      </c>
      <c r="G45" s="47">
        <f t="shared" si="9"/>
        <v>56426078.718274951</v>
      </c>
      <c r="H45" s="48">
        <f t="shared" si="0"/>
        <v>0.70798095681530404</v>
      </c>
      <c r="I45" s="47">
        <f t="shared" si="9"/>
        <v>219938340.38000003</v>
      </c>
      <c r="J45" s="47">
        <f t="shared" si="9"/>
        <v>48666461.704246238</v>
      </c>
      <c r="K45" s="48">
        <f t="shared" si="3"/>
        <v>0.61062063685507428</v>
      </c>
      <c r="L45" s="47">
        <f t="shared" si="9"/>
        <v>176877730.47999996</v>
      </c>
      <c r="M45" s="47">
        <f>SUM(M42:M44)</f>
        <v>39138302.498174489</v>
      </c>
      <c r="N45" s="48">
        <f t="shared" si="1"/>
        <v>0.49107032564022729</v>
      </c>
      <c r="O45" s="49">
        <f t="shared" si="9"/>
        <v>2149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23304480</v>
      </c>
      <c r="E46" s="30">
        <v>17478360</v>
      </c>
      <c r="F46" s="30">
        <f>'Dane - 30 czerwca 2021 r'!Z50</f>
        <v>28561167.154999997</v>
      </c>
      <c r="G46" s="30">
        <f>F46/'Dane - 30 czerwca 2021 r'!$B$3</f>
        <v>6319821.0242736693</v>
      </c>
      <c r="H46" s="31">
        <f t="shared" si="0"/>
        <v>0.36157974914543867</v>
      </c>
      <c r="I46" s="30">
        <f>'Dane - 30 czerwca 2021 r'!AK50</f>
        <v>25540908.629999995</v>
      </c>
      <c r="J46" s="30">
        <f>I46/'Dane - 30 czerwca 2021 r'!$B$3</f>
        <v>5651518.7374150846</v>
      </c>
      <c r="K46" s="31">
        <f t="shared" si="3"/>
        <v>0.32334376551433225</v>
      </c>
      <c r="L46" s="30">
        <f>'Dane - 30 czerwca 2021 r'!AQ50</f>
        <v>18698003.239999998</v>
      </c>
      <c r="M46" s="30">
        <f>L46/'Dane - 30 czerwca 2021 r'!$B$3</f>
        <v>4137367.1232270477</v>
      </c>
      <c r="N46" s="31">
        <f t="shared" si="1"/>
        <v>0.23671369185822055</v>
      </c>
      <c r="O46" s="32">
        <f>'Dane - 30 czerwca 2021 r'!X50</f>
        <v>29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- 30 czerwca 2021 r'!Z51</f>
        <v>185755.13</v>
      </c>
      <c r="G47" s="30">
        <f>F47/'Dane - 30 czerwca 2021 r'!$B$3</f>
        <v>41102.633151151727</v>
      </c>
      <c r="H47" s="18">
        <f t="shared" si="0"/>
        <v>1.6382064721810394E-2</v>
      </c>
      <c r="I47" s="30">
        <f>'Dane - 30 czerwca 2021 r'!AK51</f>
        <v>185755.13</v>
      </c>
      <c r="J47" s="30">
        <f>I47/'Dane - 30 czerwca 2021 r'!$B$3</f>
        <v>41102.633151151727</v>
      </c>
      <c r="K47" s="18">
        <f t="shared" si="3"/>
        <v>1.6382064721810394E-2</v>
      </c>
      <c r="L47" s="30">
        <f>'Dane - 30 czerwca 2021 r'!AQ51</f>
        <v>185755.13</v>
      </c>
      <c r="M47" s="30">
        <f>L47/'Dane - 30 czerwca 2021 r'!$B$3</f>
        <v>41102.633151151727</v>
      </c>
      <c r="N47" s="18">
        <f t="shared" si="1"/>
        <v>1.6382064721810394E-2</v>
      </c>
      <c r="O47" s="32">
        <f>'Dane - 30 czerwca 2021 r'!X51</f>
        <v>2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13160000</v>
      </c>
      <c r="E48" s="22">
        <v>9870000</v>
      </c>
      <c r="F48" s="30">
        <f>'Dane - 30 czerwca 2021 r'!Z52</f>
        <v>49349146.632500008</v>
      </c>
      <c r="G48" s="30">
        <f>F48/'Dane - 30 czerwca 2021 r'!$B$3</f>
        <v>10919643.8900936</v>
      </c>
      <c r="H48" s="18">
        <f t="shared" si="0"/>
        <v>1.1063468986923608</v>
      </c>
      <c r="I48" s="30">
        <f>'Dane - 30 czerwca 2021 r'!AK52</f>
        <v>24165014.359999999</v>
      </c>
      <c r="J48" s="30">
        <f>I48/'Dane - 30 czerwca 2021 r'!$B$3</f>
        <v>5347070.2011373434</v>
      </c>
      <c r="K48" s="18">
        <f t="shared" si="3"/>
        <v>0.54174976708585043</v>
      </c>
      <c r="L48" s="30">
        <f>'Dane - 30 czerwca 2021 r'!AQ52</f>
        <v>14285018.26</v>
      </c>
      <c r="M48" s="30">
        <f>L48/'Dane - 30 czerwca 2021 r'!$B$3</f>
        <v>3160891.788551324</v>
      </c>
      <c r="N48" s="18">
        <f t="shared" si="1"/>
        <v>0.32025246084613213</v>
      </c>
      <c r="O48" s="32">
        <f>'Dane - 30 czerwca 2021 r'!X52</f>
        <v>22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53175520</v>
      </c>
      <c r="E49" s="26">
        <v>39881640</v>
      </c>
      <c r="F49" s="30">
        <f>'Dane - 30 czerwca 2021 r'!Z53</f>
        <v>128833275.54750001</v>
      </c>
      <c r="G49" s="30">
        <f>F49/'Dane - 30 czerwca 2021 r'!$B$3</f>
        <v>28507351.923417345</v>
      </c>
      <c r="H49" s="27">
        <f t="shared" si="0"/>
        <v>0.7147988879950109</v>
      </c>
      <c r="I49" s="30">
        <f>'Dane - 30 czerwca 2021 r'!AK53</f>
        <v>107635155.23999999</v>
      </c>
      <c r="J49" s="30">
        <f>I49/'Dane - 30 czerwca 2021 r'!$B$3</f>
        <v>23816775.881220542</v>
      </c>
      <c r="K49" s="27">
        <f t="shared" si="3"/>
        <v>0.59718647180057138</v>
      </c>
      <c r="L49" s="30">
        <f>'Dane - 30 czerwca 2021 r'!AQ53</f>
        <v>101340740.3</v>
      </c>
      <c r="M49" s="30">
        <f>L49/'Dane - 30 czerwca 2021 r'!$B$3</f>
        <v>22423990.507379457</v>
      </c>
      <c r="N49" s="27">
        <f t="shared" si="1"/>
        <v>0.56226350038211714</v>
      </c>
      <c r="O49" s="32">
        <f>'Dane - 30 czerwca 2021 r'!X53</f>
        <v>195</v>
      </c>
      <c r="P49" s="235"/>
    </row>
    <row r="50" spans="1:16" ht="12" thickBot="1" x14ac:dyDescent="0.25">
      <c r="A50" s="259" t="s">
        <v>147</v>
      </c>
      <c r="B50" s="259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206929344.46500003</v>
      </c>
      <c r="G50" s="47">
        <f t="shared" si="10"/>
        <v>45787919.470935762</v>
      </c>
      <c r="H50" s="48">
        <f t="shared" si="0"/>
        <v>0.65656115169149909</v>
      </c>
      <c r="I50" s="47">
        <f t="shared" si="10"/>
        <v>157526833.35999998</v>
      </c>
      <c r="J50" s="47">
        <f t="shared" si="10"/>
        <v>34856467.452924117</v>
      </c>
      <c r="K50" s="48">
        <f t="shared" si="3"/>
        <v>0.49981310964163378</v>
      </c>
      <c r="L50" s="47">
        <f t="shared" si="10"/>
        <v>134509516.93000001</v>
      </c>
      <c r="M50" s="47">
        <f t="shared" si="10"/>
        <v>29763352.05230898</v>
      </c>
      <c r="N50" s="48">
        <f t="shared" si="1"/>
        <v>0.42678201865161447</v>
      </c>
      <c r="O50" s="49">
        <f t="shared" si="10"/>
        <v>248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- 30 czerwca 2021 r'!Z55</f>
        <v>845865.63000000012</v>
      </c>
      <c r="G51" s="30">
        <f>F51/'Dane - 30 czerwca 2021 r'!$B$3</f>
        <v>187167.39981855598</v>
      </c>
      <c r="H51" s="31">
        <f t="shared" si="0"/>
        <v>0.95985250886457141</v>
      </c>
      <c r="I51" s="30">
        <f>'Dane - 30 czerwca 2021 r'!AK55</f>
        <v>0</v>
      </c>
      <c r="J51" s="30">
        <f>I51/'Dane - 30 czerwca 2021 r'!$B$3</f>
        <v>0</v>
      </c>
      <c r="K51" s="31">
        <f t="shared" si="3"/>
        <v>0</v>
      </c>
      <c r="L51" s="30">
        <f>'Dane - 30 czerwca 2021 r'!AQ55</f>
        <v>0</v>
      </c>
      <c r="M51" s="30">
        <f>L51/'Dane - 30 czerwca 2021 r'!$B$3</f>
        <v>0</v>
      </c>
      <c r="N51" s="31">
        <f t="shared" si="1"/>
        <v>0</v>
      </c>
      <c r="O51" s="32">
        <f>'Dane - 30 czerwca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- 30 czerwca 2021 r'!Z56</f>
        <v>0</v>
      </c>
      <c r="G52" s="30">
        <f>F52/'Dane - 30 czerwca 2021 r'!$B$3</f>
        <v>0</v>
      </c>
      <c r="H52" s="18">
        <v>0</v>
      </c>
      <c r="I52" s="30">
        <f>'Dane - 30 czerwca 2021 r'!AK56</f>
        <v>0</v>
      </c>
      <c r="J52" s="30">
        <f>I52/'Dane - 30 czerwca 2021 r'!$B$3</f>
        <v>0</v>
      </c>
      <c r="K52" s="18">
        <v>0</v>
      </c>
      <c r="L52" s="30">
        <f>'Dane - 30 czerwca 2021 r'!AQ56</f>
        <v>0</v>
      </c>
      <c r="M52" s="30">
        <f>L52/'Dane - 30 czerwca 2021 r'!$B$3</f>
        <v>0</v>
      </c>
      <c r="N52" s="18">
        <v>0</v>
      </c>
      <c r="O52" s="32">
        <f>'Dane - 30 czerwca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- 30 czerwca 2021 r'!Z57</f>
        <v>0</v>
      </c>
      <c r="G53" s="30">
        <f>F53/'Dane - 30 czerwca 2021 r'!$B$3</f>
        <v>0</v>
      </c>
      <c r="H53" s="27">
        <v>0</v>
      </c>
      <c r="I53" s="30">
        <f>'Dane - 30 czerwca 2021 r'!AK57</f>
        <v>0</v>
      </c>
      <c r="J53" s="30">
        <f>I53/'Dane - 30 czerwca 2021 r'!$B$3</f>
        <v>0</v>
      </c>
      <c r="K53" s="27">
        <v>0</v>
      </c>
      <c r="L53" s="30">
        <f>'Dane - 30 czerwca 2021 r'!AQ57</f>
        <v>0</v>
      </c>
      <c r="M53" s="30">
        <f>L53/'Dane - 30 czerwca 2021 r'!$B$3</f>
        <v>0</v>
      </c>
      <c r="N53" s="27">
        <v>0</v>
      </c>
      <c r="O53" s="32">
        <f>'Dane - 30 czerwca 2021 r'!X57</f>
        <v>0</v>
      </c>
      <c r="P53" s="235"/>
    </row>
    <row r="54" spans="1:16" ht="21.75" thickBot="1" x14ac:dyDescent="0.25">
      <c r="A54" s="259" t="s">
        <v>156</v>
      </c>
      <c r="B54" s="259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187167.39981855598</v>
      </c>
      <c r="H54" s="48">
        <f t="shared" si="0"/>
        <v>0.95985250886457141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59" t="s">
        <v>165</v>
      </c>
      <c r="B55" s="259"/>
      <c r="C55" s="46" t="s">
        <v>163</v>
      </c>
      <c r="D55" s="47">
        <v>42497556</v>
      </c>
      <c r="E55" s="47">
        <v>31873167</v>
      </c>
      <c r="F55" s="47">
        <f>'Dane - 30 czerwca 2021 r'!Z59</f>
        <v>87290272.060000002</v>
      </c>
      <c r="G55" s="47">
        <f>F55/'Dane - 30 czerwca 2021 r'!$B$3</f>
        <v>19314998.353727348</v>
      </c>
      <c r="H55" s="48">
        <f t="shared" si="0"/>
        <v>0.60599558097654205</v>
      </c>
      <c r="I55" s="47">
        <f>'Dane - 30 czerwca 2021 r'!AK59-'Dane - 30 czerwca 2021 r'!AM59</f>
        <v>75523113.049999997</v>
      </c>
      <c r="J55" s="47">
        <f>I55/'Dane - 30 czerwca 2021 r'!B3</f>
        <v>16711241.353749473</v>
      </c>
      <c r="K55" s="48">
        <f t="shared" si="3"/>
        <v>0.5243043891355218</v>
      </c>
      <c r="L55" s="47">
        <f>'Dane - 30 czerwca 2021 r'!AQ59</f>
        <v>75523113.049999997</v>
      </c>
      <c r="M55" s="47">
        <f>L55/'Dane - 30 czerwca 2021 r'!$B$3</f>
        <v>16711241.353749473</v>
      </c>
      <c r="N55" s="48">
        <f t="shared" si="1"/>
        <v>0.5243043891355218</v>
      </c>
      <c r="O55" s="49">
        <f>'Dane - 30 czerwca 2021 r'!X59</f>
        <v>133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711449513</v>
      </c>
      <c r="E56" s="231">
        <f t="shared" ref="E56:O56" si="12">E55+E54+E50+E45+E41+E36+E24</f>
        <v>531219456</v>
      </c>
      <c r="F56" s="231">
        <f t="shared" si="12"/>
        <v>1758944639.881</v>
      </c>
      <c r="G56" s="231">
        <f t="shared" si="12"/>
        <v>389207319.69132388</v>
      </c>
      <c r="H56" s="232">
        <f t="shared" si="0"/>
        <v>0.7326676673742234</v>
      </c>
      <c r="I56" s="231">
        <f t="shared" si="12"/>
        <v>1348507986.1399999</v>
      </c>
      <c r="J56" s="231">
        <f t="shared" si="12"/>
        <v>298388685.44686121</v>
      </c>
      <c r="K56" s="232">
        <f t="shared" si="3"/>
        <v>0.56170511466895745</v>
      </c>
      <c r="L56" s="231">
        <f t="shared" si="12"/>
        <v>1120544861.96</v>
      </c>
      <c r="M56" s="231">
        <f t="shared" si="12"/>
        <v>247946554.1035116</v>
      </c>
      <c r="N56" s="232">
        <f t="shared" si="1"/>
        <v>0.46674976095663107</v>
      </c>
      <c r="O56" s="233">
        <f t="shared" si="12"/>
        <v>10034</v>
      </c>
      <c r="P56" s="235"/>
    </row>
    <row r="57" spans="1:16" x14ac:dyDescent="0.2">
      <c r="A57" s="6" t="s">
        <v>235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K9" activeCellId="5" sqref="K27 K24 K20 K17 K14 K9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3" t="s">
        <v>186</v>
      </c>
      <c r="B1" s="296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305" t="s">
        <v>215</v>
      </c>
      <c r="L1" s="308" t="s">
        <v>213</v>
      </c>
      <c r="M1" s="311" t="s">
        <v>214</v>
      </c>
    </row>
    <row r="2" spans="1:13" ht="15.75" x14ac:dyDescent="0.25">
      <c r="A2" s="294"/>
      <c r="B2" s="297"/>
      <c r="C2" s="197"/>
      <c r="D2" s="197"/>
      <c r="E2" s="197"/>
      <c r="F2" s="197"/>
      <c r="G2" s="197"/>
      <c r="H2" s="197"/>
      <c r="I2" s="197"/>
      <c r="J2" s="197"/>
      <c r="K2" s="306"/>
      <c r="L2" s="309"/>
      <c r="M2" s="312"/>
    </row>
    <row r="3" spans="1:13" ht="16.5" thickBot="1" x14ac:dyDescent="0.3">
      <c r="A3" s="295"/>
      <c r="B3" s="298"/>
      <c r="C3" s="198"/>
      <c r="D3" s="198"/>
      <c r="E3" s="198"/>
      <c r="F3" s="198"/>
      <c r="G3" s="198"/>
      <c r="H3" s="198"/>
      <c r="I3" s="198"/>
      <c r="J3" s="198"/>
      <c r="K3" s="307"/>
      <c r="L3" s="310"/>
      <c r="M3" s="313"/>
    </row>
    <row r="4" spans="1:13" ht="18.75" thickTop="1" thickBot="1" x14ac:dyDescent="0.3">
      <c r="A4" s="289" t="s">
        <v>188</v>
      </c>
      <c r="B4" s="290"/>
      <c r="C4" s="290"/>
      <c r="D4" s="290"/>
      <c r="E4" s="290"/>
      <c r="F4" s="290"/>
      <c r="G4" s="290"/>
      <c r="H4" s="290"/>
      <c r="I4" s="290"/>
      <c r="J4" s="290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- 30 czerwca 2021 r'!C19</f>
        <v>3969</v>
      </c>
      <c r="D5" s="103">
        <f>'Dane - 30 czerwca 2021 r'!D19/'Dane - 30 czerwca 2021 r'!$B$3</f>
        <v>77509813.68796052</v>
      </c>
      <c r="E5" s="102">
        <f>'Dane - 30 czerwca 2021 r'!X19</f>
        <v>3848</v>
      </c>
      <c r="F5" s="103">
        <f>'Dane - 30 czerwca 2021 r'!Y19/'Dane - 30 czerwca 2021 r'!$B$3</f>
        <v>74988084.437855408</v>
      </c>
      <c r="G5" s="102">
        <f>'Dane - 30 czerwca 2021 r'!AB19</f>
        <v>3866</v>
      </c>
      <c r="H5" s="103">
        <f>'Dane - 30 czerwca 2021 r'!AD19/'Dane - 30 czerwca 2021 r'!$B$3</f>
        <v>70156066.758126259</v>
      </c>
      <c r="I5" s="102">
        <f>'Dane - 30 czerwca 2021 r'!AO19</f>
        <v>3849</v>
      </c>
      <c r="J5" s="103">
        <f>'Dane - 30 czerwca 2021 r'!AP19/'Dane - 30 czerwca 2021 r'!$B$3</f>
        <v>69881032.460779324</v>
      </c>
      <c r="K5" s="104">
        <v>3848</v>
      </c>
      <c r="L5" s="104">
        <f>G5</f>
        <v>3866</v>
      </c>
      <c r="M5" s="183">
        <f>L5/K5</f>
        <v>1.0046777546777548</v>
      </c>
    </row>
    <row r="6" spans="1:13" ht="43.5" customHeight="1" thickTop="1" thickBot="1" x14ac:dyDescent="0.3">
      <c r="A6" s="291" t="s">
        <v>190</v>
      </c>
      <c r="B6" s="102" t="s">
        <v>88</v>
      </c>
      <c r="C6" s="102">
        <f>'Dane - 30 czerwca 2021 r'!C14</f>
        <v>13</v>
      </c>
      <c r="D6" s="103">
        <f>'Dane - 30 czerwca 2021 r'!D14/'Dane - 30 czerwca 2021 r'!$B$3</f>
        <v>6699468.0038944082</v>
      </c>
      <c r="E6" s="102">
        <f>'Dane - 30 czerwca 2021 r'!X14</f>
        <v>11</v>
      </c>
      <c r="F6" s="103">
        <f>'Dane - 30 czerwca 2021 r'!Y14/'Dane - 30 czerwca 2021 r'!$B$3</f>
        <v>5548670.1082025971</v>
      </c>
      <c r="G6" s="102">
        <f>'Dane - 30 czerwca 2021 r'!AB14</f>
        <v>8</v>
      </c>
      <c r="H6" s="103">
        <f>'Dane - 30 czerwca 2021 r'!AD14/'Dane - 30 czerwca 2021 r'!$B$3</f>
        <v>3476170.7277675741</v>
      </c>
      <c r="I6" s="102">
        <f>'Dane - 30 czerwca 2021 r'!AO14</f>
        <v>8</v>
      </c>
      <c r="J6" s="103">
        <f>'Dane - 30 czerwca 2021 r'!AP14/'Dane - 30 czerwca 2021 r'!$B$3</f>
        <v>3157592.9790011724</v>
      </c>
      <c r="K6" s="299">
        <v>122</v>
      </c>
      <c r="L6" s="301">
        <f>G6+G7+G8</f>
        <v>321</v>
      </c>
      <c r="M6" s="304">
        <f>L6/K6</f>
        <v>2.6311475409836067</v>
      </c>
    </row>
    <row r="7" spans="1:13" ht="39.75" customHeight="1" thickTop="1" thickBot="1" x14ac:dyDescent="0.3">
      <c r="A7" s="292"/>
      <c r="B7" s="102" t="s">
        <v>100</v>
      </c>
      <c r="C7" s="102">
        <f>'Dane - 30 czerwca 2021 r'!C22</f>
        <v>708</v>
      </c>
      <c r="D7" s="103">
        <f>'Dane - 30 czerwca 2021 r'!D22/'Dane - 30 czerwca 2021 r'!$B$3</f>
        <v>40240820.390325934</v>
      </c>
      <c r="E7" s="102">
        <f>'Dane - 30 czerwca 2021 r'!X22</f>
        <v>388</v>
      </c>
      <c r="F7" s="103">
        <f>'Dane - 30 czerwca 2021 r'!Y22/'Dane - 30 czerwca 2021 r'!$B$3</f>
        <v>19122211.265018918</v>
      </c>
      <c r="G7" s="102">
        <f>'Dane - 30 czerwca 2021 r'!AB22</f>
        <v>309</v>
      </c>
      <c r="H7" s="103">
        <f>'Dane - 30 czerwca 2021 r'!AD22/'Dane - 30 czerwca 2021 r'!$B$3</f>
        <v>14201931.695174031</v>
      </c>
      <c r="I7" s="102">
        <f>'Dane - 30 czerwca 2021 r'!AO22</f>
        <v>243</v>
      </c>
      <c r="J7" s="103">
        <f>'Dane - 30 czerwca 2021 r'!AP22/'Dane - 30 czerwca 2021 r'!$B$3</f>
        <v>10359688.64868453</v>
      </c>
      <c r="K7" s="300"/>
      <c r="L7" s="302"/>
      <c r="M7" s="304"/>
    </row>
    <row r="8" spans="1:13" ht="51" customHeight="1" thickTop="1" thickBot="1" x14ac:dyDescent="0.3">
      <c r="A8" s="292"/>
      <c r="B8" s="102" t="s">
        <v>102</v>
      </c>
      <c r="C8" s="102">
        <f>'Dane - 30 czerwca 2021 r'!C23</f>
        <v>42</v>
      </c>
      <c r="D8" s="103">
        <f>'Dane - 30 czerwca 2021 r'!D23/'Dane - 30 czerwca 2021 r'!$B$3</f>
        <v>115613400.72798884</v>
      </c>
      <c r="E8" s="102">
        <f>'Dane - 30 czerwca 2021 r'!X23</f>
        <v>9</v>
      </c>
      <c r="F8" s="103">
        <f>'Dane - 30 czerwca 2021 r'!Y23/'Dane - 30 czerwca 2021 r'!$B$3</f>
        <v>19396871.659327768</v>
      </c>
      <c r="G8" s="102">
        <f>'Dane - 30 czerwca 2021 r'!AB23</f>
        <v>4</v>
      </c>
      <c r="H8" s="103">
        <f>'Dane - 30 czerwca 2021 r'!AD23/'Dane - 30 czerwca 2021 r'!$B$3</f>
        <v>60655.382470736615</v>
      </c>
      <c r="I8" s="102">
        <f>'Dane - 30 czerwca 2021 r'!AO23</f>
        <v>3</v>
      </c>
      <c r="J8" s="103">
        <f>'Dane - 30 czerwca 2021 r'!AP23/'Dane - 30 czerwca 2021 r'!$B$3</f>
        <v>44092.374925320291</v>
      </c>
      <c r="K8" s="300"/>
      <c r="L8" s="303"/>
      <c r="M8" s="304"/>
    </row>
    <row r="9" spans="1:13" ht="17.25" thickTop="1" thickBot="1" x14ac:dyDescent="0.3">
      <c r="A9" s="283" t="s">
        <v>191</v>
      </c>
      <c r="B9" s="284"/>
      <c r="C9" s="195"/>
      <c r="D9" s="195"/>
      <c r="E9" s="195"/>
      <c r="F9" s="195"/>
      <c r="G9" s="195"/>
      <c r="H9" s="195"/>
      <c r="I9" s="195"/>
      <c r="J9" s="195"/>
      <c r="K9" s="178">
        <v>241568666</v>
      </c>
      <c r="L9" s="178">
        <f>'Dane - 30 czerwca 2021 r'!AP6/'Dane - 30 czerwca 2021 r'!$B$3</f>
        <v>129276866.35098356</v>
      </c>
      <c r="M9" s="183">
        <f>L9/K9</f>
        <v>0.535155773683759</v>
      </c>
    </row>
    <row r="10" spans="1:13" ht="18.75" thickTop="1" thickBot="1" x14ac:dyDescent="0.3">
      <c r="A10" s="279" t="s">
        <v>210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77"/>
      <c r="L10" s="177"/>
      <c r="M10" s="200"/>
    </row>
    <row r="11" spans="1:13" ht="16.5" thickTop="1" thickBot="1" x14ac:dyDescent="0.3">
      <c r="A11" s="281" t="s">
        <v>192</v>
      </c>
      <c r="B11" s="102" t="s">
        <v>119</v>
      </c>
      <c r="C11" s="102">
        <f>'Dane - 30 czerwca 2021 r'!C32</f>
        <v>931</v>
      </c>
      <c r="D11" s="103">
        <f>'Dane - 30 czerwca 2021 r'!D32/'Dane - 30 czerwca 2021 r'!$B$3</f>
        <v>123479963.2974133</v>
      </c>
      <c r="E11" s="102">
        <f>'Dane - 30 czerwca 2021 r'!X32</f>
        <v>416</v>
      </c>
      <c r="F11" s="103">
        <f>'Dane - 30 czerwca 2021 r'!Y32/'Dane - 30 czerwca 2021 r'!$B$3</f>
        <v>51031528.059655249</v>
      </c>
      <c r="G11" s="102">
        <f>'Dane - 30 czerwca 2021 r'!AB32</f>
        <v>338</v>
      </c>
      <c r="H11" s="103">
        <f>'Dane - 30 czerwca 2021 r'!AD32/'Dane - 30 czerwca 2021 r'!$B$3</f>
        <v>33013720.222158294</v>
      </c>
      <c r="I11" s="102">
        <f>'Dane - 30 czerwca 2021 r'!AO32</f>
        <v>282</v>
      </c>
      <c r="J11" s="103">
        <f>'Dane - 30 czerwca 2021 r'!AP32/'Dane - 30 czerwca 2021 r'!$B$3</f>
        <v>23656160.356692407</v>
      </c>
      <c r="K11" s="299">
        <v>560</v>
      </c>
      <c r="L11" s="301">
        <f>G11+G12+G13</f>
        <v>425</v>
      </c>
      <c r="M11" s="304">
        <f>L11/K11</f>
        <v>0.7589285714285714</v>
      </c>
    </row>
    <row r="12" spans="1:13" ht="16.5" thickTop="1" thickBot="1" x14ac:dyDescent="0.3">
      <c r="A12" s="282"/>
      <c r="B12" s="102" t="s">
        <v>121</v>
      </c>
      <c r="C12" s="102">
        <f>'Dane - 30 czerwca 2021 r'!C33</f>
        <v>252</v>
      </c>
      <c r="D12" s="103">
        <f>'Dane - 30 czerwca 2021 r'!D33/'Dane - 30 czerwca 2021 r'!$B$3</f>
        <v>12280420.067267053</v>
      </c>
      <c r="E12" s="102">
        <f>'Dane - 30 czerwca 2021 r'!X33</f>
        <v>117</v>
      </c>
      <c r="F12" s="103">
        <f>'Dane - 30 czerwca 2021 r'!Y33/'Dane - 30 czerwca 2021 r'!$B$3</f>
        <v>4662008.386254508</v>
      </c>
      <c r="G12" s="102">
        <f>'Dane - 30 czerwca 2021 r'!AB33</f>
        <v>58</v>
      </c>
      <c r="H12" s="103">
        <f>'Dane - 30 czerwca 2021 r'!AD33/'Dane - 30 czerwca 2021 r'!$B$3</f>
        <v>1690197.4398690059</v>
      </c>
      <c r="I12" s="102">
        <f>'Dane - 30 czerwca 2021 r'!AO33</f>
        <v>42</v>
      </c>
      <c r="J12" s="103">
        <f>'Dane - 30 czerwca 2021 r'!AP33/'Dane - 30 czerwca 2021 r'!$B$3</f>
        <v>1328109.3421547583</v>
      </c>
      <c r="K12" s="300"/>
      <c r="L12" s="302"/>
      <c r="M12" s="304"/>
    </row>
    <row r="13" spans="1:13" ht="16.5" thickTop="1" thickBot="1" x14ac:dyDescent="0.3">
      <c r="A13" s="282"/>
      <c r="B13" s="105" t="s">
        <v>123</v>
      </c>
      <c r="C13" s="102">
        <f>'Dane - 30 czerwca 2021 r'!C34</f>
        <v>116</v>
      </c>
      <c r="D13" s="103">
        <f>'Dane - 30 czerwca 2021 r'!D34/'Dane - 30 czerwca 2021 r'!$B$3</f>
        <v>69240033.706547469</v>
      </c>
      <c r="E13" s="102">
        <f>'Dane - 30 czerwca 2021 r'!X34</f>
        <v>44</v>
      </c>
      <c r="F13" s="103">
        <f>'Dane - 30 czerwca 2021 r'!Y34/'Dane - 30 czerwca 2021 r'!$B$3</f>
        <v>24801837.605381362</v>
      </c>
      <c r="G13" s="102">
        <f>'Dane - 30 czerwca 2021 r'!AB34</f>
        <v>29</v>
      </c>
      <c r="H13" s="103">
        <f>'Dane - 30 czerwca 2021 r'!AD34/'Dane - 30 czerwca 2021 r'!$B$3</f>
        <v>3399719.0206447896</v>
      </c>
      <c r="I13" s="102">
        <f>'Dane - 30 czerwca 2021 r'!AO34</f>
        <v>18</v>
      </c>
      <c r="J13" s="103">
        <f>'Dane - 30 czerwca 2021 r'!AP34/'Dane - 30 czerwca 2021 r'!$B$3</f>
        <v>1945114.0729759031</v>
      </c>
      <c r="K13" s="300"/>
      <c r="L13" s="303"/>
      <c r="M13" s="304"/>
    </row>
    <row r="14" spans="1:13" ht="17.25" thickTop="1" thickBot="1" x14ac:dyDescent="0.3">
      <c r="A14" s="283" t="s">
        <v>191</v>
      </c>
      <c r="B14" s="284"/>
      <c r="C14" s="195"/>
      <c r="D14" s="195"/>
      <c r="E14" s="195"/>
      <c r="F14" s="195"/>
      <c r="G14" s="195"/>
      <c r="H14" s="195"/>
      <c r="I14" s="195"/>
      <c r="J14" s="195"/>
      <c r="K14" s="108">
        <v>210444768</v>
      </c>
      <c r="L14" s="178">
        <f>'Dane - 30 czerwca 2021 r'!AP28/'Dane - 30 czerwca 2021 r'!$B$3</f>
        <v>89253452.939614534</v>
      </c>
      <c r="M14" s="183">
        <f>L14/K14</f>
        <v>0.42411818449016769</v>
      </c>
    </row>
    <row r="15" spans="1:13" ht="18.75" thickTop="1" thickBot="1" x14ac:dyDescent="0.3">
      <c r="A15" s="285" t="s">
        <v>193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- 30 czerwca 2021 r'!C42</f>
        <v>56</v>
      </c>
      <c r="D16" s="103">
        <f>'Dane - 30 czerwca 2021 r'!D42/'Dane - 30 czerwca 2021 r'!$B$3</f>
        <v>8016623.4483216424</v>
      </c>
      <c r="E16" s="102">
        <f>'Dane - 30 czerwca 2021 r'!X42</f>
        <v>47</v>
      </c>
      <c r="F16" s="103">
        <f>'Dane - 30 czerwca 2021 r'!Y42/'Dane - 30 czerwca 2021 r'!$B$3</f>
        <v>6154085.9181731679</v>
      </c>
      <c r="G16" s="102">
        <f>'Dane - 30 czerwca 2021 r'!AB42</f>
        <v>46</v>
      </c>
      <c r="H16" s="103">
        <f>'Dane - 30 czerwca 2021 r'!AD42/'Dane - 30 czerwca 2021 r'!$B$3</f>
        <v>5241374.2902661907</v>
      </c>
      <c r="I16" s="102">
        <f>'Dane - 30 czerwca 2021 r'!AO42</f>
        <v>42</v>
      </c>
      <c r="J16" s="103">
        <f>'Dane - 30 czerwca 2021 r'!AP42/'Dane - 30 czerwca 2021 r'!$B$3</f>
        <v>4901344.3962560575</v>
      </c>
      <c r="K16" s="193">
        <v>20</v>
      </c>
      <c r="L16" s="104">
        <f>G16</f>
        <v>46</v>
      </c>
      <c r="M16" s="183">
        <f>L16/K16</f>
        <v>2.2999999999999998</v>
      </c>
    </row>
    <row r="17" spans="1:13" ht="17.25" thickTop="1" thickBot="1" x14ac:dyDescent="0.3">
      <c r="A17" s="283" t="s">
        <v>191</v>
      </c>
      <c r="B17" s="284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- 30 czerwca 2021 r'!AP40/'Dane - 30 czerwca 2021 r'!$B$3</f>
        <v>11579737.704954306</v>
      </c>
      <c r="M17" s="183">
        <f>L17/K17</f>
        <v>0.3882583621179439</v>
      </c>
    </row>
    <row r="18" spans="1:13" ht="18.75" thickTop="1" thickBot="1" x14ac:dyDescent="0.3">
      <c r="A18" s="287" t="s">
        <v>195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- 30 czerwca 2021 r'!C47</f>
        <v>3487</v>
      </c>
      <c r="D19" s="182">
        <f>'Dane - 30 czerwca 2021 r'!D47/'Dane - 30 czerwca 2021 r'!$B$3</f>
        <v>110618606.96346778</v>
      </c>
      <c r="E19" s="181">
        <f>'Dane - 30 czerwca 2021 r'!X47</f>
        <v>2072</v>
      </c>
      <c r="F19" s="182">
        <f>'Dane - 30 czerwca 2021 r'!Y47/'Dane - 30 czerwca 2021 r'!$B$3</f>
        <v>65307039.471267663</v>
      </c>
      <c r="G19" s="181">
        <f>'Dane - 30 czerwca 2021 r'!AB47</f>
        <v>1674</v>
      </c>
      <c r="H19" s="182">
        <f>'Dane - 30 czerwca 2021 r'!AD47/'Dane - 30 czerwca 2021 r'!$B$3</f>
        <v>52422147.513995521</v>
      </c>
      <c r="I19" s="181">
        <f>'Dane - 30 czerwca 2021 r'!AO47</f>
        <v>1486</v>
      </c>
      <c r="J19" s="182">
        <f>'Dane - 30 czerwca 2021 r'!AP47/'Dane - 30 czerwca 2021 r'!$B$3</f>
        <v>45324985.04635673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83" t="s">
        <v>191</v>
      </c>
      <c r="B20" s="284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- 30 czerwca 2021 r'!AP45/'Dane - 30 czerwca 2021 r'!$B$3</f>
        <v>46045062.166707225</v>
      </c>
      <c r="M20" s="183">
        <f>L20/K20</f>
        <v>0.49107032995047417</v>
      </c>
    </row>
    <row r="21" spans="1:13" ht="18.75" thickTop="1" thickBot="1" x14ac:dyDescent="0.3">
      <c r="A21" s="285" t="s">
        <v>196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- 30 czerwca 2021 r'!C50</f>
        <v>48</v>
      </c>
      <c r="D22" s="103">
        <f>'Dane - 30 czerwca 2021 r'!D50/'Dane - 30 czerwca 2021 r'!$B$3</f>
        <v>23579156.944659568</v>
      </c>
      <c r="E22" s="102">
        <f>'Dane - 30 czerwca 2021 r'!X50</f>
        <v>29</v>
      </c>
      <c r="F22" s="103">
        <f>'Dane - 30 czerwca 2021 r'!Y50/'Dane - 30 czerwca 2021 r'!$B$3</f>
        <v>8426428.0618679877</v>
      </c>
      <c r="G22" s="102">
        <f>'Dane - 30 czerwca 2021 r'!AB50</f>
        <v>30</v>
      </c>
      <c r="H22" s="103">
        <f>'Dane - 30 czerwca 2021 r'!AD50/'Dane - 30 czerwca 2021 r'!$B$3</f>
        <v>8353126.871418138</v>
      </c>
      <c r="I22" s="102">
        <f>'Dane - 30 czerwca 2021 r'!AO50</f>
        <v>19</v>
      </c>
      <c r="J22" s="103">
        <f>'Dane - 30 czerwca 2021 r'!AP50/'Dane - 30 czerwca 2021 r'!$B$3</f>
        <v>5516489.5249264259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- 30 czerwca 2021 r'!C53</f>
        <v>347</v>
      </c>
      <c r="D23" s="103">
        <f>'Dane - 30 czerwca 2021 r'!D53/'Dane - 30 czerwca 2021 r'!$B$3</f>
        <v>90545445.095479384</v>
      </c>
      <c r="E23" s="102">
        <f>'Dane - 30 czerwca 2021 r'!X53</f>
        <v>195</v>
      </c>
      <c r="F23" s="103">
        <f>'Dane - 30 czerwca 2021 r'!Y53/'Dane - 30 czerwca 2021 r'!$B$3</f>
        <v>38009802.679618515</v>
      </c>
      <c r="G23" s="102">
        <f>'Dane - 30 czerwca 2021 r'!AB53</f>
        <v>57</v>
      </c>
      <c r="H23" s="103">
        <f>'Dane - 30 czerwca 2021 r'!AD53/'Dane - 30 czerwca 2021 r'!$B$3</f>
        <v>11212871.103932025</v>
      </c>
      <c r="I23" s="102">
        <f>'Dane - 30 czerwca 2021 r'!AO53</f>
        <v>181</v>
      </c>
      <c r="J23" s="103">
        <f>'Dane - 30 czerwca 2021 r'!AP53/'Dane - 30 czerwca 2021 r'!$B$3</f>
        <v>29898654.149978973</v>
      </c>
      <c r="K23" s="193">
        <v>80</v>
      </c>
      <c r="L23" s="104">
        <f>G23</f>
        <v>57</v>
      </c>
      <c r="M23" s="183">
        <f>L23/K23</f>
        <v>0.71250000000000002</v>
      </c>
    </row>
    <row r="24" spans="1:13" ht="17.25" thickTop="1" thickBot="1" x14ac:dyDescent="0.3">
      <c r="A24" s="283" t="s">
        <v>191</v>
      </c>
      <c r="B24" s="284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- 30 czerwca 2021 r'!AP49/'Dane - 30 czerwca 2021 r'!$B$3</f>
        <v>39670768.714181393</v>
      </c>
      <c r="M24" s="183">
        <f>L24/K24</f>
        <v>0.43050676462216481</v>
      </c>
    </row>
    <row r="25" spans="1:13" ht="18.75" thickTop="1" thickBot="1" x14ac:dyDescent="0.3">
      <c r="A25" s="275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- 30 czerwca 2021 r'!C54</f>
        <v>10</v>
      </c>
      <c r="D26" s="103">
        <f>'Dane - 30 czerwca 2021 r'!D54/'Dane - 30 czerwca 2021 r'!$B$3</f>
        <v>810066.84221007675</v>
      </c>
      <c r="E26" s="102">
        <f>'Dane - 30 czerwca 2021 r'!X54</f>
        <v>1</v>
      </c>
      <c r="F26" s="103">
        <f>'Dane - 30 czerwca 2021 r'!Y54/'Dane - 30 czerwca 2021 r'!$B$3</f>
        <v>249556.53309140797</v>
      </c>
      <c r="G26" s="102">
        <f>'Dane - 30 czerwca 2021 r'!AB54</f>
        <v>0</v>
      </c>
      <c r="H26" s="103">
        <f>'Dane - 30 czerwca 2021 r'!AD54/'Dane - 30 czerwca 2021 r'!$B$3</f>
        <v>0</v>
      </c>
      <c r="I26" s="102">
        <f>'Dane - 30 czerwca 2021 r'!AO54</f>
        <v>0</v>
      </c>
      <c r="J26" s="103">
        <f>'Dane - 30 czerwca 2021 r'!AP54/'Dane - 30 czerwca 2021 r'!$B$3</f>
        <v>0</v>
      </c>
      <c r="K26" s="193">
        <v>1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77" t="s">
        <v>191</v>
      </c>
      <c r="B27" s="278"/>
      <c r="C27" s="192"/>
      <c r="D27" s="192"/>
      <c r="E27" s="192"/>
      <c r="F27" s="192"/>
      <c r="G27" s="192"/>
      <c r="H27" s="192"/>
      <c r="I27" s="192"/>
      <c r="J27" s="192"/>
      <c r="K27" s="109">
        <v>259996</v>
      </c>
      <c r="L27" s="202">
        <f>'Dane - 30 czerwca 2021 r'!AP54/'Dane - 30 czerwca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2021-08-02T13:07:20Z</dcterms:modified>
</cp:coreProperties>
</file>