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F7C5F76F-498B-479F-805D-75C135576843}" xr6:coauthVersionLast="36" xr6:coauthVersionMax="36" xr10:uidLastSave="{00000000-0000-0000-0000-000000000000}"/>
  <bookViews>
    <workbookView xWindow="32760" yWindow="32760" windowWidth="28800" windowHeight="12435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Print_Area" localSheetId="2">'gm podst'!$A$1:$O$40</definedName>
    <definedName name="_xlnm.Print_Area" localSheetId="4">'gm rez'!$A$1:$O$53</definedName>
    <definedName name="_xlnm.Print_Area" localSheetId="1">'pow podst'!$A$1:$N$63</definedName>
    <definedName name="_xlnm.Print_Area" localSheetId="3">'pow rez'!$A$1:$N$8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G21" i="7" l="1"/>
  <c r="F21" i="7"/>
  <c r="E21" i="7"/>
  <c r="D21" i="7"/>
  <c r="C21" i="7"/>
  <c r="N4" i="14"/>
  <c r="J4" i="14"/>
  <c r="H4" i="14"/>
  <c r="L4" i="14"/>
  <c r="O3" i="14" l="1"/>
  <c r="R3" i="14"/>
  <c r="P3" i="14"/>
  <c r="Q3" i="14" s="1"/>
  <c r="K4" i="14"/>
  <c r="C19" i="7" l="1"/>
  <c r="L32" i="13" l="1"/>
  <c r="S32" i="13" s="1"/>
  <c r="O32" i="13"/>
  <c r="M35" i="13"/>
  <c r="S35" i="13" s="1"/>
  <c r="C22" i="7"/>
  <c r="D22" i="7"/>
  <c r="Q30" i="15"/>
  <c r="R30" i="15" s="1"/>
  <c r="P22" i="15"/>
  <c r="I36" i="13"/>
  <c r="K36" i="13"/>
  <c r="O48" i="15"/>
  <c r="P48" i="15"/>
  <c r="M48" i="15"/>
  <c r="S48" i="15" s="1"/>
  <c r="L47" i="15"/>
  <c r="Q47" i="15" s="1"/>
  <c r="R47" i="15" s="1"/>
  <c r="L46" i="15"/>
  <c r="Q46" i="15" s="1"/>
  <c r="R46" i="15" s="1"/>
  <c r="L45" i="15"/>
  <c r="O45" i="15" s="1"/>
  <c r="P45" i="15" s="1"/>
  <c r="L44" i="15"/>
  <c r="O44" i="15" s="1"/>
  <c r="P44" i="15" s="1"/>
  <c r="L43" i="15"/>
  <c r="L42" i="15"/>
  <c r="M42" i="15" s="1"/>
  <c r="L41" i="15"/>
  <c r="P41" i="15" s="1"/>
  <c r="L40" i="15"/>
  <c r="P40" i="15" s="1"/>
  <c r="O40" i="15"/>
  <c r="L39" i="15"/>
  <c r="Q39" i="15" s="1"/>
  <c r="R39" i="15" s="1"/>
  <c r="L38" i="15"/>
  <c r="Q38" i="15" s="1"/>
  <c r="R38" i="15" s="1"/>
  <c r="L37" i="15"/>
  <c r="P37" i="15" s="1"/>
  <c r="L36" i="15"/>
  <c r="Q36" i="15" s="1"/>
  <c r="R36" i="15" s="1"/>
  <c r="L35" i="15"/>
  <c r="M35" i="15" s="1"/>
  <c r="S35" i="15" s="1"/>
  <c r="L34" i="15"/>
  <c r="L33" i="15"/>
  <c r="M33" i="15" s="1"/>
  <c r="L32" i="15"/>
  <c r="L31" i="15"/>
  <c r="Q31" i="15" s="1"/>
  <c r="R31" i="15" s="1"/>
  <c r="O31" i="15"/>
  <c r="P31" i="15" s="1"/>
  <c r="L30" i="15"/>
  <c r="O30" i="15" s="1"/>
  <c r="L29" i="15"/>
  <c r="L28" i="15"/>
  <c r="Q28" i="15" s="1"/>
  <c r="R28" i="15" s="1"/>
  <c r="O28" i="15"/>
  <c r="P28" i="15" s="1"/>
  <c r="L27" i="15"/>
  <c r="L26" i="15"/>
  <c r="S26" i="15" s="1"/>
  <c r="L25" i="15"/>
  <c r="L24" i="15"/>
  <c r="S24" i="15" s="1"/>
  <c r="Q24" i="15"/>
  <c r="R24" i="15"/>
  <c r="O24" i="15"/>
  <c r="P24" i="15" s="1"/>
  <c r="L23" i="15"/>
  <c r="Q23" i="15" s="1"/>
  <c r="R23" i="15" s="1"/>
  <c r="M23" i="15"/>
  <c r="L22" i="15"/>
  <c r="Q22" i="15" s="1"/>
  <c r="R22" i="15" s="1"/>
  <c r="M22" i="15"/>
  <c r="L21" i="15"/>
  <c r="Q21" i="15" s="1"/>
  <c r="R21" i="15" s="1"/>
  <c r="L20" i="15"/>
  <c r="S20" i="15" s="1"/>
  <c r="L19" i="15"/>
  <c r="S19" i="15" s="1"/>
  <c r="L18" i="15"/>
  <c r="Q18" i="15" s="1"/>
  <c r="R18" i="15" s="1"/>
  <c r="L17" i="15"/>
  <c r="M17" i="15"/>
  <c r="L16" i="15"/>
  <c r="Q16" i="15"/>
  <c r="R16" i="15" s="1"/>
  <c r="L15" i="15"/>
  <c r="L14" i="15"/>
  <c r="O14" i="15" s="1"/>
  <c r="L13" i="15"/>
  <c r="L12" i="15"/>
  <c r="O12" i="15" s="1"/>
  <c r="P12" i="15" s="1"/>
  <c r="L11" i="15"/>
  <c r="M11" i="15" s="1"/>
  <c r="L10" i="15"/>
  <c r="S10" i="15" s="1"/>
  <c r="L9" i="15"/>
  <c r="Q9" i="15" s="1"/>
  <c r="R9" i="15" s="1"/>
  <c r="L8" i="15"/>
  <c r="M8" i="15"/>
  <c r="S8" i="15" s="1"/>
  <c r="L7" i="15"/>
  <c r="M7" i="15"/>
  <c r="S7" i="15" s="1"/>
  <c r="L6" i="15"/>
  <c r="L5" i="15"/>
  <c r="L4" i="15"/>
  <c r="O4" i="15"/>
  <c r="L3" i="15"/>
  <c r="O3" i="15" s="1"/>
  <c r="L33" i="13"/>
  <c r="O33" i="13"/>
  <c r="P33" i="13" s="1"/>
  <c r="L19" i="13"/>
  <c r="P19" i="13" s="1"/>
  <c r="O19" i="13"/>
  <c r="L25" i="13"/>
  <c r="M25" i="13"/>
  <c r="L24" i="13"/>
  <c r="O24" i="13"/>
  <c r="P24" i="13" s="1"/>
  <c r="L31" i="13"/>
  <c r="O31" i="13" s="1"/>
  <c r="P31" i="13" s="1"/>
  <c r="L16" i="13"/>
  <c r="Q16" i="13" s="1"/>
  <c r="R16" i="13" s="1"/>
  <c r="P58" i="3"/>
  <c r="Q58" i="3" s="1"/>
  <c r="K55" i="3"/>
  <c r="L34" i="13"/>
  <c r="S34" i="13" s="1"/>
  <c r="M34" i="13"/>
  <c r="L58" i="3"/>
  <c r="R58" i="3" s="1"/>
  <c r="L30" i="13"/>
  <c r="L3" i="13"/>
  <c r="M3" i="13" s="1"/>
  <c r="L4" i="13"/>
  <c r="M4" i="13"/>
  <c r="L5" i="13"/>
  <c r="O5" i="13"/>
  <c r="L6" i="13"/>
  <c r="O6" i="13" s="1"/>
  <c r="L7" i="13"/>
  <c r="O7" i="13"/>
  <c r="L8" i="13"/>
  <c r="M8" i="13" s="1"/>
  <c r="S8" i="13" s="1"/>
  <c r="L9" i="13"/>
  <c r="Q9" i="13" s="1"/>
  <c r="R9" i="13" s="1"/>
  <c r="L10" i="13"/>
  <c r="M10" i="13" s="1"/>
  <c r="S10" i="13" s="1"/>
  <c r="L11" i="13"/>
  <c r="M11" i="13" s="1"/>
  <c r="S11" i="13" s="1"/>
  <c r="L12" i="13"/>
  <c r="M12" i="13" s="1"/>
  <c r="S12" i="13" s="1"/>
  <c r="L13" i="13"/>
  <c r="Q13" i="13" s="1"/>
  <c r="R13" i="13" s="1"/>
  <c r="L14" i="13"/>
  <c r="M14" i="13" s="1"/>
  <c r="S14" i="13" s="1"/>
  <c r="L15" i="13"/>
  <c r="L17" i="13"/>
  <c r="Q17" i="13" s="1"/>
  <c r="R17" i="13" s="1"/>
  <c r="L18" i="13"/>
  <c r="M18" i="13" s="1"/>
  <c r="S18" i="13" s="1"/>
  <c r="L20" i="13"/>
  <c r="M20" i="13" s="1"/>
  <c r="S20" i="13" s="1"/>
  <c r="L21" i="13"/>
  <c r="M21" i="13" s="1"/>
  <c r="S21" i="13" s="1"/>
  <c r="L22" i="13"/>
  <c r="O22" i="13"/>
  <c r="L23" i="13"/>
  <c r="L26" i="13"/>
  <c r="M26" i="13" s="1"/>
  <c r="S26" i="13" s="1"/>
  <c r="L27" i="13"/>
  <c r="Q27" i="13"/>
  <c r="R27" i="13" s="1"/>
  <c r="L28" i="13"/>
  <c r="Q28" i="13"/>
  <c r="R28" i="13" s="1"/>
  <c r="L29" i="13"/>
  <c r="Q29" i="13" s="1"/>
  <c r="R29" i="13" s="1"/>
  <c r="K3" i="3"/>
  <c r="P3" i="3" s="1"/>
  <c r="Q3" i="3" s="1"/>
  <c r="K4" i="3"/>
  <c r="K5" i="3"/>
  <c r="L5" i="3" s="1"/>
  <c r="R5" i="3" s="1"/>
  <c r="K6" i="3"/>
  <c r="N6" i="3"/>
  <c r="K7" i="3"/>
  <c r="L7" i="3"/>
  <c r="R7" i="3" s="1"/>
  <c r="K8" i="3"/>
  <c r="L8" i="3" s="1"/>
  <c r="K9" i="3"/>
  <c r="L9" i="3" s="1"/>
  <c r="K10" i="3"/>
  <c r="L10" i="3"/>
  <c r="R10" i="3" s="1"/>
  <c r="K11" i="3"/>
  <c r="L11" i="3" s="1"/>
  <c r="K12" i="3"/>
  <c r="L12" i="3" s="1"/>
  <c r="R12" i="3" s="1"/>
  <c r="K13" i="3"/>
  <c r="K14" i="3"/>
  <c r="L14" i="3"/>
  <c r="R14" i="3" s="1"/>
  <c r="K15" i="3"/>
  <c r="L15" i="3" s="1"/>
  <c r="K16" i="3"/>
  <c r="L16" i="3"/>
  <c r="R16" i="3" s="1"/>
  <c r="K17" i="3"/>
  <c r="N17" i="3" s="1"/>
  <c r="K18" i="3"/>
  <c r="R18" i="3" s="1"/>
  <c r="L18" i="3"/>
  <c r="K19" i="3"/>
  <c r="L19" i="3" s="1"/>
  <c r="R19" i="3" s="1"/>
  <c r="K20" i="3"/>
  <c r="N20" i="3" s="1"/>
  <c r="K21" i="3"/>
  <c r="L21" i="3" s="1"/>
  <c r="K22" i="3"/>
  <c r="P22" i="3" s="1"/>
  <c r="Q22" i="3" s="1"/>
  <c r="K23" i="3"/>
  <c r="K24" i="3"/>
  <c r="K25" i="3"/>
  <c r="P25" i="3" s="1"/>
  <c r="Q25" i="3" s="1"/>
  <c r="K26" i="3"/>
  <c r="K27" i="3"/>
  <c r="K28" i="3"/>
  <c r="L28" i="3" s="1"/>
  <c r="R28" i="3" s="1"/>
  <c r="K29" i="3"/>
  <c r="L29" i="3" s="1"/>
  <c r="R29" i="3" s="1"/>
  <c r="K30" i="3"/>
  <c r="L30" i="3" s="1"/>
  <c r="K31" i="3"/>
  <c r="L31" i="3" s="1"/>
  <c r="R31" i="3" s="1"/>
  <c r="K32" i="3"/>
  <c r="P32" i="3"/>
  <c r="Q32" i="3" s="1"/>
  <c r="K33" i="3"/>
  <c r="L33" i="3" s="1"/>
  <c r="R33" i="3" s="1"/>
  <c r="K34" i="3"/>
  <c r="K35" i="3"/>
  <c r="L35" i="3" s="1"/>
  <c r="R35" i="3" s="1"/>
  <c r="K36" i="3"/>
  <c r="L36" i="3"/>
  <c r="R36" i="3" s="1"/>
  <c r="K37" i="3"/>
  <c r="P37" i="3" s="1"/>
  <c r="Q37" i="3" s="1"/>
  <c r="K38" i="3"/>
  <c r="L38" i="3" s="1"/>
  <c r="R38" i="3" s="1"/>
  <c r="K39" i="3"/>
  <c r="N39" i="3"/>
  <c r="K40" i="3"/>
  <c r="K41" i="3"/>
  <c r="L41" i="3" s="1"/>
  <c r="R41" i="3" s="1"/>
  <c r="K42" i="3"/>
  <c r="L42" i="3" s="1"/>
  <c r="R42" i="3" s="1"/>
  <c r="K43" i="3"/>
  <c r="L43" i="3" s="1"/>
  <c r="R43" i="3" s="1"/>
  <c r="K44" i="3"/>
  <c r="N44" i="3" s="1"/>
  <c r="O44" i="3" s="1"/>
  <c r="K45" i="3"/>
  <c r="L45" i="3" s="1"/>
  <c r="K46" i="3"/>
  <c r="L46" i="3" s="1"/>
  <c r="R46" i="3" s="1"/>
  <c r="K47" i="3"/>
  <c r="L47" i="3" s="1"/>
  <c r="K48" i="3"/>
  <c r="L48" i="3" s="1"/>
  <c r="K49" i="3"/>
  <c r="L49" i="3" s="1"/>
  <c r="R49" i="3" s="1"/>
  <c r="K50" i="3"/>
  <c r="L50" i="3" s="1"/>
  <c r="R50" i="3" s="1"/>
  <c r="K51" i="3"/>
  <c r="P51" i="3" s="1"/>
  <c r="Q51" i="3" s="1"/>
  <c r="K52" i="3"/>
  <c r="L52" i="3" s="1"/>
  <c r="R52" i="3" s="1"/>
  <c r="K53" i="3"/>
  <c r="L53" i="3" s="1"/>
  <c r="R53" i="3" s="1"/>
  <c r="K54" i="3"/>
  <c r="K56" i="3"/>
  <c r="L56" i="3"/>
  <c r="K57" i="3"/>
  <c r="N57" i="3" s="1"/>
  <c r="N4" i="3"/>
  <c r="N10" i="3"/>
  <c r="O10" i="3"/>
  <c r="N24" i="3"/>
  <c r="O24" i="3"/>
  <c r="N31" i="3"/>
  <c r="N32" i="3"/>
  <c r="N47" i="3"/>
  <c r="P5" i="3"/>
  <c r="Q5" i="3"/>
  <c r="P10" i="3"/>
  <c r="Q10" i="3"/>
  <c r="P31" i="3"/>
  <c r="Q31" i="3" s="1"/>
  <c r="P53" i="3"/>
  <c r="Q53" i="3" s="1"/>
  <c r="D19" i="7"/>
  <c r="K49" i="15"/>
  <c r="I49" i="15"/>
  <c r="Q48" i="15"/>
  <c r="R48" i="15"/>
  <c r="P57" i="3"/>
  <c r="Q57" i="3" s="1"/>
  <c r="D18" i="7"/>
  <c r="D20" i="7" s="1"/>
  <c r="J59" i="3"/>
  <c r="H59" i="3"/>
  <c r="P24" i="3"/>
  <c r="Q24" i="3" s="1"/>
  <c r="N12" i="3"/>
  <c r="O12" i="3"/>
  <c r="P34" i="3"/>
  <c r="Q34" i="3" s="1"/>
  <c r="P12" i="3"/>
  <c r="Q12" i="3" s="1"/>
  <c r="P43" i="3"/>
  <c r="Q43" i="3"/>
  <c r="N16" i="3"/>
  <c r="O16" i="3" s="1"/>
  <c r="N52" i="3"/>
  <c r="O52" i="3" s="1"/>
  <c r="P42" i="3"/>
  <c r="Q42" i="3"/>
  <c r="P28" i="3"/>
  <c r="Q28" i="3" s="1"/>
  <c r="P15" i="3"/>
  <c r="Q15" i="3" s="1"/>
  <c r="N43" i="3"/>
  <c r="O43" i="3"/>
  <c r="N28" i="3"/>
  <c r="O28" i="3"/>
  <c r="N15" i="3"/>
  <c r="O15" i="3" s="1"/>
  <c r="N8" i="3"/>
  <c r="O8" i="3" s="1"/>
  <c r="P7" i="3"/>
  <c r="Q7" i="3"/>
  <c r="N42" i="3"/>
  <c r="O42" i="3" s="1"/>
  <c r="N34" i="3"/>
  <c r="O34" i="3" s="1"/>
  <c r="N14" i="3"/>
  <c r="O14" i="3" s="1"/>
  <c r="N7" i="3"/>
  <c r="O7" i="3"/>
  <c r="P52" i="3"/>
  <c r="Q52" i="3"/>
  <c r="P39" i="3"/>
  <c r="Q39" i="3" s="1"/>
  <c r="L24" i="3"/>
  <c r="R24" i="3" s="1"/>
  <c r="N53" i="3"/>
  <c r="O53" i="3"/>
  <c r="P49" i="3"/>
  <c r="Q49" i="3"/>
  <c r="P26" i="3"/>
  <c r="Q26" i="3" s="1"/>
  <c r="P13" i="3"/>
  <c r="Q13" i="3" s="1"/>
  <c r="N49" i="3"/>
  <c r="O49" i="3"/>
  <c r="N33" i="3"/>
  <c r="O33" i="3"/>
  <c r="P56" i="3"/>
  <c r="Q56" i="3" s="1"/>
  <c r="N56" i="3"/>
  <c r="O56" i="3" s="1"/>
  <c r="P33" i="3"/>
  <c r="Q33" i="3"/>
  <c r="P18" i="3"/>
  <c r="Q18" i="3"/>
  <c r="N18" i="3"/>
  <c r="O18" i="3" s="1"/>
  <c r="L26" i="3"/>
  <c r="R26" i="3" s="1"/>
  <c r="N30" i="3"/>
  <c r="O30" i="3" s="1"/>
  <c r="N46" i="3"/>
  <c r="O46" i="3" s="1"/>
  <c r="N23" i="3"/>
  <c r="P46" i="3"/>
  <c r="Q46" i="3"/>
  <c r="N58" i="3"/>
  <c r="O58" i="3" s="1"/>
  <c r="P9" i="3"/>
  <c r="Q9" i="3" s="1"/>
  <c r="N9" i="3"/>
  <c r="O9" i="3" s="1"/>
  <c r="L25" i="3"/>
  <c r="R25" i="3"/>
  <c r="N21" i="3"/>
  <c r="O21" i="3" s="1"/>
  <c r="O31" i="3"/>
  <c r="N5" i="3"/>
  <c r="O5" i="3" s="1"/>
  <c r="L57" i="3"/>
  <c r="R57" i="3"/>
  <c r="L39" i="3"/>
  <c r="R39" i="3" s="1"/>
  <c r="P16" i="3"/>
  <c r="Q16" i="3"/>
  <c r="P50" i="3"/>
  <c r="Q50" i="3" s="1"/>
  <c r="P45" i="3"/>
  <c r="Q45" i="3"/>
  <c r="P21" i="3"/>
  <c r="Q21" i="3" s="1"/>
  <c r="N45" i="3"/>
  <c r="O45" i="3"/>
  <c r="N19" i="3"/>
  <c r="O19" i="3" s="1"/>
  <c r="L13" i="3"/>
  <c r="R13" i="3"/>
  <c r="N35" i="3"/>
  <c r="O35" i="3"/>
  <c r="L32" i="3"/>
  <c r="R32" i="3" s="1"/>
  <c r="P35" i="3"/>
  <c r="Q35" i="3"/>
  <c r="P27" i="3"/>
  <c r="Q27" i="3" s="1"/>
  <c r="N50" i="3"/>
  <c r="O50" i="3"/>
  <c r="O32" i="3"/>
  <c r="N13" i="3"/>
  <c r="O13" i="3" s="1"/>
  <c r="L3" i="3"/>
  <c r="R3" i="3"/>
  <c r="O35" i="13"/>
  <c r="P35" i="13" s="1"/>
  <c r="Q35" i="13"/>
  <c r="R35" i="13" s="1"/>
  <c r="O10" i="13"/>
  <c r="P10" i="13" s="1"/>
  <c r="K59" i="3"/>
  <c r="P6" i="3"/>
  <c r="Q6" i="3"/>
  <c r="N29" i="3"/>
  <c r="O29" i="3"/>
  <c r="P29" i="3"/>
  <c r="Q29" i="3" s="1"/>
  <c r="P11" i="3"/>
  <c r="Q11" i="3" s="1"/>
  <c r="R56" i="3"/>
  <c r="P36" i="3"/>
  <c r="Q36" i="3"/>
  <c r="N22" i="3"/>
  <c r="O22" i="3" s="1"/>
  <c r="N11" i="3"/>
  <c r="C18" i="7"/>
  <c r="C20" i="7" s="1"/>
  <c r="C25" i="7" s="1"/>
  <c r="N3" i="3"/>
  <c r="O3" i="3" s="1"/>
  <c r="O6" i="3"/>
  <c r="N36" i="3"/>
  <c r="O36" i="3" s="1"/>
  <c r="O47" i="3"/>
  <c r="C23" i="7"/>
  <c r="C26" i="7" s="1"/>
  <c r="D23" i="7"/>
  <c r="D26" i="7" s="1"/>
  <c r="Q26" i="13"/>
  <c r="R26" i="13" s="1"/>
  <c r="O26" i="13"/>
  <c r="P26" i="13" s="1"/>
  <c r="M7" i="13"/>
  <c r="S7" i="13"/>
  <c r="M33" i="13"/>
  <c r="Q7" i="13"/>
  <c r="R7" i="13"/>
  <c r="O25" i="13"/>
  <c r="P25" i="13" s="1"/>
  <c r="O3" i="13"/>
  <c r="Q25" i="13"/>
  <c r="R25" i="13" s="1"/>
  <c r="Q24" i="13"/>
  <c r="R24" i="13" s="1"/>
  <c r="Q22" i="13"/>
  <c r="R22" i="13" s="1"/>
  <c r="O8" i="13"/>
  <c r="P8" i="13"/>
  <c r="Q12" i="13"/>
  <c r="R12" i="13" s="1"/>
  <c r="O12" i="13"/>
  <c r="P12" i="13"/>
  <c r="Q11" i="13"/>
  <c r="R11" i="13" s="1"/>
  <c r="O20" i="13"/>
  <c r="P20" i="13"/>
  <c r="Q20" i="13"/>
  <c r="R20" i="13" s="1"/>
  <c r="O11" i="13"/>
  <c r="P11" i="13"/>
  <c r="O16" i="13"/>
  <c r="P16" i="13" s="1"/>
  <c r="M29" i="13"/>
  <c r="S29" i="13"/>
  <c r="Q3" i="13"/>
  <c r="R3" i="13" s="1"/>
  <c r="M16" i="13"/>
  <c r="S16" i="13" s="1"/>
  <c r="Q10" i="13"/>
  <c r="R10" i="13" s="1"/>
  <c r="O17" i="13"/>
  <c r="P17" i="13"/>
  <c r="O27" i="13"/>
  <c r="P27" i="13" s="1"/>
  <c r="M17" i="13"/>
  <c r="S17" i="13"/>
  <c r="M22" i="13"/>
  <c r="S22" i="13" s="1"/>
  <c r="O34" i="13"/>
  <c r="P34" i="13"/>
  <c r="Q31" i="13"/>
  <c r="R31" i="13" s="1"/>
  <c r="M31" i="13"/>
  <c r="S33" i="13"/>
  <c r="M6" i="13"/>
  <c r="S6" i="13" s="1"/>
  <c r="Q6" i="13"/>
  <c r="R6" i="13"/>
  <c r="O43" i="15"/>
  <c r="M46" i="15"/>
  <c r="M47" i="15"/>
  <c r="M38" i="15"/>
  <c r="O41" i="15"/>
  <c r="M40" i="15"/>
  <c r="M39" i="15"/>
  <c r="O36" i="15"/>
  <c r="O37" i="15"/>
  <c r="O35" i="15"/>
  <c r="M34" i="15"/>
  <c r="S34" i="15"/>
  <c r="Q8" i="15"/>
  <c r="R8" i="15" s="1"/>
  <c r="M28" i="15"/>
  <c r="S28" i="15" s="1"/>
  <c r="M29" i="15"/>
  <c r="S29" i="15" s="1"/>
  <c r="M30" i="15"/>
  <c r="M31" i="15"/>
  <c r="M32" i="15"/>
  <c r="Q4" i="15"/>
  <c r="R4" i="15" s="1"/>
  <c r="Q6" i="15"/>
  <c r="R6" i="15"/>
  <c r="O23" i="15"/>
  <c r="P23" i="15" s="1"/>
  <c r="M26" i="15"/>
  <c r="O27" i="15"/>
  <c r="M25" i="15"/>
  <c r="M24" i="15"/>
  <c r="Q7" i="15"/>
  <c r="R7" i="15" s="1"/>
  <c r="M19" i="15"/>
  <c r="Q17" i="15"/>
  <c r="R17" i="15" s="1"/>
  <c r="O22" i="15"/>
  <c r="M20" i="15"/>
  <c r="M6" i="15"/>
  <c r="S6" i="15" s="1"/>
  <c r="O7" i="15"/>
  <c r="P7" i="15"/>
  <c r="M3" i="15"/>
  <c r="O8" i="15"/>
  <c r="P8" i="15" s="1"/>
  <c r="M9" i="15"/>
  <c r="S9" i="15"/>
  <c r="O9" i="15"/>
  <c r="P9" i="15" s="1"/>
  <c r="O13" i="15"/>
  <c r="P13" i="15"/>
  <c r="M10" i="15"/>
  <c r="Q13" i="15"/>
  <c r="R13" i="15"/>
  <c r="Q14" i="15"/>
  <c r="R14" i="15" s="1"/>
  <c r="M16" i="15"/>
  <c r="O17" i="15"/>
  <c r="P17" i="15" s="1"/>
  <c r="O15" i="15"/>
  <c r="P15" i="15"/>
  <c r="M15" i="15"/>
  <c r="S15" i="15" s="1"/>
  <c r="Q15" i="15"/>
  <c r="R15" i="15"/>
  <c r="M9" i="13"/>
  <c r="S9" i="13"/>
  <c r="O9" i="13"/>
  <c r="P9" i="13" s="1"/>
  <c r="Q34" i="13"/>
  <c r="R34" i="13"/>
  <c r="M24" i="13"/>
  <c r="S24" i="13" s="1"/>
  <c r="Q5" i="13"/>
  <c r="R5" i="13"/>
  <c r="M19" i="13"/>
  <c r="S19" i="13"/>
  <c r="Q14" i="13"/>
  <c r="R14" i="13" s="1"/>
  <c r="M5" i="13"/>
  <c r="Q3" i="15"/>
  <c r="R3" i="15" s="1"/>
  <c r="R6" i="3"/>
  <c r="L6" i="3"/>
  <c r="P38" i="3"/>
  <c r="Q38" i="3"/>
  <c r="P19" i="3"/>
  <c r="Q19" i="3" s="1"/>
  <c r="N48" i="3"/>
  <c r="O48" i="3"/>
  <c r="N37" i="3"/>
  <c r="O37" i="3" s="1"/>
  <c r="L37" i="3"/>
  <c r="R37" i="3" s="1"/>
  <c r="L34" i="3"/>
  <c r="R34" i="3" s="1"/>
  <c r="N25" i="3"/>
  <c r="O25" i="3"/>
  <c r="Q19" i="13"/>
  <c r="R19" i="13" s="1"/>
  <c r="P14" i="3"/>
  <c r="Q14" i="3" s="1"/>
  <c r="O39" i="3"/>
  <c r="N41" i="3"/>
  <c r="O41" i="3" s="1"/>
  <c r="P47" i="3"/>
  <c r="Q47" i="3" s="1"/>
  <c r="N26" i="3"/>
  <c r="O26" i="3" s="1"/>
  <c r="L22" i="3"/>
  <c r="R22" i="3"/>
  <c r="Q33" i="13"/>
  <c r="R33" i="13"/>
  <c r="P41" i="3"/>
  <c r="Q41" i="3" s="1"/>
  <c r="N38" i="3"/>
  <c r="O38" i="3"/>
  <c r="R4" i="14"/>
  <c r="P4" i="14"/>
  <c r="O4" i="14"/>
  <c r="I21" i="7"/>
  <c r="H21" i="7"/>
  <c r="S3" i="15"/>
  <c r="O10" i="15"/>
  <c r="P10" i="15"/>
  <c r="O16" i="15"/>
  <c r="P16" i="15" s="1"/>
  <c r="Q45" i="15"/>
  <c r="R45" i="15"/>
  <c r="Q37" i="15"/>
  <c r="R37" i="15" s="1"/>
  <c r="Q29" i="15"/>
  <c r="R29" i="15" s="1"/>
  <c r="S25" i="15"/>
  <c r="L49" i="15"/>
  <c r="S17" i="15"/>
  <c r="Q43" i="15"/>
  <c r="R43" i="15"/>
  <c r="Q35" i="15"/>
  <c r="R35" i="15" s="1"/>
  <c r="Q27" i="15"/>
  <c r="R27" i="15"/>
  <c r="Q19" i="15"/>
  <c r="R19" i="15" s="1"/>
  <c r="S47" i="15"/>
  <c r="S39" i="15"/>
  <c r="S31" i="15"/>
  <c r="S23" i="15"/>
  <c r="Q10" i="15"/>
  <c r="R10" i="15" s="1"/>
  <c r="O25" i="15"/>
  <c r="P25" i="15"/>
  <c r="O29" i="15"/>
  <c r="P29" i="15" s="1"/>
  <c r="M41" i="15"/>
  <c r="S41" i="15"/>
  <c r="M44" i="15"/>
  <c r="S44" i="15" s="1"/>
  <c r="P36" i="15"/>
  <c r="Q34" i="15"/>
  <c r="R34" i="15" s="1"/>
  <c r="Q26" i="15"/>
  <c r="R26" i="15" s="1"/>
  <c r="S38" i="15"/>
  <c r="S30" i="15"/>
  <c r="S22" i="15"/>
  <c r="M4" i="15"/>
  <c r="M45" i="15"/>
  <c r="S45" i="15" s="1"/>
  <c r="P43" i="15"/>
  <c r="P35" i="15"/>
  <c r="P27" i="15"/>
  <c r="Q41" i="15"/>
  <c r="R41" i="15" s="1"/>
  <c r="Q25" i="15"/>
  <c r="R25" i="15" s="1"/>
  <c r="M12" i="15"/>
  <c r="S12" i="15"/>
  <c r="Q12" i="15"/>
  <c r="R12" i="15" s="1"/>
  <c r="P4" i="15"/>
  <c r="O26" i="15"/>
  <c r="P26" i="15"/>
  <c r="O34" i="15"/>
  <c r="P34" i="15" s="1"/>
  <c r="S16" i="15"/>
  <c r="M28" i="13"/>
  <c r="S28" i="13"/>
  <c r="Q18" i="13"/>
  <c r="R18" i="13" s="1"/>
  <c r="O28" i="13"/>
  <c r="P28" i="13"/>
  <c r="O18" i="13"/>
  <c r="P18" i="13" s="1"/>
  <c r="M32" i="13"/>
  <c r="S25" i="13"/>
  <c r="O21" i="13"/>
  <c r="P21" i="13" s="1"/>
  <c r="P7" i="13"/>
  <c r="M27" i="13"/>
  <c r="S27" i="13" s="1"/>
  <c r="Q21" i="13"/>
  <c r="R21" i="13"/>
  <c r="P22" i="13"/>
  <c r="Q8" i="13"/>
  <c r="R8" i="13"/>
  <c r="O13" i="13"/>
  <c r="P13" i="13" s="1"/>
  <c r="S31" i="13"/>
  <c r="Q4" i="13"/>
  <c r="R4" i="13" s="1"/>
  <c r="O4" i="13"/>
  <c r="P4" i="13"/>
  <c r="S4" i="13"/>
  <c r="M13" i="13"/>
  <c r="S13" i="13" s="1"/>
  <c r="O29" i="13"/>
  <c r="P29" i="13"/>
  <c r="O14" i="13"/>
  <c r="P14" i="13" s="1"/>
  <c r="P5" i="13"/>
  <c r="S5" i="13"/>
  <c r="S4" i="15"/>
  <c r="D24" i="7" l="1"/>
  <c r="D27" i="7" s="1"/>
  <c r="D25" i="7"/>
  <c r="P3" i="15"/>
  <c r="S27" i="15"/>
  <c r="S3" i="13"/>
  <c r="R27" i="3"/>
  <c r="O55" i="3"/>
  <c r="L36" i="13"/>
  <c r="F19" i="7"/>
  <c r="P11" i="15"/>
  <c r="O5" i="15"/>
  <c r="G22" i="7" s="1"/>
  <c r="Q30" i="13"/>
  <c r="R30" i="13" s="1"/>
  <c r="P59" i="3"/>
  <c r="O23" i="3"/>
  <c r="N54" i="3"/>
  <c r="O54" i="3" s="1"/>
  <c r="O4" i="3"/>
  <c r="L54" i="3"/>
  <c r="R54" i="3" s="1"/>
  <c r="N40" i="3"/>
  <c r="O40" i="3" s="1"/>
  <c r="L27" i="3"/>
  <c r="L23" i="3"/>
  <c r="R23" i="3" s="1"/>
  <c r="L20" i="3"/>
  <c r="P17" i="3"/>
  <c r="Q17" i="3" s="1"/>
  <c r="L4" i="3"/>
  <c r="O23" i="13"/>
  <c r="P23" i="13" s="1"/>
  <c r="M15" i="13"/>
  <c r="E19" i="7" s="1"/>
  <c r="H19" i="7" s="1"/>
  <c r="O30" i="13"/>
  <c r="P30" i="13" s="1"/>
  <c r="N55" i="3"/>
  <c r="Q5" i="15"/>
  <c r="R5" i="15" s="1"/>
  <c r="O11" i="15"/>
  <c r="P14" i="15"/>
  <c r="P18" i="15"/>
  <c r="P42" i="15"/>
  <c r="G18" i="7"/>
  <c r="P3" i="13"/>
  <c r="P54" i="3"/>
  <c r="Q54" i="3" s="1"/>
  <c r="M5" i="15"/>
  <c r="S5" i="15" s="1"/>
  <c r="O18" i="15"/>
  <c r="R17" i="3"/>
  <c r="L51" i="3"/>
  <c r="R51" i="3" s="1"/>
  <c r="O57" i="3"/>
  <c r="O6" i="15"/>
  <c r="P6" i="15" s="1"/>
  <c r="O19" i="15"/>
  <c r="P19" i="15" s="1"/>
  <c r="P38" i="15"/>
  <c r="M43" i="15"/>
  <c r="S43" i="15" s="1"/>
  <c r="O46" i="15"/>
  <c r="P46" i="15" s="1"/>
  <c r="S42" i="15"/>
  <c r="Q42" i="15"/>
  <c r="R42" i="15" s="1"/>
  <c r="O21" i="15"/>
  <c r="P21" i="15" s="1"/>
  <c r="S33" i="15"/>
  <c r="S14" i="15"/>
  <c r="L17" i="3"/>
  <c r="R55" i="3"/>
  <c r="P23" i="3"/>
  <c r="Q23" i="3" s="1"/>
  <c r="P48" i="3"/>
  <c r="Q48" i="3" s="1"/>
  <c r="R9" i="3"/>
  <c r="O38" i="15"/>
  <c r="Q40" i="15"/>
  <c r="R40" i="15" s="1"/>
  <c r="S46" i="15"/>
  <c r="S40" i="15"/>
  <c r="S37" i="15"/>
  <c r="R20" i="3"/>
  <c r="R40" i="3"/>
  <c r="M23" i="13"/>
  <c r="S23" i="13" s="1"/>
  <c r="M14" i="15"/>
  <c r="M21" i="15"/>
  <c r="S21" i="15" s="1"/>
  <c r="Q15" i="13"/>
  <c r="R15" i="13" s="1"/>
  <c r="O11" i="3"/>
  <c r="O17" i="3"/>
  <c r="L55" i="3"/>
  <c r="R45" i="3"/>
  <c r="M13" i="15"/>
  <c r="S13" i="15" s="1"/>
  <c r="Q44" i="15"/>
  <c r="R44" i="15" s="1"/>
  <c r="S32" i="15"/>
  <c r="P32" i="13"/>
  <c r="M18" i="15"/>
  <c r="M49" i="15" s="1"/>
  <c r="S49" i="15" s="1"/>
  <c r="M37" i="15"/>
  <c r="P40" i="3"/>
  <c r="Q40" i="3" s="1"/>
  <c r="L40" i="3"/>
  <c r="Q23" i="13"/>
  <c r="R23" i="13" s="1"/>
  <c r="O42" i="15"/>
  <c r="S30" i="13"/>
  <c r="P44" i="3"/>
  <c r="Q44" i="3" s="1"/>
  <c r="P30" i="3"/>
  <c r="Q30" i="3" s="1"/>
  <c r="P20" i="3"/>
  <c r="Q20" i="3" s="1"/>
  <c r="N51" i="3"/>
  <c r="O51" i="3" s="1"/>
  <c r="P4" i="3"/>
  <c r="Q4" i="3" s="1"/>
  <c r="R21" i="3"/>
  <c r="R15" i="3"/>
  <c r="O20" i="15"/>
  <c r="P20" i="15" s="1"/>
  <c r="O32" i="15"/>
  <c r="P32" i="15" s="1"/>
  <c r="O39" i="15"/>
  <c r="P39" i="15" s="1"/>
  <c r="O47" i="15"/>
  <c r="P47" i="15" s="1"/>
  <c r="Q20" i="15"/>
  <c r="R20" i="15" s="1"/>
  <c r="Q32" i="13"/>
  <c r="R32" i="13" s="1"/>
  <c r="Q49" i="15"/>
  <c r="P33" i="15"/>
  <c r="F22" i="7"/>
  <c r="R47" i="3"/>
  <c r="S11" i="15"/>
  <c r="Q11" i="15"/>
  <c r="R11" i="15" s="1"/>
  <c r="M30" i="13"/>
  <c r="R44" i="3"/>
  <c r="O20" i="3"/>
  <c r="O27" i="3"/>
  <c r="R48" i="3"/>
  <c r="R30" i="3"/>
  <c r="R11" i="3"/>
  <c r="R8" i="3"/>
  <c r="P6" i="13"/>
  <c r="M27" i="15"/>
  <c r="P30" i="15"/>
  <c r="M36" i="15"/>
  <c r="S36" i="15" s="1"/>
  <c r="Q33" i="15"/>
  <c r="R33" i="15" s="1"/>
  <c r="O33" i="15"/>
  <c r="O15" i="13"/>
  <c r="G19" i="7" s="1"/>
  <c r="F18" i="7"/>
  <c r="L44" i="3"/>
  <c r="N27" i="3"/>
  <c r="N59" i="3" s="1"/>
  <c r="O59" i="3" s="1"/>
  <c r="P8" i="3"/>
  <c r="Q8" i="3" s="1"/>
  <c r="P55" i="3"/>
  <c r="Q55" i="3" s="1"/>
  <c r="Q32" i="15"/>
  <c r="R32" i="15" s="1"/>
  <c r="C24" i="7"/>
  <c r="C27" i="7" s="1"/>
  <c r="G23" i="7" l="1"/>
  <c r="G26" i="7"/>
  <c r="G20" i="7"/>
  <c r="G25" i="7"/>
  <c r="O49" i="15"/>
  <c r="P49" i="15" s="1"/>
  <c r="S18" i="15"/>
  <c r="E22" i="7"/>
  <c r="I19" i="7"/>
  <c r="O36" i="13"/>
  <c r="P36" i="13" s="1"/>
  <c r="S15" i="13"/>
  <c r="P15" i="13"/>
  <c r="M36" i="13"/>
  <c r="S36" i="13" s="1"/>
  <c r="L59" i="3"/>
  <c r="R59" i="3" s="1"/>
  <c r="E18" i="7"/>
  <c r="Q36" i="13"/>
  <c r="F20" i="7"/>
  <c r="F25" i="7" s="1"/>
  <c r="I18" i="7"/>
  <c r="P5" i="15"/>
  <c r="R4" i="3"/>
  <c r="I22" i="7"/>
  <c r="F23" i="7"/>
  <c r="I23" i="7" l="1"/>
  <c r="F26" i="7"/>
  <c r="E20" i="7"/>
  <c r="H18" i="7"/>
  <c r="G24" i="7"/>
  <c r="G27" i="7" s="1"/>
  <c r="I20" i="7"/>
  <c r="F24" i="7"/>
  <c r="E23" i="7"/>
  <c r="H22" i="7"/>
  <c r="F27" i="7" l="1"/>
  <c r="I24" i="7"/>
  <c r="H20" i="7"/>
  <c r="E24" i="7"/>
  <c r="H24" i="7" s="1"/>
  <c r="E27" i="7"/>
  <c r="E25" i="7"/>
  <c r="E26" i="7"/>
  <c r="H23" i="7"/>
</calcChain>
</file>

<file path=xl/sharedStrings.xml><?xml version="1.0" encoding="utf-8"?>
<sst xmlns="http://schemas.openxmlformats.org/spreadsheetml/2006/main" count="1151" uniqueCount="487">
  <si>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</si>
  <si>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</si>
  <si>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</si>
  <si>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</si>
  <si>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</si>
  <si>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</si>
  <si>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</si>
  <si>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</si>
  <si>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</si>
  <si>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</si>
  <si>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</si>
  <si>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</si>
  <si>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</si>
  <si>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</si>
  <si>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</si>
  <si>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</si>
  <si>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</si>
  <si>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</si>
  <si>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</si>
  <si>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</si>
  <si>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</si>
  <si>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</si>
  <si>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</si>
  <si>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</si>
  <si>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</si>
  <si>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</si>
  <si>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</si>
  <si>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</si>
  <si>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</si>
  <si>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</si>
  <si>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</si>
  <si>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</si>
  <si>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</si>
  <si>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</si>
  <si>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</si>
  <si>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</si>
  <si>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</si>
  <si>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</si>
  <si>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</si>
  <si>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</si>
  <si>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28/2023/B/1</t>
  </si>
  <si>
    <t>N</t>
  </si>
  <si>
    <t>Gmina Dźwierzuty</t>
  </si>
  <si>
    <t>szczycieński</t>
  </si>
  <si>
    <t>R</t>
  </si>
  <si>
    <t>01.09.2023-31.12.2023</t>
  </si>
  <si>
    <t>28/2023/B/3</t>
  </si>
  <si>
    <t>Powiat Lidzbarski</t>
  </si>
  <si>
    <t>Remont drogi powiatowej nr 1357N na odcinku DW 513 - Drwęca</t>
  </si>
  <si>
    <t>01.03.2023-31.10.2023</t>
  </si>
  <si>
    <t>28/2023/B/4</t>
  </si>
  <si>
    <t>Gmina Pisz</t>
  </si>
  <si>
    <t>piski</t>
  </si>
  <si>
    <t>Remont ulicy Wąglickiej w Piszu</t>
  </si>
  <si>
    <t>30.06.2023-29.06.2024</t>
  </si>
  <si>
    <t>28/2023/B/6</t>
  </si>
  <si>
    <t>Remont drogi Snopki - Wąglik</t>
  </si>
  <si>
    <t>28/2023/B/7</t>
  </si>
  <si>
    <t>Gmina Iława</t>
  </si>
  <si>
    <t>iławski</t>
  </si>
  <si>
    <t>Remont nawierzchni drogi gminnej nr 146041N na odcinku Szałkowo - Kwiry</t>
  </si>
  <si>
    <t>01.03.2023-30.11.2023</t>
  </si>
  <si>
    <t>28/2023/B/8</t>
  </si>
  <si>
    <t>Remont drogi gminnej Nr 146041N w miejscowości Makowo</t>
  </si>
  <si>
    <t>28/2023/B/9</t>
  </si>
  <si>
    <t>Remont drogi nr 1796N Szeszki - Chełchy w miejscowości Chełchy</t>
  </si>
  <si>
    <t>03.08.2023-22.08.2023</t>
  </si>
  <si>
    <t>Powiat Olecki</t>
  </si>
  <si>
    <t>28/2023/B/10</t>
  </si>
  <si>
    <t>Remont drogi nr 1826N na odcinku Małe Olecko - Nowy Młyn</t>
  </si>
  <si>
    <t>03.07.2023-25.07.2023</t>
  </si>
  <si>
    <t>28/2023/B/11</t>
  </si>
  <si>
    <t>Remont drogi nr 4905N ul. Batorego w Olecku</t>
  </si>
  <si>
    <t>03.07.2023-18.07.2023</t>
  </si>
  <si>
    <t>28/2023/B/12</t>
  </si>
  <si>
    <t>Remont drogi nr 1818N na odcinku Orzechówko - Giże</t>
  </si>
  <si>
    <t>03.08.2023-29.08.2023</t>
  </si>
  <si>
    <t>28/2023/B/13</t>
  </si>
  <si>
    <t>Powiat Elbląski</t>
  </si>
  <si>
    <t>Remont drogi powiatowej nr 1124N od skrzyżowania z drogą powiatową nr 1121N do skrzyżowania z drogą powiatową nr 1126N. Etap III - od km 4+806,00 do km 7+218,15</t>
  </si>
  <si>
    <t>01.04.2023-15.12.2023</t>
  </si>
  <si>
    <t>28/2023/B/14</t>
  </si>
  <si>
    <t>Gmina Wielbark</t>
  </si>
  <si>
    <t>Remont drogi gminnej nr 197036N ul. Stefana Czarnieckiego i drogi gminnej nr 197039 ul. Michała Kajki</t>
  </si>
  <si>
    <t>05.06.2023-30.11.2023</t>
  </si>
  <si>
    <t>28/2023/B/15</t>
  </si>
  <si>
    <t>Gmina Miasto Mrągowo</t>
  </si>
  <si>
    <t>mrągowski</t>
  </si>
  <si>
    <t>Remont ul. Jaszczurcza Góra w Mrągowie</t>
  </si>
  <si>
    <t>01.09.2023-30.11.2023</t>
  </si>
  <si>
    <t>28/2023/B/17</t>
  </si>
  <si>
    <t>Gmina Grunwald</t>
  </si>
  <si>
    <t>ostródzki</t>
  </si>
  <si>
    <t>Remont odcinka drogi gminnej Nr 155001N w Gierzwałdzie</t>
  </si>
  <si>
    <t>01.06.2023-30.11.2023</t>
  </si>
  <si>
    <t>28/2023/B/18</t>
  </si>
  <si>
    <t>Powiat Braniewski</t>
  </si>
  <si>
    <t>Remont drogi powiatowej Nr 1352N odc. Lubianka - Wopy</t>
  </si>
  <si>
    <t>28/2023/B/19</t>
  </si>
  <si>
    <t>Powiat Kętrzyński</t>
  </si>
  <si>
    <t>Remont drogi powiatowej nr 1396N w km 15+814 do km 18+780 Momajny - Michałkowo - etap I (długość 1 560,00 mb)</t>
  </si>
  <si>
    <t>30.04.2023-20.12.2023</t>
  </si>
  <si>
    <t>28/2023/B/20</t>
  </si>
  <si>
    <t>Remont drogi powiatowej nr 1610N w km 8+036 do km 9+852 w msc. Siemki</t>
  </si>
  <si>
    <t>28/2023/B/21</t>
  </si>
  <si>
    <t>Remont drogi powiatowej Nr 1308N odc. Wielkie Wierzno - Chruściel</t>
  </si>
  <si>
    <t>28/2023/B/22</t>
  </si>
  <si>
    <t>Remont drogi powiatowej Nr 1338N odc. Księżno - Bronki</t>
  </si>
  <si>
    <t>28/2023/B/23</t>
  </si>
  <si>
    <t>Remont drogi powiatowej Nr 1324N odc. Młynowo - Jarzeń</t>
  </si>
  <si>
    <t>28/2023/B/24</t>
  </si>
  <si>
    <t>Remont drogi powiatowej Nr 1391N odc. Podleśne - Gronówko</t>
  </si>
  <si>
    <t>28/2023/B/25</t>
  </si>
  <si>
    <t>Remont drogi powiatowej Nr 1395N odc. Jachowo - Lutkowo</t>
  </si>
  <si>
    <t>28/2023/B/26</t>
  </si>
  <si>
    <t>Remont drogi powiatowej Nr 1397N odc. Wysoka Braniewska - Pakosze</t>
  </si>
  <si>
    <t>28/2023/B/27</t>
  </si>
  <si>
    <t>Gmina Biskupiec</t>
  </si>
  <si>
    <t>olsztyński</t>
  </si>
  <si>
    <t>Remont nawierzchni jezdni i chodników ulicy Śmiałej i Okrzei w Biskupcu - dr. 167576N i 167519N</t>
  </si>
  <si>
    <t>01.09.2023-31.08.2024</t>
  </si>
  <si>
    <t>28/2023/B/28</t>
  </si>
  <si>
    <t>Remont ul. Stefana Okrzei na odcinku od ul. Śmiałej do ul. Jeziornej w obrębie 2 miasta Biskupiec - droga nr 167519N</t>
  </si>
  <si>
    <t>28/2023/B/29</t>
  </si>
  <si>
    <t>Remont nawierzchni jezdni i chodników na ulicach Akacjowa (167501N), Bukowa (167503N) i Klonowa (167507N) na terenie miasta Biskupiec</t>
  </si>
  <si>
    <t>28/2023/B/30</t>
  </si>
  <si>
    <t>Remont ul. Ludowej na odcinku od Al. Wojska Polskiego do drogi gminnej nr 167608N w obrębie 3 miasta Biskupiec - droga nr 167560N</t>
  </si>
  <si>
    <t>28/2023/B/31</t>
  </si>
  <si>
    <t>Remont nawierzchni jezdni i chodnika ulicy Wojska Polskiego (167596N) na terenie Miasta Biskupiec</t>
  </si>
  <si>
    <t>28/2023/B/32</t>
  </si>
  <si>
    <t>Powiat Działdowski</t>
  </si>
  <si>
    <t>Remont drogi powiatowej nr 1363N na odcinku od miejscowości Gnojno do miejscowości Petrykozy</t>
  </si>
  <si>
    <t>28/2023/B/33</t>
  </si>
  <si>
    <t>Powiat Szczycieński</t>
  </si>
  <si>
    <t>Remont drogi powiatowej nr 1663N Szczytno - Zabiele - Lejkowo w km 9+450 - 11+950</t>
  </si>
  <si>
    <t>21.10.2023-18.10.2024</t>
  </si>
  <si>
    <t>28/2023/B/34</t>
  </si>
  <si>
    <t>28/2023/B/35</t>
  </si>
  <si>
    <t>28/2023/B/36</t>
  </si>
  <si>
    <t>Powiat Ełcki</t>
  </si>
  <si>
    <t>Remont drogi powiatowej nr 1874N na odc. Długosze - Kopijki</t>
  </si>
  <si>
    <t>01.06.2023-29.09.2023</t>
  </si>
  <si>
    <t>28/2023/B/37</t>
  </si>
  <si>
    <t>Remont drogi powiatowej nr 1921N na odc. Rożyńsk Wielki - Guty Rożyńskie</t>
  </si>
  <si>
    <t>28/2023/B/38</t>
  </si>
  <si>
    <t>Remont drogi powiatowej nr 1878N na odc. Makosieje - Sypitki</t>
  </si>
  <si>
    <t>28/2023/B/39</t>
  </si>
  <si>
    <t>Remont drogi powiatowej nr 1945N na odc. Marcinowo - Kalinowo</t>
  </si>
  <si>
    <t>28/2023/B/40</t>
  </si>
  <si>
    <t>Remont drogi powiatowej nr 1844N na odc. Stare Juchy - Gorłówko</t>
  </si>
  <si>
    <t>28/2023/B/41</t>
  </si>
  <si>
    <t>Remont drogi powiatowej nr 1905N na odc. Płociczno - Miluki</t>
  </si>
  <si>
    <t>28/2023/B/42</t>
  </si>
  <si>
    <t>Gmina Jeziorany</t>
  </si>
  <si>
    <t>Remont drogi gminnej Wójtówko - Modliny</t>
  </si>
  <si>
    <t>01.07.2023-30.05.2024</t>
  </si>
  <si>
    <t>28/2023/B/43</t>
  </si>
  <si>
    <t>Powiat Iławski</t>
  </si>
  <si>
    <t>Remont drogi powiatowej nr 1208N Ogrodzieniec - Trupel - Laseczno - Szymbark - Gardzień na odc. od km 18+550 do km 20+538</t>
  </si>
  <si>
    <t>01.06.2023-30.09.2023</t>
  </si>
  <si>
    <t>28/2023/B/44</t>
  </si>
  <si>
    <t>01.06.2023-30.10.2023</t>
  </si>
  <si>
    <t>28/2023/B/45</t>
  </si>
  <si>
    <t>Powiat Piski</t>
  </si>
  <si>
    <t>01.07.2023-31.12.2023</t>
  </si>
  <si>
    <t>28/2023/B/46</t>
  </si>
  <si>
    <t>28/2023/B/47</t>
  </si>
  <si>
    <t>Gmina Stare Juchy</t>
  </si>
  <si>
    <t>ełcki</t>
  </si>
  <si>
    <t>Remont drogi gminnej Nr 176005N w miejscowości Liski, Gm. Stare Juchy</t>
  </si>
  <si>
    <t>01.05.2023-30.10.2023</t>
  </si>
  <si>
    <t>28/2023/B/48</t>
  </si>
  <si>
    <t>Powiat Giżycki</t>
  </si>
  <si>
    <t>Remont ul. Staszica w Giżycku</t>
  </si>
  <si>
    <t>28/2023/B/49</t>
  </si>
  <si>
    <t>Remont drogi powiatowej nr 1859N na odcinku Pietrasze - gr. powiatu</t>
  </si>
  <si>
    <t>01.06.2023-31.05.2024</t>
  </si>
  <si>
    <t>28/2023/B/50</t>
  </si>
  <si>
    <t>Gmina Miasto Działdowo</t>
  </si>
  <si>
    <t>działdowski</t>
  </si>
  <si>
    <t>Remont ulicy Ks. Kard. Stefana Wyszyńskiego (Nr 203123N) w Działdowie</t>
  </si>
  <si>
    <t>01.09.2023-30.06.2024</t>
  </si>
  <si>
    <t>28/2023/B/51</t>
  </si>
  <si>
    <t>Remont ulicy E. Orzeszkowej (Nr 203073N) w Działdowie</t>
  </si>
  <si>
    <t>01.09.2023-31.05.2024</t>
  </si>
  <si>
    <t>28/2023/B/52</t>
  </si>
  <si>
    <t>Remont ulicy Józefa Hallera (nr 203025N) w Działdowie</t>
  </si>
  <si>
    <t>28/2023/B/53</t>
  </si>
  <si>
    <t>Remont ulicy Św. Wojciecha (nr 203118N) w Działdowie</t>
  </si>
  <si>
    <t>28/2023/B/54</t>
  </si>
  <si>
    <t>Gmina Działdowo</t>
  </si>
  <si>
    <t>Remont drogi gminnej nr 187011N oraz nr 187048N w miejscowości Grzybiny, Gmina Działdowo</t>
  </si>
  <si>
    <t>01.05.2023-15.11.2023</t>
  </si>
  <si>
    <t>28/2023/B/55</t>
  </si>
  <si>
    <t>Remont drogi gminnej nr 187017N w miejscowości Turza Wielka, Gmina Działdowo</t>
  </si>
  <si>
    <t>28/2023/B56</t>
  </si>
  <si>
    <t>Powiat Nidzicki</t>
  </si>
  <si>
    <t>05.05.2023-30.11.2023</t>
  </si>
  <si>
    <t>28/2023/B/57</t>
  </si>
  <si>
    <t>Gmina Ostróda</t>
  </si>
  <si>
    <t xml:space="preserve"> Remont drogi gminnej nr 153085N Samborowo - Gierłoż w km 4+250: 7+551</t>
  </si>
  <si>
    <t>01.07.2023-30.10.2023</t>
  </si>
  <si>
    <t>28/2023/B/58</t>
  </si>
  <si>
    <t>Powiat Ostródzki</t>
  </si>
  <si>
    <t>08.05.2023-30.10.2023</t>
  </si>
  <si>
    <t>28/2023/B/59</t>
  </si>
  <si>
    <t>Remont drogi powiatowej Nr 1189N w km 5+655-6+155</t>
  </si>
  <si>
    <t>28/2023/B/60</t>
  </si>
  <si>
    <t>Remont drogi powiatowej nr 1261N w miejscowości Grunwald</t>
  </si>
  <si>
    <t>28/2023/B/61</t>
  </si>
  <si>
    <t>Remont dróg powiatowych Nr 1207N i 1209N w m. Jarnołtowo</t>
  </si>
  <si>
    <t>28/2023/B/62</t>
  </si>
  <si>
    <t>Gmina Szczytno</t>
  </si>
  <si>
    <t>Remont nawierzchni asfaltowej drogi gminnej nr 196030N Olszyny - Wawrochy w msc. Olszyny</t>
  </si>
  <si>
    <t>01.09.2023-31.10.2023</t>
  </si>
  <si>
    <t>28/2023/B/64</t>
  </si>
  <si>
    <t>Gmina Elbląg</t>
  </si>
  <si>
    <t>elbląski</t>
  </si>
  <si>
    <t>Remont nawierzchni odcinka drogi gminnej nr 101030N w miejscowości Adamowo, gmina Elbląg</t>
  </si>
  <si>
    <t>01.07.2023-30.11.2023</t>
  </si>
  <si>
    <t>28/2023/B/65</t>
  </si>
  <si>
    <t>Powiat Bartoszycki</t>
  </si>
  <si>
    <t>01.04.2023-30.11.2023</t>
  </si>
  <si>
    <t>28/2023/B/66</t>
  </si>
  <si>
    <t>Gmina Nidzica</t>
  </si>
  <si>
    <t>nidzicki</t>
  </si>
  <si>
    <t>Remont drogi gminnej nr 190022N Nidzica - Bartoszki</t>
  </si>
  <si>
    <t>28/2023/B/67</t>
  </si>
  <si>
    <t>Gmina Srokowo</t>
  </si>
  <si>
    <t>kętrzyński</t>
  </si>
  <si>
    <t>28/2023/B/68</t>
  </si>
  <si>
    <t>Gmina Stawiguda</t>
  </si>
  <si>
    <t>Remont drogi gminnej nr 162104N w Dorotowie</t>
  </si>
  <si>
    <t>01.07.2023-29.12.2023</t>
  </si>
  <si>
    <t>28/2023/B/69</t>
  </si>
  <si>
    <t>Remont drogi gminnej nr 162034N w Pluskach</t>
  </si>
  <si>
    <t>28/2023/B/70</t>
  </si>
  <si>
    <t>Remont drogi gminnej nr 162033N w Pluskach</t>
  </si>
  <si>
    <t>28/2023/B/71</t>
  </si>
  <si>
    <t>Remont drogi gminnej nr 162027N w Gryźlinach</t>
  </si>
  <si>
    <t>28/2023/B/72</t>
  </si>
  <si>
    <t>Powiat Olsztyński</t>
  </si>
  <si>
    <t>Remont ok 5,2 km drogi powiatowej nr 1439N relacji S51 - Gągławki</t>
  </si>
  <si>
    <t>01.06.2023-15.11.2023</t>
  </si>
  <si>
    <t>28/2023/B/73</t>
  </si>
  <si>
    <t>Remont drogi powiatowej nr 1441N relacji Stawiguda - Pluski na odcinku około 1,5 km</t>
  </si>
  <si>
    <t>28/2023/B/74</t>
  </si>
  <si>
    <t>Remont drogi gminnej w Biesalu na dz. Nr 140/3, 139, 175/3 - etap I</t>
  </si>
  <si>
    <t>03.05.2023-31.12.2023</t>
  </si>
  <si>
    <t>28/2023/B/75</t>
  </si>
  <si>
    <t>Gmina Gietrzwałd</t>
  </si>
  <si>
    <t>28/2023/B/76</t>
  </si>
  <si>
    <t>28/2023/B/77</t>
  </si>
  <si>
    <t>Remont około 0,4 km drogi powiatowej nr 1468N w m. Przykop</t>
  </si>
  <si>
    <t>28/2023/B/78</t>
  </si>
  <si>
    <t>28/2023/B/79</t>
  </si>
  <si>
    <t>28/2023/B/80</t>
  </si>
  <si>
    <t>Remont drogi powiatowej nr 1449N na odcinku około 230 m w miejscowości Kieźliny</t>
  </si>
  <si>
    <t>28/2023/B/81</t>
  </si>
  <si>
    <t>Remont około 0,6 km drogi powiatowej nr 1468N w m. Nowa Wieś</t>
  </si>
  <si>
    <t>28/2023/B/82</t>
  </si>
  <si>
    <t>Remont około 0,9 km drogi powiatowej nr 1501N na odcinku Brąswałd - Dywity</t>
  </si>
  <si>
    <t>28/2023/B/83</t>
  </si>
  <si>
    <t>Remont około 0,5 km drogi powiatowej nr 1203N w m. Pupki</t>
  </si>
  <si>
    <t>28/2023/B/84</t>
  </si>
  <si>
    <t>Remont drogi powiatowej nr 1370N relacji Gietrzwałd - Tomaszkowo od km 10+000 do km 10+065</t>
  </si>
  <si>
    <t>06.03.2023-06.08.2023</t>
  </si>
  <si>
    <t>28/2023/B/85</t>
  </si>
  <si>
    <t>Remont drogi powiatowej nr 1425N relacji Podlejki - Olsztynek od km 5+830 do km 5+960</t>
  </si>
  <si>
    <t>28/2023/B/86</t>
  </si>
  <si>
    <t>Remont drogi powiatowej nr 1455N relacji Łęgajny - Barczewko od km 5+870 do km 5+940</t>
  </si>
  <si>
    <t>28/2023/B/87</t>
  </si>
  <si>
    <t>Remont drogi powiatowej nr 1994N relacji Barczewo - Prejłowo od km 21+070 do km 21+355</t>
  </si>
  <si>
    <t>28/2023/B/88</t>
  </si>
  <si>
    <t>Remont drogi powiatowej nr 1467N relacji Barczewo - Silice od km 2+170 do km 2+470</t>
  </si>
  <si>
    <t>28/2023/B/89</t>
  </si>
  <si>
    <t>Remont drogi powiatowej nr 1475N relacji Derc - Kronowo od km 13+690 do km 13+840</t>
  </si>
  <si>
    <t>28/2023/B/90</t>
  </si>
  <si>
    <t>Remont drogi powiatowej nr 1993 relacji Tuławki - Maruny od km 13+330 do km 13+630</t>
  </si>
  <si>
    <t>28/2023/B/91</t>
  </si>
  <si>
    <t>Remont drogi powiatowej nr 1993N relacji Tuławki - Maruny od km 13+915 do km 14+215</t>
  </si>
  <si>
    <t>28/2023/B/92</t>
  </si>
  <si>
    <t>Remont drogi powiatowej nr 1464N relacji Olsztyn - Dzierzki od km 7+000 do km 7+150</t>
  </si>
  <si>
    <t>28/2023/B/93</t>
  </si>
  <si>
    <t>Gmina Miejska Szczytno</t>
  </si>
  <si>
    <t>Remont ul. Lipowej w Szczytnie</t>
  </si>
  <si>
    <t>01.04.2023-31.12.2023</t>
  </si>
  <si>
    <t>28/2023/B/94</t>
  </si>
  <si>
    <t>Remont ul. Bohaterów Westerplatte w Szczytnie</t>
  </si>
  <si>
    <t>28/2023/B/95</t>
  </si>
  <si>
    <t>Remont ul. Dąbrowskiego w Szczytnie</t>
  </si>
  <si>
    <t>28/2023/B/96</t>
  </si>
  <si>
    <t>Remont ul. Leśnej w Szczytnie</t>
  </si>
  <si>
    <t>28/2023/B/97</t>
  </si>
  <si>
    <t>Gmina Barciany</t>
  </si>
  <si>
    <t>Remont drogi gminnej nr 125036N Gęsiki - Suchawa</t>
  </si>
  <si>
    <t>28.04.2023-30.09.2023</t>
  </si>
  <si>
    <t>28/2023/B/98</t>
  </si>
  <si>
    <t>Gmina Lidzbark</t>
  </si>
  <si>
    <t>Remont ulicy Jarzębinowej w Lidzbarku</t>
  </si>
  <si>
    <t>28/2023/B/99</t>
  </si>
  <si>
    <t>Remont drogi gminnej nr 125028N Asuny - Duje</t>
  </si>
  <si>
    <t>28.04.2023-30.10.2023</t>
  </si>
  <si>
    <t>28/2023/B/100</t>
  </si>
  <si>
    <t>Remont ulicy Słonecznej w Lidzbarku</t>
  </si>
  <si>
    <t>28/2023/B/101</t>
  </si>
  <si>
    <t>Remont ulicy Akacjowej w Lidzbarku</t>
  </si>
  <si>
    <t>28/2023/B/102</t>
  </si>
  <si>
    <t>Remont drogi gminnej nr 125062N Aptynty - Wielewo</t>
  </si>
  <si>
    <t>28/2023/B/104</t>
  </si>
  <si>
    <t>Gmina Olecko</t>
  </si>
  <si>
    <t>olecki</t>
  </si>
  <si>
    <t>Remont drogi gminnej nr 141569N (ul. Kopernika) w Olecku</t>
  </si>
  <si>
    <t>02.01.2023-22.12.2023</t>
  </si>
  <si>
    <t>28/2023/B/106</t>
  </si>
  <si>
    <t>Gmina Susz</t>
  </si>
  <si>
    <t>Remont drogi gminnej nr DG 143010N Redaki - Babięty Wielkie</t>
  </si>
  <si>
    <t>28/2023/B/107</t>
  </si>
  <si>
    <t>Gmina Lubawa</t>
  </si>
  <si>
    <t>Remont drogi gminnej nr 147004N w msc. Byszwałd</t>
  </si>
  <si>
    <t>01.06.2023-01.05.2024</t>
  </si>
  <si>
    <t>28/2023/B/109</t>
  </si>
  <si>
    <t>giżycki</t>
  </si>
  <si>
    <t>Remont drogi gminnej nr 205072N ul. Sikorskiego w Giżycku</t>
  </si>
  <si>
    <t>28/2023/B/110</t>
  </si>
  <si>
    <t>Gmina Miejska Lubawa</t>
  </si>
  <si>
    <t>Remont ulicy Ogrodowej w Lubawie</t>
  </si>
  <si>
    <t>28/2023/B/111</t>
  </si>
  <si>
    <t>Remont ulicy Biblii Gutenberga w Lubawie</t>
  </si>
  <si>
    <t>28/2023/B/112</t>
  </si>
  <si>
    <t>Remont ulicy Bolesława Prusa w Lubawie</t>
  </si>
  <si>
    <t>28/2023/B/113</t>
  </si>
  <si>
    <t>Gmina Purda</t>
  </si>
  <si>
    <t xml:space="preserve">Remont drogi gminnej nr 165008N na odcinku Przykop - Nowy Przykop </t>
  </si>
  <si>
    <t>28/2023/B/114</t>
  </si>
  <si>
    <t>Remont drogi gminnej nr 165032N Nowa Wieś - Łajs</t>
  </si>
  <si>
    <t>28/2023/B/115</t>
  </si>
  <si>
    <t>Remont drogi gminnej nr 165025N Pajtuny - Pajtuński Młyn</t>
  </si>
  <si>
    <t>01.08.2023-31.07.2024</t>
  </si>
  <si>
    <t>28/2023/B/116</t>
  </si>
  <si>
    <t>Gmina Kisielice</t>
  </si>
  <si>
    <t>Remont drogi gminnej nr 144015N w miejscowości Goryń</t>
  </si>
  <si>
    <t>28/2023/B/117</t>
  </si>
  <si>
    <t>28/2023/B/118</t>
  </si>
  <si>
    <t>Remont drogi gminnej w Łęgowie nr drogi 144007N. Odcinek nr 1 - etap III oraz odcinek nr 2 - etap IV</t>
  </si>
  <si>
    <t>28/2023/B/119</t>
  </si>
  <si>
    <t>Remont ul. Miłej w Ostródzie</t>
  </si>
  <si>
    <t>18.09.2023-28.06.2024</t>
  </si>
  <si>
    <t>28/2023/B/120</t>
  </si>
  <si>
    <t>Remont ul. Małłka i ul. Liszewskiego w Ostródzie</t>
  </si>
  <si>
    <t>28/2023/B/121</t>
  </si>
  <si>
    <t>Remont ul. Przedszkolnej w Ostródzie</t>
  </si>
  <si>
    <t>28/2023/B/122</t>
  </si>
  <si>
    <t>Gmina Olsztynek</t>
  </si>
  <si>
    <t>Remont ulicy Akacjowej oraz fragmentu ul. Lipowej na łącznym odcinku 565 mb</t>
  </si>
  <si>
    <t>10.05.2023-10.08.2023</t>
  </si>
  <si>
    <t>28/2023/B/123</t>
  </si>
  <si>
    <t>Remont drogi gminnej nr 159011N w miejscowości Królikowo na odcinku około 500 mb</t>
  </si>
  <si>
    <t>28/2023/B/124</t>
  </si>
  <si>
    <t>Remont drogi gminnej nr 159001N w miejscowości Warlity Małe na odcinku około 865 mb</t>
  </si>
  <si>
    <t>28/2023/B/125</t>
  </si>
  <si>
    <t>Gmina Ełk</t>
  </si>
  <si>
    <t>Remont drogi gminnej nr 177103N w miejscowości Krokocie</t>
  </si>
  <si>
    <t>01.09.2023-21.08.2024</t>
  </si>
  <si>
    <t>28/2023/B/126</t>
  </si>
  <si>
    <t>Remont drogi gminnej nr 177048N ul. T. Kościuszki w miejscowości Straduny</t>
  </si>
  <si>
    <t>28/2023/B/127</t>
  </si>
  <si>
    <t>Remont drogi gminnej nr 177091N ul. Szkolna w miejscowości Woszczele</t>
  </si>
  <si>
    <t>28/2023/B/128</t>
  </si>
  <si>
    <t>Gmina Orzysz</t>
  </si>
  <si>
    <t>Remont drogi ul. Leśnej w Orzyszu, dz. nr 161/2</t>
  </si>
  <si>
    <t>30.08.2023-15.12.2023</t>
  </si>
  <si>
    <t>28/2023/B/129</t>
  </si>
  <si>
    <t>30.08.2023-10.12.2023</t>
  </si>
  <si>
    <t>28/2023/B/130</t>
  </si>
  <si>
    <t>Remont drogi gminnej ul. Ogrodowa w Orzyszu</t>
  </si>
  <si>
    <t>01.08.2023-30.11.2023</t>
  </si>
  <si>
    <t>28/2023/B/131</t>
  </si>
  <si>
    <t>Remont drogi gminnej nr 205062N ul. 3 Maja w Giżycku</t>
  </si>
  <si>
    <t>28/2023/B/133</t>
  </si>
  <si>
    <t>Gmina Mikołajki</t>
  </si>
  <si>
    <t xml:space="preserve">Remont drogi gminnej nr 171003N na odcinku Nowe Sady - Cimowo </t>
  </si>
  <si>
    <t>28/2023/B/134</t>
  </si>
  <si>
    <t>Gmina Pasłęk</t>
  </si>
  <si>
    <t>Remont ul. Mikołaja Kopernika w Pasłęku</t>
  </si>
  <si>
    <t>28/2023/B/135</t>
  </si>
  <si>
    <t>Gmina Miasto Ełk</t>
  </si>
  <si>
    <t>Remont nawierzchni jezdni, chodników i zjazdów ulic: Staszica, Sucharskiego i Malmeda w Ełku</t>
  </si>
  <si>
    <t>28/2023/B/136</t>
  </si>
  <si>
    <t>Remont nawierzchni jezdni drogi gminnej ul. Św. M.M. Kolbe w Ełku</t>
  </si>
  <si>
    <t>28/2023/B/137</t>
  </si>
  <si>
    <t>Remont nawierzchni jezdni, chodników i zjazdów ulic: Augustowskiej, Kraszewskiego i Śląskiej w Ełku</t>
  </si>
  <si>
    <t>28/2023/B/138</t>
  </si>
  <si>
    <t>Remont drogi gminnej na działce nr 184 w obrębie Przybyłowo</t>
  </si>
  <si>
    <t>28/2023/B/139</t>
  </si>
  <si>
    <t>Powiat Węgorzewski</t>
  </si>
  <si>
    <t>30.06.2023-30.11.2023</t>
  </si>
  <si>
    <t>28/2023/B/144</t>
  </si>
  <si>
    <t>Gmina Gronowo Elbląskie</t>
  </si>
  <si>
    <t>01.06.2023-30.05.2024</t>
  </si>
  <si>
    <t>28/2023/B/145</t>
  </si>
  <si>
    <t>Remont odcinka drogi gminnej nr 141547N (ul. Plac Wolności) w Olecku</t>
  </si>
  <si>
    <t>28/2023/B/146</t>
  </si>
  <si>
    <t>01.06.2023-31.10.2023</t>
  </si>
  <si>
    <t>28/2023/B/147</t>
  </si>
  <si>
    <t>Remont drogi gminnej do miejscowości Szwejkówko - Odcinek II, dz. nr 11/6</t>
  </si>
  <si>
    <t>Gmina Miejska Ostróda</t>
  </si>
  <si>
    <t>2807</t>
  </si>
  <si>
    <t>2806</t>
  </si>
  <si>
    <t>2817</t>
  </si>
  <si>
    <t>2814</t>
  </si>
  <si>
    <t>2815</t>
  </si>
  <si>
    <t>2805</t>
  </si>
  <si>
    <t>2811</t>
  </si>
  <si>
    <t>2803</t>
  </si>
  <si>
    <t>2813</t>
  </si>
  <si>
    <t>2816</t>
  </si>
  <si>
    <t>2809</t>
  </si>
  <si>
    <t>2804</t>
  </si>
  <si>
    <t>2801</t>
  </si>
  <si>
    <t>2819</t>
  </si>
  <si>
    <t>2808</t>
  </si>
  <si>
    <t>2802</t>
  </si>
  <si>
    <t>2817011</t>
  </si>
  <si>
    <t>2805011</t>
  </si>
  <si>
    <t>2803011</t>
  </si>
  <si>
    <t>2806011</t>
  </si>
  <si>
    <t>2815011</t>
  </si>
  <si>
    <t>2803043</t>
  </si>
  <si>
    <t>2817022</t>
  </si>
  <si>
    <t>2804073</t>
  </si>
  <si>
    <t>2803022</t>
  </si>
  <si>
    <t>2804093</t>
  </si>
  <si>
    <t>2804032</t>
  </si>
  <si>
    <t>2807052</t>
  </si>
  <si>
    <t>2811043</t>
  </si>
  <si>
    <t>2807063</t>
  </si>
  <si>
    <t>2808062</t>
  </si>
  <si>
    <t>2817062</t>
  </si>
  <si>
    <t>2815032</t>
  </si>
  <si>
    <t>2808022</t>
  </si>
  <si>
    <t>2816033</t>
  </si>
  <si>
    <t>2814102</t>
  </si>
  <si>
    <t>2807032</t>
  </si>
  <si>
    <t>2815092</t>
  </si>
  <si>
    <t>2807043</t>
  </si>
  <si>
    <t>2814023</t>
  </si>
  <si>
    <t>2816023</t>
  </si>
  <si>
    <t>2810023</t>
  </si>
  <si>
    <t>2817083</t>
  </si>
  <si>
    <t>2807021</t>
  </si>
  <si>
    <t>2814052</t>
  </si>
  <si>
    <t>2814093</t>
  </si>
  <si>
    <t>2814112</t>
  </si>
  <si>
    <t>2804012</t>
  </si>
  <si>
    <t>Gmina Miejska Giżycko</t>
  </si>
  <si>
    <t>21.08.2023-30.11.2024</t>
  </si>
  <si>
    <t>Remont drogi gminnej nr 102073N w ciągu której przebiega ulica Okrężna w miejscowości Gronowo Elbląskie</t>
  </si>
  <si>
    <t>Remont drogi gminnej w Biesalu na dz. nr 140/2 i 19/1 - etap II</t>
  </si>
  <si>
    <t>Remont drogi gminnej w Unieszewie na dz. nr 222, 240, 176/1</t>
  </si>
  <si>
    <t>Remont drogi gminnej w Łęgowie nr drogi 144007N. Odcinek nr 1 etap II - dz. nr 285, 660 i 734 obręb Łęgowo</t>
  </si>
  <si>
    <t>Remont dróg gminnych w Kosakowie na odcinku od km 0+000 do km 0+718,98. Drogi gminne Nr 127019N, 127017N. Dz. Nr 374, 177, 539, 173/1 Obręb Kosakowo</t>
  </si>
  <si>
    <t>Remont drogi gminnej do miejscowości Szwejkówko - odcinek I, dz. nr 23/1, 23/2, 23/3</t>
  </si>
  <si>
    <t>Remont nawierzchni asfaltowej drogi gminnej nr 196031N Wawrochy - Niedźwiedzie, w miejscowościach: Wawrochy i Wały</t>
  </si>
  <si>
    <t>Remont nawierzchni drogi gminnej nr 195007N gr. gm./Nerwik/-Sąpłaty (działka 29, 142) od km 0+000 do km 0+630, obr. 15 m. Sąpłaty, gmina Dźwierzuty</t>
  </si>
  <si>
    <t>Remont ulicy powiatowej Nr 3069N Kościuszki w Morągu w km 0+220 - 0+500</t>
  </si>
  <si>
    <t>Remont drogi powiatowej Nr 1696N Mikołajki - Łuknajno - Tuchlin - DK Nr 16 - stacja kolejowa Tuchlin od km 6+572 do km 7+507</t>
  </si>
  <si>
    <t>Remont dróg powiatowych nr 3722N oraz 1978N na odcinku od skrzyżowania z drogą powiatową nr 1538N do skrzyżowania z drogą powiatową nr 1996N</t>
  </si>
  <si>
    <t>Remont drogi powiatowej nr 1291N Jędrychowo - Trupel - dr. 1279N odc. od km 0+805 do km 2+605, odc. od 3+379 do km 3+924</t>
  </si>
  <si>
    <t>Remont DP Nr 1555N Kiertyny Małe - Dąbrowa - Bartoszyce w msc. Dąbrowa od km 5+483 do km 6+341 o długości 858 m</t>
  </si>
  <si>
    <t>Remont drogi powiatowej Nr 1660N DK Nr 63 - Kałęczyn - DK Nr 58 (Biała Piska) od km 0+052 do km 0+925</t>
  </si>
  <si>
    <t xml:space="preserve">Remont drogi powiatowej nr 1934N na odcinku od m. Jakunówko do granicy powiatu w m. Lipowa Góra </t>
  </si>
  <si>
    <t>Remont około 0,9 km drogi powiatowej nr 1487N na odcinku od m. Biesówko w kierunku skrzyżowania z DP 1434N</t>
  </si>
  <si>
    <t>Remont drogi powiatowej nr 1677N dr. kraj. Nr 53 - Nowe Czajki - Jerominy w km 4+100 i w km 6+820 - 8+200</t>
  </si>
  <si>
    <t>Remont drogi powiatowej nr 1671N Lejkowo - Kipary - dr. nr 1512N od km 0+000 do 2+440</t>
  </si>
  <si>
    <t>2810011</t>
  </si>
  <si>
    <t>2805052</t>
  </si>
  <si>
    <t>2813043</t>
  </si>
  <si>
    <t>2814063</t>
  </si>
  <si>
    <t>2805022</t>
  </si>
  <si>
    <t>Remont około 0,6 km drogi powiatowej nr 1495N relacji Kolno - Bęsia</t>
  </si>
  <si>
    <t>Gmina Tolkmicko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</si>
  <si>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[styczeń 2023]</t>
    </r>
  </si>
  <si>
    <t>………………………………………………………………………………….</t>
  </si>
  <si>
    <t>Województwo: Warmińsko-mazurskie</t>
  </si>
  <si>
    <t>56*</t>
  </si>
  <si>
    <t>33*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</si>
</sst>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_-* #,##0.00_-;\-* #,##0.00_-;_-* &quot;-&quot;??_-;_-@_-"/>
    <numFmt numFmtId="165" formatCode="0.0000"/>
    <numFmt numFmtId="166" formatCode="#,##0.00\ &quot;zł&quot;"/>
    <numFmt numFmtId="167" formatCode="#,##0.000"/>
  </numFmts>
  <fonts count="2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8"/>
      <color theme="5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/>
    <xf numFmtId="9" fontId="13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5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16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4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14" fillId="0" borderId="0" xfId="0" applyFont="1"/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0" applyFont="1"/>
    <xf numFmtId="0" fontId="17" fillId="0" borderId="0" xfId="0" applyFont="1"/>
    <xf numFmtId="0" fontId="15" fillId="0" borderId="1" xfId="0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2" fillId="0" borderId="0" xfId="6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10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66" fontId="20" fillId="3" borderId="5" xfId="0" applyNumberFormat="1" applyFont="1" applyFill="1" applyBorder="1" applyAlignment="1">
      <alignment vertical="center"/>
    </xf>
    <xf numFmtId="166" fontId="20" fillId="3" borderId="6" xfId="0" applyNumberFormat="1" applyFont="1" applyFill="1" applyBorder="1" applyAlignment="1">
      <alignment vertical="center"/>
    </xf>
    <xf numFmtId="166" fontId="20" fillId="4" borderId="7" xfId="0" applyNumberFormat="1" applyFont="1" applyFill="1" applyBorder="1" applyAlignment="1">
      <alignment vertical="center"/>
    </xf>
    <xf numFmtId="166" fontId="20" fillId="3" borderId="8" xfId="0" applyNumberFormat="1" applyFont="1" applyFill="1" applyBorder="1" applyAlignment="1">
      <alignment vertical="center"/>
    </xf>
    <xf numFmtId="166" fontId="21" fillId="4" borderId="7" xfId="0" applyNumberFormat="1" applyFont="1" applyFill="1" applyBorder="1" applyAlignment="1">
      <alignment vertical="center"/>
    </xf>
    <xf numFmtId="166" fontId="22" fillId="4" borderId="7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6" fontId="22" fillId="3" borderId="8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vertical="center"/>
    </xf>
    <xf numFmtId="0" fontId="20" fillId="3" borderId="5" xfId="0" applyNumberFormat="1" applyFont="1" applyFill="1" applyBorder="1" applyAlignment="1">
      <alignment vertical="center"/>
    </xf>
    <xf numFmtId="0" fontId="22" fillId="3" borderId="9" xfId="0" applyFont="1" applyFill="1" applyBorder="1" applyAlignment="1">
      <alignment vertical="center"/>
    </xf>
    <xf numFmtId="0" fontId="22" fillId="3" borderId="5" xfId="0" applyNumberFormat="1" applyFont="1" applyFill="1" applyBorder="1" applyAlignment="1">
      <alignment vertical="center"/>
    </xf>
    <xf numFmtId="166" fontId="22" fillId="3" borderId="5" xfId="0" applyNumberFormat="1" applyFont="1" applyFill="1" applyBorder="1" applyAlignment="1">
      <alignment vertical="center"/>
    </xf>
    <xf numFmtId="166" fontId="21" fillId="5" borderId="8" xfId="0" applyNumberFormat="1" applyFont="1" applyFill="1" applyBorder="1" applyAlignment="1">
      <alignment vertical="center"/>
    </xf>
    <xf numFmtId="0" fontId="21" fillId="5" borderId="9" xfId="0" applyFont="1" applyFill="1" applyBorder="1" applyAlignment="1">
      <alignment vertical="center"/>
    </xf>
    <xf numFmtId="0" fontId="21" fillId="5" borderId="5" xfId="0" applyNumberFormat="1" applyFont="1" applyFill="1" applyBorder="1" applyAlignment="1">
      <alignment vertical="center"/>
    </xf>
    <xf numFmtId="166" fontId="21" fillId="5" borderId="5" xfId="0" applyNumberFormat="1" applyFont="1" applyFill="1" applyBorder="1" applyAlignment="1">
      <alignment vertical="center"/>
    </xf>
    <xf numFmtId="166" fontId="22" fillId="3" borderId="6" xfId="0" applyNumberFormat="1" applyFont="1" applyFill="1" applyBorder="1" applyAlignment="1">
      <alignment vertical="center"/>
    </xf>
    <xf numFmtId="166" fontId="21" fillId="5" borderId="6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vertical="center"/>
    </xf>
    <xf numFmtId="166" fontId="21" fillId="0" borderId="11" xfId="0" applyNumberFormat="1" applyFont="1" applyFill="1" applyBorder="1" applyAlignment="1">
      <alignment vertical="center"/>
    </xf>
    <xf numFmtId="166" fontId="21" fillId="0" borderId="12" xfId="0" applyNumberFormat="1" applyFont="1" applyFill="1" applyBorder="1" applyAlignment="1">
      <alignment vertical="center"/>
    </xf>
    <xf numFmtId="166" fontId="21" fillId="0" borderId="13" xfId="0" applyNumberFormat="1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vertical="center"/>
    </xf>
    <xf numFmtId="166" fontId="21" fillId="0" borderId="3" xfId="0" applyNumberFormat="1" applyFont="1" applyFill="1" applyBorder="1" applyAlignment="1">
      <alignment vertical="center"/>
    </xf>
    <xf numFmtId="166" fontId="21" fillId="0" borderId="4" xfId="0" applyNumberFormat="1" applyFont="1" applyFill="1" applyBorder="1" applyAlignment="1">
      <alignment vertical="center"/>
    </xf>
    <xf numFmtId="166" fontId="21" fillId="2" borderId="15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67" fontId="24" fillId="0" borderId="1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vertical="center" wrapText="1"/>
    </xf>
    <xf numFmtId="9" fontId="24" fillId="0" borderId="1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/>
    <xf numFmtId="0" fontId="21" fillId="0" borderId="28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67" fontId="9" fillId="0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vertical="center" wrapText="1"/>
    </xf>
    <xf numFmtId="9" fontId="0" fillId="0" borderId="0" xfId="6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 shrinkToFit="1"/>
    </xf>
    <xf numFmtId="0" fontId="18" fillId="0" borderId="26" xfId="0" applyFont="1" applyFill="1" applyBorder="1" applyAlignment="1">
      <alignment horizontal="center" vertical="center" wrapText="1" shrinkToFit="1"/>
    </xf>
    <xf numFmtId="0" fontId="18" fillId="0" borderId="27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167" fontId="27" fillId="0" borderId="1" xfId="0" applyNumberFormat="1" applyFont="1" applyFill="1" applyBorder="1" applyAlignment="1">
      <alignment horizontal="center" vertical="center"/>
    </xf>
    <xf numFmtId="165" fontId="27" fillId="0" borderId="1" xfId="0" applyNumberFormat="1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vertical="center" wrapText="1"/>
    </xf>
    <xf numFmtId="9" fontId="27" fillId="0" borderId="1" xfId="0" applyNumberFormat="1" applyFont="1" applyFill="1" applyBorder="1" applyAlignment="1">
      <alignment horizontal="center" vertical="center"/>
    </xf>
    <xf numFmtId="9" fontId="27" fillId="0" borderId="1" xfId="0" applyNumberFormat="1" applyFont="1" applyFill="1" applyBorder="1" applyAlignment="1">
      <alignment vertical="center"/>
    </xf>
  </cellXfs>
  <cellStyles count="7">
    <cellStyle name="Dziesiętny 2" xfId="1" xr:uid="{00000000-0005-0000-0000-000000000000}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  <cellStyle name="Normalny 3" xfId="5" xr:uid="{00000000-0005-0000-0000-000005000000}"/>
    <cellStyle name="Procentowy 2" xfId="6" xr:uid="{00000000-0005-0000-0000-000006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RowHeight="15" x14ac:dyDescent="0.2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35</v>
      </c>
      <c r="B1" s="55"/>
      <c r="C1" s="55"/>
      <c r="D1" s="55"/>
      <c r="E1" s="55"/>
      <c r="F1" s="55"/>
      <c r="G1" s="55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56" t="s">
        <v>34</v>
      </c>
      <c r="B2" s="57"/>
      <c r="C2" s="57"/>
      <c r="D2" s="57"/>
      <c r="E2" s="57"/>
      <c r="F2" s="57"/>
      <c r="G2" s="57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15" t="s">
        <v>482</v>
      </c>
      <c r="B4" s="14"/>
      <c r="C4" s="15"/>
      <c r="D4" s="15"/>
      <c r="E4" s="15"/>
      <c r="F4" s="15"/>
      <c r="P4" s="16"/>
    </row>
    <row r="5" spans="1:16" x14ac:dyDescent="0.25">
      <c r="A5" s="116"/>
      <c r="B5" s="15"/>
      <c r="C5" s="15"/>
      <c r="D5" s="15"/>
      <c r="E5" s="15"/>
      <c r="F5" s="15"/>
      <c r="P5" s="11"/>
    </row>
    <row r="6" spans="1:16" x14ac:dyDescent="0.25">
      <c r="A6" s="115" t="s">
        <v>484</v>
      </c>
      <c r="B6" s="14"/>
      <c r="C6" s="15"/>
      <c r="D6" s="15"/>
      <c r="E6" s="15"/>
      <c r="F6" s="15"/>
      <c r="P6" s="16"/>
    </row>
    <row r="7" spans="1:16" x14ac:dyDescent="0.25">
      <c r="A7" s="115"/>
      <c r="B7" s="14"/>
      <c r="C7" s="15"/>
      <c r="D7" s="15"/>
      <c r="E7" s="15"/>
      <c r="F7" s="15"/>
      <c r="P7" s="16"/>
    </row>
    <row r="8" spans="1:16" ht="15.75" thickBot="1" x14ac:dyDescent="0.3">
      <c r="A8" s="117"/>
      <c r="B8" s="14"/>
      <c r="C8" s="15"/>
      <c r="D8" s="15"/>
      <c r="E8" s="15"/>
      <c r="F8" s="15"/>
      <c r="P8" s="16"/>
    </row>
    <row r="9" spans="1:16" x14ac:dyDescent="0.25">
      <c r="A9" s="117"/>
      <c r="B9" s="124" t="s">
        <v>15</v>
      </c>
      <c r="C9" s="125"/>
      <c r="D9" s="125"/>
      <c r="E9" s="125"/>
      <c r="F9" s="126"/>
      <c r="P9" s="16"/>
    </row>
    <row r="10" spans="1:16" x14ac:dyDescent="0.25">
      <c r="A10" s="117"/>
      <c r="B10" s="127"/>
      <c r="C10" s="128"/>
      <c r="D10" s="128"/>
      <c r="E10" s="128"/>
      <c r="F10" s="129"/>
      <c r="P10" s="16"/>
    </row>
    <row r="11" spans="1:16" x14ac:dyDescent="0.25">
      <c r="A11" s="117"/>
      <c r="B11" s="127"/>
      <c r="C11" s="128"/>
      <c r="D11" s="128"/>
      <c r="E11" s="128"/>
      <c r="F11" s="129"/>
      <c r="P11" s="16"/>
    </row>
    <row r="12" spans="1:16" x14ac:dyDescent="0.25">
      <c r="A12" s="117"/>
      <c r="B12" s="127"/>
      <c r="C12" s="128"/>
      <c r="D12" s="128"/>
      <c r="E12" s="128"/>
      <c r="F12" s="129"/>
      <c r="P12" s="16"/>
    </row>
    <row r="13" spans="1:16" x14ac:dyDescent="0.25">
      <c r="A13" s="117"/>
      <c r="B13" s="127"/>
      <c r="C13" s="128"/>
      <c r="D13" s="128"/>
      <c r="E13" s="128"/>
      <c r="F13" s="129"/>
      <c r="P13" s="16"/>
    </row>
    <row r="14" spans="1:16" ht="15.75" thickBot="1" x14ac:dyDescent="0.3">
      <c r="B14" s="130" t="s">
        <v>483</v>
      </c>
      <c r="C14" s="131"/>
      <c r="D14" s="131"/>
      <c r="E14" s="131"/>
      <c r="F14" s="132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69" t="s">
        <v>1</v>
      </c>
      <c r="B17" s="70" t="s">
        <v>12</v>
      </c>
      <c r="C17" s="64" t="s">
        <v>28</v>
      </c>
      <c r="D17" s="64" t="s">
        <v>16</v>
      </c>
      <c r="E17" s="65" t="s">
        <v>17</v>
      </c>
      <c r="F17" s="66" t="s">
        <v>18</v>
      </c>
      <c r="G17" s="67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85" t="s">
        <v>29</v>
      </c>
      <c r="B18" s="86" t="s">
        <v>30</v>
      </c>
      <c r="C18" s="87">
        <f>COUNTA('pow podst'!K3:K58)</f>
        <v>56</v>
      </c>
      <c r="D18" s="88">
        <f>SUM('pow podst'!J3:J58)</f>
        <v>49071037</v>
      </c>
      <c r="E18" s="89">
        <f>SUM('pow podst'!L3:L58)</f>
        <v>18669659.790000003</v>
      </c>
      <c r="F18" s="62">
        <f>SUM('pow podst'!K3:K58)</f>
        <v>30401377.210000008</v>
      </c>
      <c r="G18" s="90">
        <f>SUM('pow podst'!N3:N58)</f>
        <v>30401377.210000008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91" t="s">
        <v>31</v>
      </c>
      <c r="B19" s="92" t="s">
        <v>30</v>
      </c>
      <c r="C19" s="119">
        <f>COUNTA('gm podst'!K3:K35)</f>
        <v>33</v>
      </c>
      <c r="D19" s="94">
        <f>SUM('gm podst'!K3:K35)</f>
        <v>52157305.789999999</v>
      </c>
      <c r="E19" s="95">
        <f>SUM('gm podst'!M3:M35)</f>
        <v>21476114.369999997</v>
      </c>
      <c r="F19" s="62">
        <f>SUM('gm podst'!L3:L35)</f>
        <v>30681191.420000002</v>
      </c>
      <c r="G19" s="96">
        <f>SUM('gm podst'!O3:O35)</f>
        <v>30681191.420000002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71" t="s">
        <v>32</v>
      </c>
      <c r="B20" s="82" t="s">
        <v>30</v>
      </c>
      <c r="C20" s="72">
        <f>C18+C19</f>
        <v>89</v>
      </c>
      <c r="D20" s="58">
        <f>D18+D19</f>
        <v>101228342.78999999</v>
      </c>
      <c r="E20" s="59">
        <f>E18+E19</f>
        <v>40145774.159999996</v>
      </c>
      <c r="F20" s="60">
        <f>F18+F19</f>
        <v>61082568.63000001</v>
      </c>
      <c r="G20" s="61">
        <f>G18+G19</f>
        <v>61082568.63000001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85" t="s">
        <v>2</v>
      </c>
      <c r="B21" s="86" t="s">
        <v>30</v>
      </c>
      <c r="C21" s="87">
        <f>COUNTA('pow rez'!K3:K3)</f>
        <v>0</v>
      </c>
      <c r="D21" s="88">
        <f>SUM('pow rez'!J3:J3)</f>
        <v>0</v>
      </c>
      <c r="E21" s="89">
        <f>SUM('pow rez'!L3:L3)</f>
        <v>0</v>
      </c>
      <c r="F21" s="62">
        <f>SUM('pow rez'!K3:K3)</f>
        <v>0</v>
      </c>
      <c r="G21" s="90">
        <f>SUM('pow rez'!N3:N3)</f>
        <v>0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91" t="s">
        <v>3</v>
      </c>
      <c r="B22" s="92" t="s">
        <v>30</v>
      </c>
      <c r="C22" s="93">
        <f>COUNTA('gm rez'!K3:K48)</f>
        <v>46</v>
      </c>
      <c r="D22" s="94">
        <f>SUM('gm rez'!K3:K48)</f>
        <v>36998385.330000006</v>
      </c>
      <c r="E22" s="95">
        <f>SUM('gm rez'!M3:M48)</f>
        <v>15227025.15</v>
      </c>
      <c r="F22" s="62">
        <f>SUM('gm rez'!L3:L48)</f>
        <v>21771360.179999996</v>
      </c>
      <c r="G22" s="96">
        <f>SUM('gm rez'!O3:O48)</f>
        <v>21771360.179999996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73" t="s">
        <v>19</v>
      </c>
      <c r="B23" s="83" t="s">
        <v>30</v>
      </c>
      <c r="C23" s="74">
        <f>C21+C22</f>
        <v>46</v>
      </c>
      <c r="D23" s="75">
        <f>D21+D22</f>
        <v>36998385.330000006</v>
      </c>
      <c r="E23" s="80">
        <f>E21+E22</f>
        <v>15227025.15</v>
      </c>
      <c r="F23" s="63">
        <f>F21+F22</f>
        <v>21771360.179999996</v>
      </c>
      <c r="G23" s="68">
        <f>G21+G22</f>
        <v>21771360.179999996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77" t="s">
        <v>27</v>
      </c>
      <c r="B24" s="84" t="s">
        <v>30</v>
      </c>
      <c r="C24" s="78">
        <f>C20+C23</f>
        <v>135</v>
      </c>
      <c r="D24" s="79">
        <f>D20+D23</f>
        <v>138226728.12</v>
      </c>
      <c r="E24" s="81">
        <f>E20+E23</f>
        <v>55372799.309999995</v>
      </c>
      <c r="F24" s="62">
        <f>F20+F23</f>
        <v>82853928.810000002</v>
      </c>
      <c r="G24" s="76">
        <f>G20+G23</f>
        <v>82853928.810000002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>D18+D19=D20</f>
        <v>1</v>
      </c>
      <c r="E25" s="28" t="b">
        <f>E18+E19=E20</f>
        <v>1</v>
      </c>
      <c r="F25" s="28" t="b">
        <f>F18+F19=F20</f>
        <v>1</v>
      </c>
      <c r="G25" s="28" t="b">
        <f>G18+G19=G20</f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>D21+D22=D23</f>
        <v>1</v>
      </c>
      <c r="E26" s="28" t="b">
        <f>E21+E22=E23</f>
        <v>1</v>
      </c>
      <c r="F26" s="28" t="b">
        <f>F21+F22=F23</f>
        <v>1</v>
      </c>
      <c r="G26" s="28" t="b">
        <f>G21+G22=G23</f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>D20+D23=D24</f>
        <v>1</v>
      </c>
      <c r="E27" s="13" t="b">
        <f>E20+E23=E24</f>
        <v>1</v>
      </c>
      <c r="F27" s="13" t="b">
        <f>F20+F23=F24</f>
        <v>1</v>
      </c>
      <c r="G27" s="13" t="b">
        <f>G20+G23=G24</f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Warmińsko-mazurskie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showGridLines="0" view="pageBreakPreview" zoomScale="85" zoomScaleNormal="78" zoomScaleSheetLayoutView="85" workbookViewId="0">
      <selection sqref="A1:A2"/>
    </sheetView>
  </sheetViews>
  <sheetFormatPr defaultRowHeight="15" x14ac:dyDescent="0.25"/>
  <cols>
    <col min="1" max="1" width="10.7109375" style="3" customWidth="1"/>
    <col min="2" max="2" width="12.7109375" style="3" customWidth="1"/>
    <col min="3" max="3" width="8.140625" style="3" customWidth="1"/>
    <col min="4" max="4" width="15.7109375" style="3" customWidth="1"/>
    <col min="5" max="5" width="10.28515625" style="3" customWidth="1"/>
    <col min="6" max="6" width="39.85546875" style="3" customWidth="1"/>
    <col min="7" max="7" width="8.7109375" style="3" customWidth="1"/>
    <col min="8" max="8" width="12.42578125" style="3" customWidth="1"/>
    <col min="9" max="9" width="19.28515625" style="3" customWidth="1"/>
    <col min="10" max="10" width="13.28515625" style="4" customWidth="1"/>
    <col min="11" max="11" width="13.7109375" style="3" customWidth="1"/>
    <col min="12" max="12" width="12.4257812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21" ht="33.75" customHeight="1" x14ac:dyDescent="0.25">
      <c r="A1" s="136" t="s">
        <v>4</v>
      </c>
      <c r="B1" s="136" t="s">
        <v>5</v>
      </c>
      <c r="C1" s="139" t="s">
        <v>39</v>
      </c>
      <c r="D1" s="134" t="s">
        <v>6</v>
      </c>
      <c r="E1" s="134" t="s">
        <v>26</v>
      </c>
      <c r="F1" s="134" t="s">
        <v>7</v>
      </c>
      <c r="G1" s="136" t="s">
        <v>21</v>
      </c>
      <c r="H1" s="136" t="s">
        <v>8</v>
      </c>
      <c r="I1" s="136" t="s">
        <v>20</v>
      </c>
      <c r="J1" s="137" t="s">
        <v>9</v>
      </c>
      <c r="K1" s="136" t="s">
        <v>14</v>
      </c>
      <c r="L1" s="134" t="s">
        <v>11</v>
      </c>
      <c r="M1" s="136" t="s">
        <v>10</v>
      </c>
      <c r="N1" s="53" t="s">
        <v>38</v>
      </c>
      <c r="O1" s="1"/>
    </row>
    <row r="2" spans="1:21" ht="33.75" customHeight="1" x14ac:dyDescent="0.25">
      <c r="A2" s="136"/>
      <c r="B2" s="136"/>
      <c r="C2" s="140"/>
      <c r="D2" s="135"/>
      <c r="E2" s="135"/>
      <c r="F2" s="135"/>
      <c r="G2" s="136"/>
      <c r="H2" s="136"/>
      <c r="I2" s="136"/>
      <c r="J2" s="137"/>
      <c r="K2" s="136"/>
      <c r="L2" s="135"/>
      <c r="M2" s="136"/>
      <c r="N2" s="33">
        <v>2023</v>
      </c>
      <c r="O2" s="1" t="s">
        <v>22</v>
      </c>
      <c r="P2" s="1" t="s">
        <v>23</v>
      </c>
      <c r="Q2" s="1" t="s">
        <v>24</v>
      </c>
      <c r="R2" s="36" t="s">
        <v>25</v>
      </c>
    </row>
    <row r="3" spans="1:21" ht="30" customHeight="1" x14ac:dyDescent="0.25">
      <c r="A3" s="97">
        <v>1</v>
      </c>
      <c r="B3" s="97" t="s">
        <v>244</v>
      </c>
      <c r="C3" s="98" t="s">
        <v>41</v>
      </c>
      <c r="D3" s="42" t="s">
        <v>241</v>
      </c>
      <c r="E3" s="103" t="s">
        <v>410</v>
      </c>
      <c r="F3" s="41" t="s">
        <v>245</v>
      </c>
      <c r="G3" s="97" t="s">
        <v>44</v>
      </c>
      <c r="H3" s="100">
        <v>1.452</v>
      </c>
      <c r="I3" s="99" t="s">
        <v>243</v>
      </c>
      <c r="J3" s="39">
        <v>956250</v>
      </c>
      <c r="K3" s="39">
        <f t="shared" ref="K3:K57" si="0">ROUND(J3*M3,2)</f>
        <v>669375</v>
      </c>
      <c r="L3" s="43">
        <f t="shared" ref="L3:L57" si="1">J3-K3</f>
        <v>286875</v>
      </c>
      <c r="M3" s="101">
        <v>0.7</v>
      </c>
      <c r="N3" s="39">
        <f>SUM(K3)</f>
        <v>669375</v>
      </c>
      <c r="O3" s="1" t="b">
        <f t="shared" ref="O3:O55" si="2">K3=SUM(N3:N3)</f>
        <v>1</v>
      </c>
      <c r="P3" s="37">
        <f t="shared" ref="P3:P55" si="3">ROUND(K3/J3,4)</f>
        <v>0.7</v>
      </c>
      <c r="Q3" s="38" t="b">
        <f t="shared" ref="Q3:Q55" si="4">P3=M3</f>
        <v>1</v>
      </c>
      <c r="R3" s="38" t="b">
        <f t="shared" ref="R3:R55" si="5">J3=K3+L3</f>
        <v>1</v>
      </c>
      <c r="U3" s="118"/>
    </row>
    <row r="4" spans="1:21" ht="30" customHeight="1" x14ac:dyDescent="0.25">
      <c r="A4" s="97">
        <v>2</v>
      </c>
      <c r="B4" s="97" t="s">
        <v>202</v>
      </c>
      <c r="C4" s="98" t="s">
        <v>41</v>
      </c>
      <c r="D4" s="42" t="s">
        <v>203</v>
      </c>
      <c r="E4" s="103" t="s">
        <v>411</v>
      </c>
      <c r="F4" s="41" t="s">
        <v>465</v>
      </c>
      <c r="G4" s="97" t="s">
        <v>44</v>
      </c>
      <c r="H4" s="100">
        <v>0.28000000000000003</v>
      </c>
      <c r="I4" s="99" t="s">
        <v>204</v>
      </c>
      <c r="J4" s="39">
        <v>708645</v>
      </c>
      <c r="K4" s="39">
        <f t="shared" si="0"/>
        <v>496051.5</v>
      </c>
      <c r="L4" s="43">
        <f t="shared" si="1"/>
        <v>212593.5</v>
      </c>
      <c r="M4" s="101">
        <v>0.7</v>
      </c>
      <c r="N4" s="39">
        <f t="shared" ref="N4:N57" si="6">SUM(K4)</f>
        <v>496051.5</v>
      </c>
      <c r="O4" s="1" t="b">
        <f t="shared" si="2"/>
        <v>1</v>
      </c>
      <c r="P4" s="37">
        <f t="shared" si="3"/>
        <v>0.7</v>
      </c>
      <c r="Q4" s="38" t="b">
        <f t="shared" si="4"/>
        <v>1</v>
      </c>
      <c r="R4" s="38" t="b">
        <f t="shared" si="5"/>
        <v>1</v>
      </c>
      <c r="U4" s="118"/>
    </row>
    <row r="5" spans="1:21" ht="30" customHeight="1" x14ac:dyDescent="0.25">
      <c r="A5" s="97">
        <v>3</v>
      </c>
      <c r="B5" s="97" t="s">
        <v>207</v>
      </c>
      <c r="C5" s="98" t="s">
        <v>41</v>
      </c>
      <c r="D5" s="42" t="s">
        <v>203</v>
      </c>
      <c r="E5" s="103" t="s">
        <v>411</v>
      </c>
      <c r="F5" s="41" t="s">
        <v>208</v>
      </c>
      <c r="G5" s="97" t="s">
        <v>44</v>
      </c>
      <c r="H5" s="100">
        <v>0.4</v>
      </c>
      <c r="I5" s="99" t="s">
        <v>204</v>
      </c>
      <c r="J5" s="39">
        <v>364024</v>
      </c>
      <c r="K5" s="39">
        <f t="shared" si="0"/>
        <v>254816.8</v>
      </c>
      <c r="L5" s="43">
        <f t="shared" si="1"/>
        <v>109207.20000000001</v>
      </c>
      <c r="M5" s="101">
        <v>0.7</v>
      </c>
      <c r="N5" s="39">
        <f t="shared" si="6"/>
        <v>254816.8</v>
      </c>
      <c r="O5" s="1" t="b">
        <f t="shared" si="2"/>
        <v>1</v>
      </c>
      <c r="P5" s="37">
        <f t="shared" si="3"/>
        <v>0.7</v>
      </c>
      <c r="Q5" s="38" t="b">
        <f t="shared" si="4"/>
        <v>1</v>
      </c>
      <c r="R5" s="38" t="b">
        <f t="shared" si="5"/>
        <v>1</v>
      </c>
      <c r="U5" s="118"/>
    </row>
    <row r="6" spans="1:21" ht="38.450000000000003" customHeight="1" x14ac:dyDescent="0.25">
      <c r="A6" s="97">
        <v>4</v>
      </c>
      <c r="B6" s="97" t="s">
        <v>98</v>
      </c>
      <c r="C6" s="98" t="s">
        <v>41</v>
      </c>
      <c r="D6" s="42" t="s">
        <v>99</v>
      </c>
      <c r="E6" s="103" t="s">
        <v>421</v>
      </c>
      <c r="F6" s="41" t="s">
        <v>100</v>
      </c>
      <c r="G6" s="97" t="s">
        <v>44</v>
      </c>
      <c r="H6" s="100">
        <v>1.56</v>
      </c>
      <c r="I6" s="99" t="s">
        <v>101</v>
      </c>
      <c r="J6" s="39">
        <v>1047790</v>
      </c>
      <c r="K6" s="39">
        <f t="shared" si="0"/>
        <v>733453</v>
      </c>
      <c r="L6" s="43">
        <f t="shared" si="1"/>
        <v>314337</v>
      </c>
      <c r="M6" s="101">
        <v>0.7</v>
      </c>
      <c r="N6" s="39">
        <f t="shared" si="6"/>
        <v>733453</v>
      </c>
      <c r="O6" s="1" t="b">
        <f t="shared" si="2"/>
        <v>1</v>
      </c>
      <c r="P6" s="37">
        <f t="shared" si="3"/>
        <v>0.7</v>
      </c>
      <c r="Q6" s="38" t="b">
        <f t="shared" si="4"/>
        <v>1</v>
      </c>
      <c r="R6" s="38" t="b">
        <f t="shared" si="5"/>
        <v>1</v>
      </c>
      <c r="U6" s="118"/>
    </row>
    <row r="7" spans="1:21" ht="23.45" customHeight="1" x14ac:dyDescent="0.25">
      <c r="A7" s="97">
        <v>5</v>
      </c>
      <c r="B7" s="97" t="s">
        <v>171</v>
      </c>
      <c r="C7" s="98" t="s">
        <v>41</v>
      </c>
      <c r="D7" s="42" t="s">
        <v>172</v>
      </c>
      <c r="E7" s="103" t="s">
        <v>408</v>
      </c>
      <c r="F7" s="41" t="s">
        <v>173</v>
      </c>
      <c r="G7" s="97" t="s">
        <v>44</v>
      </c>
      <c r="H7" s="100">
        <v>0.252</v>
      </c>
      <c r="I7" s="99" t="s">
        <v>176</v>
      </c>
      <c r="J7" s="39">
        <v>618594</v>
      </c>
      <c r="K7" s="39">
        <f t="shared" si="0"/>
        <v>433015.8</v>
      </c>
      <c r="L7" s="43">
        <f t="shared" si="1"/>
        <v>185578.2</v>
      </c>
      <c r="M7" s="101">
        <v>0.7</v>
      </c>
      <c r="N7" s="39">
        <f t="shared" si="6"/>
        <v>433015.8</v>
      </c>
      <c r="O7" s="1" t="b">
        <f t="shared" si="2"/>
        <v>1</v>
      </c>
      <c r="P7" s="37">
        <f t="shared" si="3"/>
        <v>0.7</v>
      </c>
      <c r="Q7" s="38" t="b">
        <f t="shared" si="4"/>
        <v>1</v>
      </c>
      <c r="R7" s="38" t="b">
        <f t="shared" si="5"/>
        <v>1</v>
      </c>
      <c r="U7" s="118"/>
    </row>
    <row r="8" spans="1:21" ht="23.45" customHeight="1" x14ac:dyDescent="0.25">
      <c r="A8" s="97">
        <v>6</v>
      </c>
      <c r="B8" s="97" t="s">
        <v>205</v>
      </c>
      <c r="C8" s="98" t="s">
        <v>41</v>
      </c>
      <c r="D8" s="42" t="s">
        <v>203</v>
      </c>
      <c r="E8" s="103" t="s">
        <v>411</v>
      </c>
      <c r="F8" s="41" t="s">
        <v>206</v>
      </c>
      <c r="G8" s="97" t="s">
        <v>44</v>
      </c>
      <c r="H8" s="100">
        <v>0.5</v>
      </c>
      <c r="I8" s="99" t="s">
        <v>204</v>
      </c>
      <c r="J8" s="39">
        <v>984266</v>
      </c>
      <c r="K8" s="39">
        <f t="shared" si="0"/>
        <v>688986.2</v>
      </c>
      <c r="L8" s="43">
        <f t="shared" si="1"/>
        <v>295279.80000000005</v>
      </c>
      <c r="M8" s="101">
        <v>0.7</v>
      </c>
      <c r="N8" s="39">
        <f t="shared" si="6"/>
        <v>688986.2</v>
      </c>
      <c r="O8" s="1" t="b">
        <f t="shared" si="2"/>
        <v>1</v>
      </c>
      <c r="P8" s="37">
        <f t="shared" si="3"/>
        <v>0.7</v>
      </c>
      <c r="Q8" s="38" t="b">
        <f t="shared" si="4"/>
        <v>1</v>
      </c>
      <c r="R8" s="38" t="b">
        <f t="shared" si="5"/>
        <v>1</v>
      </c>
      <c r="U8" s="118"/>
    </row>
    <row r="9" spans="1:21" ht="27.6" customHeight="1" x14ac:dyDescent="0.25">
      <c r="A9" s="97">
        <v>7</v>
      </c>
      <c r="B9" s="97" t="s">
        <v>260</v>
      </c>
      <c r="C9" s="98" t="s">
        <v>41</v>
      </c>
      <c r="D9" s="42" t="s">
        <v>241</v>
      </c>
      <c r="E9" s="103" t="s">
        <v>410</v>
      </c>
      <c r="F9" s="41" t="s">
        <v>261</v>
      </c>
      <c r="G9" s="97" t="s">
        <v>44</v>
      </c>
      <c r="H9" s="100">
        <v>0.879</v>
      </c>
      <c r="I9" s="99" t="s">
        <v>243</v>
      </c>
      <c r="J9" s="39">
        <v>527455</v>
      </c>
      <c r="K9" s="39">
        <f t="shared" si="0"/>
        <v>369218.5</v>
      </c>
      <c r="L9" s="43">
        <f t="shared" si="1"/>
        <v>158236.5</v>
      </c>
      <c r="M9" s="101">
        <v>0.7</v>
      </c>
      <c r="N9" s="39">
        <f t="shared" si="6"/>
        <v>369218.5</v>
      </c>
      <c r="O9" s="1" t="b">
        <f t="shared" si="2"/>
        <v>1</v>
      </c>
      <c r="P9" s="37">
        <f t="shared" si="3"/>
        <v>0.7</v>
      </c>
      <c r="Q9" s="38" t="b">
        <f t="shared" si="4"/>
        <v>1</v>
      </c>
      <c r="R9" s="38" t="b">
        <f t="shared" si="5"/>
        <v>1</v>
      </c>
      <c r="U9" s="118"/>
    </row>
    <row r="10" spans="1:21" ht="28.15" customHeight="1" x14ac:dyDescent="0.25">
      <c r="A10" s="97">
        <v>8</v>
      </c>
      <c r="B10" s="97" t="s">
        <v>267</v>
      </c>
      <c r="C10" s="98" t="s">
        <v>41</v>
      </c>
      <c r="D10" s="42" t="s">
        <v>241</v>
      </c>
      <c r="E10" s="103" t="s">
        <v>410</v>
      </c>
      <c r="F10" s="41" t="s">
        <v>268</v>
      </c>
      <c r="G10" s="97" t="s">
        <v>44</v>
      </c>
      <c r="H10" s="100">
        <v>0.13</v>
      </c>
      <c r="I10" s="99" t="s">
        <v>266</v>
      </c>
      <c r="J10" s="39">
        <v>142265</v>
      </c>
      <c r="K10" s="39">
        <f t="shared" si="0"/>
        <v>99585.5</v>
      </c>
      <c r="L10" s="43">
        <f t="shared" si="1"/>
        <v>42679.5</v>
      </c>
      <c r="M10" s="101">
        <v>0.7</v>
      </c>
      <c r="N10" s="39">
        <f t="shared" si="6"/>
        <v>99585.5</v>
      </c>
      <c r="O10" s="1" t="b">
        <f t="shared" si="2"/>
        <v>1</v>
      </c>
      <c r="P10" s="37">
        <f t="shared" si="3"/>
        <v>0.7</v>
      </c>
      <c r="Q10" s="38" t="b">
        <f t="shared" si="4"/>
        <v>1</v>
      </c>
      <c r="R10" s="38" t="b">
        <f t="shared" si="5"/>
        <v>1</v>
      </c>
      <c r="U10" s="118"/>
    </row>
    <row r="11" spans="1:21" ht="38.450000000000003" customHeight="1" x14ac:dyDescent="0.25">
      <c r="A11" s="97">
        <v>9</v>
      </c>
      <c r="B11" s="97" t="s">
        <v>165</v>
      </c>
      <c r="C11" s="98" t="s">
        <v>41</v>
      </c>
      <c r="D11" s="42" t="s">
        <v>163</v>
      </c>
      <c r="E11" s="103" t="s">
        <v>416</v>
      </c>
      <c r="F11" s="41" t="s">
        <v>466</v>
      </c>
      <c r="G11" s="97" t="s">
        <v>44</v>
      </c>
      <c r="H11" s="100">
        <v>0.93500000000000005</v>
      </c>
      <c r="I11" s="99" t="s">
        <v>164</v>
      </c>
      <c r="J11" s="39">
        <v>1535574</v>
      </c>
      <c r="K11" s="39">
        <f t="shared" si="0"/>
        <v>1074901.8</v>
      </c>
      <c r="L11" s="43">
        <f t="shared" si="1"/>
        <v>460672.19999999995</v>
      </c>
      <c r="M11" s="101">
        <v>0.7</v>
      </c>
      <c r="N11" s="39">
        <f t="shared" si="6"/>
        <v>1074901.8</v>
      </c>
      <c r="O11" s="1" t="b">
        <f t="shared" si="2"/>
        <v>1</v>
      </c>
      <c r="P11" s="37">
        <f t="shared" si="3"/>
        <v>0.7</v>
      </c>
      <c r="Q11" s="38" t="b">
        <f t="shared" si="4"/>
        <v>1</v>
      </c>
      <c r="R11" s="38" t="b">
        <f t="shared" si="5"/>
        <v>1</v>
      </c>
      <c r="U11" s="118"/>
    </row>
    <row r="12" spans="1:21" ht="40.9" customHeight="1" x14ac:dyDescent="0.25">
      <c r="A12" s="97">
        <v>10</v>
      </c>
      <c r="B12" s="97" t="s">
        <v>195</v>
      </c>
      <c r="C12" s="98" t="s">
        <v>41</v>
      </c>
      <c r="D12" s="42" t="s">
        <v>196</v>
      </c>
      <c r="E12" s="103" t="s">
        <v>413</v>
      </c>
      <c r="F12" s="41" t="s">
        <v>467</v>
      </c>
      <c r="G12" s="97" t="s">
        <v>44</v>
      </c>
      <c r="H12" s="100">
        <v>1.7450000000000001</v>
      </c>
      <c r="I12" s="99" t="s">
        <v>197</v>
      </c>
      <c r="J12" s="39">
        <v>2802448</v>
      </c>
      <c r="K12" s="39">
        <f t="shared" si="0"/>
        <v>1961713.6</v>
      </c>
      <c r="L12" s="43">
        <f t="shared" si="1"/>
        <v>840734.39999999991</v>
      </c>
      <c r="M12" s="101">
        <v>0.7</v>
      </c>
      <c r="N12" s="39">
        <f t="shared" si="6"/>
        <v>1961713.6</v>
      </c>
      <c r="O12" s="1" t="b">
        <f t="shared" si="2"/>
        <v>1</v>
      </c>
      <c r="P12" s="37">
        <f t="shared" si="3"/>
        <v>0.7</v>
      </c>
      <c r="Q12" s="38" t="b">
        <f t="shared" si="4"/>
        <v>1</v>
      </c>
      <c r="R12" s="38" t="b">
        <f t="shared" si="5"/>
        <v>1</v>
      </c>
      <c r="U12" s="118"/>
    </row>
    <row r="13" spans="1:21" ht="25.15" customHeight="1" x14ac:dyDescent="0.25">
      <c r="A13" s="97">
        <v>11</v>
      </c>
      <c r="B13" s="97" t="s">
        <v>262</v>
      </c>
      <c r="C13" s="98" t="s">
        <v>41</v>
      </c>
      <c r="D13" s="42" t="s">
        <v>241</v>
      </c>
      <c r="E13" s="103" t="s">
        <v>410</v>
      </c>
      <c r="F13" s="41" t="s">
        <v>263</v>
      </c>
      <c r="G13" s="97" t="s">
        <v>44</v>
      </c>
      <c r="H13" s="100">
        <v>0.46</v>
      </c>
      <c r="I13" s="99" t="s">
        <v>243</v>
      </c>
      <c r="J13" s="39">
        <v>191091</v>
      </c>
      <c r="K13" s="39">
        <f t="shared" si="0"/>
        <v>133763.70000000001</v>
      </c>
      <c r="L13" s="43">
        <f t="shared" si="1"/>
        <v>57327.299999999988</v>
      </c>
      <c r="M13" s="101">
        <v>0.7</v>
      </c>
      <c r="N13" s="39">
        <f t="shared" si="6"/>
        <v>133763.70000000001</v>
      </c>
      <c r="O13" s="1" t="b">
        <f t="shared" si="2"/>
        <v>1</v>
      </c>
      <c r="P13" s="37">
        <f t="shared" si="3"/>
        <v>0.7</v>
      </c>
      <c r="Q13" s="38" t="b">
        <f t="shared" si="4"/>
        <v>1</v>
      </c>
      <c r="R13" s="38" t="b">
        <f t="shared" si="5"/>
        <v>1</v>
      </c>
      <c r="U13" s="118"/>
    </row>
    <row r="14" spans="1:21" ht="28.9" customHeight="1" x14ac:dyDescent="0.25">
      <c r="A14" s="97">
        <v>12</v>
      </c>
      <c r="B14" s="97" t="s">
        <v>102</v>
      </c>
      <c r="C14" s="98" t="s">
        <v>41</v>
      </c>
      <c r="D14" s="42" t="s">
        <v>99</v>
      </c>
      <c r="E14" s="103" t="s">
        <v>421</v>
      </c>
      <c r="F14" s="41" t="s">
        <v>103</v>
      </c>
      <c r="G14" s="97" t="s">
        <v>44</v>
      </c>
      <c r="H14" s="100">
        <v>1.8160000000000001</v>
      </c>
      <c r="I14" s="99" t="s">
        <v>101</v>
      </c>
      <c r="J14" s="39">
        <v>1050000</v>
      </c>
      <c r="K14" s="39">
        <f t="shared" si="0"/>
        <v>735000</v>
      </c>
      <c r="L14" s="43">
        <f t="shared" si="1"/>
        <v>315000</v>
      </c>
      <c r="M14" s="101">
        <v>0.7</v>
      </c>
      <c r="N14" s="39">
        <f t="shared" si="6"/>
        <v>735000</v>
      </c>
      <c r="O14" s="1" t="b">
        <f t="shared" si="2"/>
        <v>1</v>
      </c>
      <c r="P14" s="37">
        <f t="shared" si="3"/>
        <v>0.7</v>
      </c>
      <c r="Q14" s="38" t="b">
        <f t="shared" si="4"/>
        <v>1</v>
      </c>
      <c r="R14" s="38" t="b">
        <f t="shared" si="5"/>
        <v>1</v>
      </c>
      <c r="U14" s="118"/>
    </row>
    <row r="15" spans="1:21" ht="31.15" customHeight="1" x14ac:dyDescent="0.25">
      <c r="A15" s="97">
        <v>13</v>
      </c>
      <c r="B15" s="97" t="s">
        <v>264</v>
      </c>
      <c r="C15" s="98" t="s">
        <v>41</v>
      </c>
      <c r="D15" s="42" t="s">
        <v>241</v>
      </c>
      <c r="E15" s="103" t="s">
        <v>410</v>
      </c>
      <c r="F15" s="41" t="s">
        <v>265</v>
      </c>
      <c r="G15" s="97" t="s">
        <v>44</v>
      </c>
      <c r="H15" s="100">
        <v>6.5000000000000002E-2</v>
      </c>
      <c r="I15" s="99" t="s">
        <v>266</v>
      </c>
      <c r="J15" s="39">
        <v>52328</v>
      </c>
      <c r="K15" s="39">
        <f t="shared" si="0"/>
        <v>36629.599999999999</v>
      </c>
      <c r="L15" s="43">
        <f t="shared" si="1"/>
        <v>15698.400000000001</v>
      </c>
      <c r="M15" s="101">
        <v>0.7</v>
      </c>
      <c r="N15" s="39">
        <f t="shared" si="6"/>
        <v>36629.599999999999</v>
      </c>
      <c r="O15" s="1" t="b">
        <f t="shared" si="2"/>
        <v>1</v>
      </c>
      <c r="P15" s="37">
        <f t="shared" si="3"/>
        <v>0.7</v>
      </c>
      <c r="Q15" s="38" t="b">
        <f t="shared" si="4"/>
        <v>1</v>
      </c>
      <c r="R15" s="38" t="b">
        <f t="shared" si="5"/>
        <v>1</v>
      </c>
      <c r="U15" s="118"/>
    </row>
    <row r="16" spans="1:21" ht="37.15" customHeight="1" x14ac:dyDescent="0.25">
      <c r="A16" s="97">
        <v>14</v>
      </c>
      <c r="B16" s="97" t="s">
        <v>160</v>
      </c>
      <c r="C16" s="98" t="s">
        <v>41</v>
      </c>
      <c r="D16" s="42" t="s">
        <v>157</v>
      </c>
      <c r="E16" s="103" t="s">
        <v>407</v>
      </c>
      <c r="F16" s="41" t="s">
        <v>468</v>
      </c>
      <c r="G16" s="97" t="s">
        <v>44</v>
      </c>
      <c r="H16" s="100">
        <v>2.3450000000000002</v>
      </c>
      <c r="I16" s="99" t="s">
        <v>161</v>
      </c>
      <c r="J16" s="39">
        <v>1829890</v>
      </c>
      <c r="K16" s="39">
        <f t="shared" si="0"/>
        <v>1280923</v>
      </c>
      <c r="L16" s="43">
        <f t="shared" si="1"/>
        <v>548967</v>
      </c>
      <c r="M16" s="101">
        <v>0.7</v>
      </c>
      <c r="N16" s="39">
        <f t="shared" si="6"/>
        <v>1280923</v>
      </c>
      <c r="O16" s="1" t="b">
        <f t="shared" si="2"/>
        <v>1</v>
      </c>
      <c r="P16" s="37">
        <f t="shared" si="3"/>
        <v>0.7</v>
      </c>
      <c r="Q16" s="38" t="b">
        <f t="shared" si="4"/>
        <v>1</v>
      </c>
      <c r="R16" s="38" t="b">
        <f t="shared" si="5"/>
        <v>1</v>
      </c>
      <c r="U16" s="118"/>
    </row>
    <row r="17" spans="1:21" ht="39.6" customHeight="1" x14ac:dyDescent="0.25">
      <c r="A17" s="97">
        <v>15</v>
      </c>
      <c r="B17" s="97" t="s">
        <v>156</v>
      </c>
      <c r="C17" s="98" t="s">
        <v>41</v>
      </c>
      <c r="D17" s="42" t="s">
        <v>157</v>
      </c>
      <c r="E17" s="103" t="s">
        <v>407</v>
      </c>
      <c r="F17" s="41" t="s">
        <v>158</v>
      </c>
      <c r="G17" s="97" t="s">
        <v>44</v>
      </c>
      <c r="H17" s="100">
        <v>1.988</v>
      </c>
      <c r="I17" s="99" t="s">
        <v>159</v>
      </c>
      <c r="J17" s="39">
        <v>1820750</v>
      </c>
      <c r="K17" s="39">
        <f t="shared" si="0"/>
        <v>1274525</v>
      </c>
      <c r="L17" s="43">
        <f t="shared" si="1"/>
        <v>546225</v>
      </c>
      <c r="M17" s="101">
        <v>0.7</v>
      </c>
      <c r="N17" s="39">
        <f t="shared" si="6"/>
        <v>1274525</v>
      </c>
      <c r="O17" s="1" t="b">
        <f t="shared" si="2"/>
        <v>1</v>
      </c>
      <c r="P17" s="37">
        <f t="shared" si="3"/>
        <v>0.7</v>
      </c>
      <c r="Q17" s="38" t="b">
        <f t="shared" si="4"/>
        <v>1</v>
      </c>
      <c r="R17" s="38" t="b">
        <f t="shared" si="5"/>
        <v>1</v>
      </c>
      <c r="U17" s="118"/>
    </row>
    <row r="18" spans="1:21" ht="31.15" customHeight="1" x14ac:dyDescent="0.25">
      <c r="A18" s="97">
        <v>16</v>
      </c>
      <c r="B18" s="97" t="s">
        <v>209</v>
      </c>
      <c r="C18" s="98" t="s">
        <v>41</v>
      </c>
      <c r="D18" s="42" t="s">
        <v>203</v>
      </c>
      <c r="E18" s="103" t="s">
        <v>411</v>
      </c>
      <c r="F18" s="41" t="s">
        <v>210</v>
      </c>
      <c r="G18" s="97" t="s">
        <v>44</v>
      </c>
      <c r="H18" s="100">
        <v>1.929</v>
      </c>
      <c r="I18" s="99" t="s">
        <v>204</v>
      </c>
      <c r="J18" s="39">
        <v>1741075</v>
      </c>
      <c r="K18" s="39">
        <f t="shared" si="0"/>
        <v>1218752.5</v>
      </c>
      <c r="L18" s="43">
        <f t="shared" si="1"/>
        <v>522322.5</v>
      </c>
      <c r="M18" s="101">
        <v>0.7</v>
      </c>
      <c r="N18" s="39">
        <f t="shared" si="6"/>
        <v>1218752.5</v>
      </c>
      <c r="O18" s="1" t="b">
        <f t="shared" si="2"/>
        <v>1</v>
      </c>
      <c r="P18" s="37">
        <f t="shared" si="3"/>
        <v>0.7</v>
      </c>
      <c r="Q18" s="38" t="b">
        <f t="shared" si="4"/>
        <v>1</v>
      </c>
      <c r="R18" s="38" t="b">
        <f t="shared" si="5"/>
        <v>1</v>
      </c>
      <c r="U18" s="118"/>
    </row>
    <row r="19" spans="1:21" ht="37.9" customHeight="1" x14ac:dyDescent="0.25">
      <c r="A19" s="97">
        <v>17</v>
      </c>
      <c r="B19" s="97" t="s">
        <v>220</v>
      </c>
      <c r="C19" s="98" t="s">
        <v>41</v>
      </c>
      <c r="D19" s="42" t="s">
        <v>221</v>
      </c>
      <c r="E19" s="103" t="s">
        <v>419</v>
      </c>
      <c r="F19" s="41" t="s">
        <v>469</v>
      </c>
      <c r="G19" s="97" t="s">
        <v>44</v>
      </c>
      <c r="H19" s="100">
        <v>0.85799999999999998</v>
      </c>
      <c r="I19" s="99" t="s">
        <v>222</v>
      </c>
      <c r="J19" s="39">
        <v>2031234</v>
      </c>
      <c r="K19" s="39">
        <f t="shared" si="0"/>
        <v>1421863.8</v>
      </c>
      <c r="L19" s="43">
        <f t="shared" si="1"/>
        <v>609370.19999999995</v>
      </c>
      <c r="M19" s="101">
        <v>0.7</v>
      </c>
      <c r="N19" s="39">
        <f t="shared" si="6"/>
        <v>1421863.8</v>
      </c>
      <c r="O19" s="1" t="b">
        <f t="shared" si="2"/>
        <v>1</v>
      </c>
      <c r="P19" s="37">
        <f t="shared" si="3"/>
        <v>0.7</v>
      </c>
      <c r="Q19" s="38" t="b">
        <f t="shared" si="4"/>
        <v>1</v>
      </c>
      <c r="R19" s="38" t="b">
        <f t="shared" si="5"/>
        <v>1</v>
      </c>
      <c r="U19" s="118"/>
    </row>
    <row r="20" spans="1:21" ht="27.6" customHeight="1" x14ac:dyDescent="0.25">
      <c r="A20" s="97">
        <v>18</v>
      </c>
      <c r="B20" s="97" t="s">
        <v>174</v>
      </c>
      <c r="C20" s="98" t="s">
        <v>41</v>
      </c>
      <c r="D20" s="42" t="s">
        <v>172</v>
      </c>
      <c r="E20" s="103" t="s">
        <v>408</v>
      </c>
      <c r="F20" s="41" t="s">
        <v>175</v>
      </c>
      <c r="G20" s="97" t="s">
        <v>44</v>
      </c>
      <c r="H20" s="100">
        <v>1.1919999999999999</v>
      </c>
      <c r="I20" s="99" t="s">
        <v>176</v>
      </c>
      <c r="J20" s="39">
        <v>1160552</v>
      </c>
      <c r="K20" s="39">
        <f t="shared" si="0"/>
        <v>812386.4</v>
      </c>
      <c r="L20" s="43">
        <f t="shared" si="1"/>
        <v>348165.6</v>
      </c>
      <c r="M20" s="101">
        <v>0.7</v>
      </c>
      <c r="N20" s="39">
        <f t="shared" si="6"/>
        <v>812386.4</v>
      </c>
      <c r="O20" s="1" t="b">
        <f t="shared" si="2"/>
        <v>1</v>
      </c>
      <c r="P20" s="37">
        <f t="shared" si="3"/>
        <v>0.7</v>
      </c>
      <c r="Q20" s="38" t="b">
        <f t="shared" si="4"/>
        <v>1</v>
      </c>
      <c r="R20" s="38" t="b">
        <f t="shared" si="5"/>
        <v>1</v>
      </c>
      <c r="U20" s="118"/>
    </row>
    <row r="21" spans="1:21" ht="28.9" customHeight="1" x14ac:dyDescent="0.25">
      <c r="A21" s="97">
        <v>19</v>
      </c>
      <c r="B21" s="97" t="s">
        <v>150</v>
      </c>
      <c r="C21" s="98" t="s">
        <v>41</v>
      </c>
      <c r="D21" s="42" t="s">
        <v>139</v>
      </c>
      <c r="E21" s="103" t="s">
        <v>412</v>
      </c>
      <c r="F21" s="41" t="s">
        <v>151</v>
      </c>
      <c r="G21" s="97" t="s">
        <v>44</v>
      </c>
      <c r="H21" s="100">
        <v>3.25</v>
      </c>
      <c r="I21" s="99" t="s">
        <v>141</v>
      </c>
      <c r="J21" s="39">
        <v>440000</v>
      </c>
      <c r="K21" s="39">
        <f t="shared" si="0"/>
        <v>308000</v>
      </c>
      <c r="L21" s="43">
        <f t="shared" si="1"/>
        <v>132000</v>
      </c>
      <c r="M21" s="101">
        <v>0.7</v>
      </c>
      <c r="N21" s="39">
        <f t="shared" si="6"/>
        <v>308000</v>
      </c>
      <c r="O21" s="1" t="b">
        <f t="shared" si="2"/>
        <v>1</v>
      </c>
      <c r="P21" s="37">
        <f t="shared" si="3"/>
        <v>0.7</v>
      </c>
      <c r="Q21" s="38" t="b">
        <f t="shared" si="4"/>
        <v>1</v>
      </c>
      <c r="R21" s="38" t="b">
        <f t="shared" si="5"/>
        <v>1</v>
      </c>
      <c r="U21" s="118"/>
    </row>
    <row r="22" spans="1:21" ht="28.9" customHeight="1" x14ac:dyDescent="0.25">
      <c r="A22" s="97">
        <v>20</v>
      </c>
      <c r="B22" s="97" t="s">
        <v>256</v>
      </c>
      <c r="C22" s="98" t="s">
        <v>41</v>
      </c>
      <c r="D22" s="42" t="s">
        <v>241</v>
      </c>
      <c r="E22" s="103" t="s">
        <v>410</v>
      </c>
      <c r="F22" s="41" t="s">
        <v>257</v>
      </c>
      <c r="G22" s="97" t="s">
        <v>44</v>
      </c>
      <c r="H22" s="100">
        <v>0.23300000000000001</v>
      </c>
      <c r="I22" s="99" t="s">
        <v>243</v>
      </c>
      <c r="J22" s="39">
        <v>187980</v>
      </c>
      <c r="K22" s="39">
        <f t="shared" si="0"/>
        <v>131586</v>
      </c>
      <c r="L22" s="43">
        <f t="shared" si="1"/>
        <v>56394</v>
      </c>
      <c r="M22" s="101">
        <v>0.7</v>
      </c>
      <c r="N22" s="39">
        <f t="shared" si="6"/>
        <v>131586</v>
      </c>
      <c r="O22" s="1" t="b">
        <f t="shared" si="2"/>
        <v>1</v>
      </c>
      <c r="P22" s="37">
        <f t="shared" si="3"/>
        <v>0.7</v>
      </c>
      <c r="Q22" s="38" t="b">
        <f t="shared" si="4"/>
        <v>1</v>
      </c>
      <c r="R22" s="38" t="b">
        <f t="shared" si="5"/>
        <v>1</v>
      </c>
      <c r="U22" s="118"/>
    </row>
    <row r="23" spans="1:21" ht="39.6" customHeight="1" x14ac:dyDescent="0.25">
      <c r="A23" s="97">
        <v>21</v>
      </c>
      <c r="B23" s="97" t="s">
        <v>162</v>
      </c>
      <c r="C23" s="98" t="s">
        <v>41</v>
      </c>
      <c r="D23" s="42" t="s">
        <v>163</v>
      </c>
      <c r="E23" s="103" t="s">
        <v>416</v>
      </c>
      <c r="F23" s="41" t="s">
        <v>470</v>
      </c>
      <c r="G23" s="97" t="s">
        <v>44</v>
      </c>
      <c r="H23" s="100">
        <v>0.873</v>
      </c>
      <c r="I23" s="99" t="s">
        <v>164</v>
      </c>
      <c r="J23" s="39">
        <v>1495732</v>
      </c>
      <c r="K23" s="39">
        <f t="shared" si="0"/>
        <v>1047012.4</v>
      </c>
      <c r="L23" s="43">
        <f t="shared" si="1"/>
        <v>448719.6</v>
      </c>
      <c r="M23" s="101">
        <v>0.7</v>
      </c>
      <c r="N23" s="39">
        <f t="shared" si="6"/>
        <v>1047012.4</v>
      </c>
      <c r="O23" s="1" t="b">
        <f t="shared" si="2"/>
        <v>1</v>
      </c>
      <c r="P23" s="37">
        <f t="shared" si="3"/>
        <v>0.7</v>
      </c>
      <c r="Q23" s="38" t="b">
        <f t="shared" si="4"/>
        <v>1</v>
      </c>
      <c r="R23" s="38" t="b">
        <f t="shared" si="5"/>
        <v>1</v>
      </c>
      <c r="U23" s="118"/>
    </row>
    <row r="24" spans="1:21" ht="30" customHeight="1" x14ac:dyDescent="0.25">
      <c r="A24" s="97">
        <v>22</v>
      </c>
      <c r="B24" s="97" t="s">
        <v>46</v>
      </c>
      <c r="C24" s="98" t="s">
        <v>41</v>
      </c>
      <c r="D24" s="42" t="s">
        <v>47</v>
      </c>
      <c r="E24" s="103" t="s">
        <v>417</v>
      </c>
      <c r="F24" s="41" t="s">
        <v>48</v>
      </c>
      <c r="G24" s="97" t="s">
        <v>44</v>
      </c>
      <c r="H24" s="100">
        <v>2.84</v>
      </c>
      <c r="I24" s="99" t="s">
        <v>49</v>
      </c>
      <c r="J24" s="39">
        <v>1615000</v>
      </c>
      <c r="K24" s="39">
        <f t="shared" si="0"/>
        <v>1130500</v>
      </c>
      <c r="L24" s="43">
        <f t="shared" si="1"/>
        <v>484500</v>
      </c>
      <c r="M24" s="101">
        <v>0.7</v>
      </c>
      <c r="N24" s="39">
        <f t="shared" si="6"/>
        <v>1130500</v>
      </c>
      <c r="O24" s="1" t="b">
        <f t="shared" si="2"/>
        <v>1</v>
      </c>
      <c r="P24" s="37">
        <f t="shared" si="3"/>
        <v>0.7</v>
      </c>
      <c r="Q24" s="38" t="b">
        <f t="shared" si="4"/>
        <v>1</v>
      </c>
      <c r="R24" s="38" t="b">
        <f t="shared" si="5"/>
        <v>1</v>
      </c>
      <c r="U24" s="118"/>
    </row>
    <row r="25" spans="1:21" ht="30" customHeight="1" x14ac:dyDescent="0.25">
      <c r="A25" s="97">
        <v>23</v>
      </c>
      <c r="B25" s="97" t="s">
        <v>271</v>
      </c>
      <c r="C25" s="98" t="s">
        <v>41</v>
      </c>
      <c r="D25" s="42" t="s">
        <v>241</v>
      </c>
      <c r="E25" s="103" t="s">
        <v>410</v>
      </c>
      <c r="F25" s="41" t="s">
        <v>272</v>
      </c>
      <c r="G25" s="97" t="s">
        <v>44</v>
      </c>
      <c r="H25" s="100">
        <v>0.28499999999999998</v>
      </c>
      <c r="I25" s="99" t="s">
        <v>266</v>
      </c>
      <c r="J25" s="39">
        <v>208996</v>
      </c>
      <c r="K25" s="39">
        <f t="shared" si="0"/>
        <v>146297.20000000001</v>
      </c>
      <c r="L25" s="43">
        <f t="shared" si="1"/>
        <v>62698.799999999988</v>
      </c>
      <c r="M25" s="101">
        <v>0.7</v>
      </c>
      <c r="N25" s="39">
        <f t="shared" si="6"/>
        <v>146297.20000000001</v>
      </c>
      <c r="O25" s="1" t="b">
        <f t="shared" si="2"/>
        <v>1</v>
      </c>
      <c r="P25" s="37">
        <f t="shared" si="3"/>
        <v>0.7</v>
      </c>
      <c r="Q25" s="38" t="b">
        <f t="shared" si="4"/>
        <v>1</v>
      </c>
      <c r="R25" s="38" t="b">
        <f t="shared" si="5"/>
        <v>1</v>
      </c>
      <c r="U25" s="118"/>
    </row>
    <row r="26" spans="1:21" ht="32.450000000000003" customHeight="1" x14ac:dyDescent="0.25">
      <c r="A26" s="97">
        <v>24</v>
      </c>
      <c r="B26" s="97" t="s">
        <v>394</v>
      </c>
      <c r="C26" s="98" t="s">
        <v>41</v>
      </c>
      <c r="D26" s="42" t="s">
        <v>395</v>
      </c>
      <c r="E26" s="103" t="s">
        <v>420</v>
      </c>
      <c r="F26" s="41" t="s">
        <v>471</v>
      </c>
      <c r="G26" s="97" t="s">
        <v>44</v>
      </c>
      <c r="H26" s="100">
        <v>2.419</v>
      </c>
      <c r="I26" s="99" t="s">
        <v>396</v>
      </c>
      <c r="J26" s="39">
        <v>2951678</v>
      </c>
      <c r="K26" s="39">
        <f t="shared" si="0"/>
        <v>2066174.6</v>
      </c>
      <c r="L26" s="43">
        <f t="shared" si="1"/>
        <v>885503.39999999991</v>
      </c>
      <c r="M26" s="101">
        <v>0.7</v>
      </c>
      <c r="N26" s="39">
        <f t="shared" si="6"/>
        <v>2066174.6</v>
      </c>
      <c r="O26" s="1" t="b">
        <f t="shared" si="2"/>
        <v>1</v>
      </c>
      <c r="P26" s="37">
        <f t="shared" si="3"/>
        <v>0.7</v>
      </c>
      <c r="Q26" s="38" t="b">
        <f t="shared" si="4"/>
        <v>1</v>
      </c>
      <c r="R26" s="38" t="b">
        <f t="shared" si="5"/>
        <v>1</v>
      </c>
      <c r="U26" s="118"/>
    </row>
    <row r="27" spans="1:21" ht="30" customHeight="1" x14ac:dyDescent="0.25">
      <c r="A27" s="97">
        <v>25</v>
      </c>
      <c r="B27" s="97" t="s">
        <v>144</v>
      </c>
      <c r="C27" s="98" t="s">
        <v>41</v>
      </c>
      <c r="D27" s="42" t="s">
        <v>139</v>
      </c>
      <c r="E27" s="103" t="s">
        <v>412</v>
      </c>
      <c r="F27" s="41" t="s">
        <v>145</v>
      </c>
      <c r="G27" s="97" t="s">
        <v>44</v>
      </c>
      <c r="H27" s="100">
        <v>1.4</v>
      </c>
      <c r="I27" s="99" t="s">
        <v>141</v>
      </c>
      <c r="J27" s="39">
        <v>65000</v>
      </c>
      <c r="K27" s="39">
        <f t="shared" si="0"/>
        <v>45500</v>
      </c>
      <c r="L27" s="43">
        <f t="shared" si="1"/>
        <v>19500</v>
      </c>
      <c r="M27" s="101">
        <v>0.7</v>
      </c>
      <c r="N27" s="39">
        <f t="shared" si="6"/>
        <v>45500</v>
      </c>
      <c r="O27" s="1" t="b">
        <f t="shared" si="2"/>
        <v>1</v>
      </c>
      <c r="P27" s="37">
        <f t="shared" si="3"/>
        <v>0.7</v>
      </c>
      <c r="Q27" s="38" t="b">
        <f t="shared" si="4"/>
        <v>1</v>
      </c>
      <c r="R27" s="38" t="b">
        <f t="shared" si="5"/>
        <v>1</v>
      </c>
      <c r="U27" s="118"/>
    </row>
    <row r="28" spans="1:21" ht="30" customHeight="1" x14ac:dyDescent="0.25">
      <c r="A28" s="97">
        <v>26</v>
      </c>
      <c r="B28" s="97" t="s">
        <v>106</v>
      </c>
      <c r="C28" s="98" t="s">
        <v>41</v>
      </c>
      <c r="D28" s="42" t="s">
        <v>96</v>
      </c>
      <c r="E28" s="103" t="s">
        <v>422</v>
      </c>
      <c r="F28" s="41" t="s">
        <v>107</v>
      </c>
      <c r="G28" s="97" t="s">
        <v>44</v>
      </c>
      <c r="H28" s="100">
        <v>0.245</v>
      </c>
      <c r="I28" s="99" t="s">
        <v>94</v>
      </c>
      <c r="J28" s="39">
        <v>149400</v>
      </c>
      <c r="K28" s="39">
        <f t="shared" si="0"/>
        <v>104580</v>
      </c>
      <c r="L28" s="43">
        <f t="shared" si="1"/>
        <v>44820</v>
      </c>
      <c r="M28" s="101">
        <v>0.7</v>
      </c>
      <c r="N28" s="39">
        <f t="shared" si="6"/>
        <v>104580</v>
      </c>
      <c r="O28" s="1" t="b">
        <f t="shared" si="2"/>
        <v>1</v>
      </c>
      <c r="P28" s="37">
        <f t="shared" si="3"/>
        <v>0.7</v>
      </c>
      <c r="Q28" s="38" t="b">
        <f t="shared" si="4"/>
        <v>1</v>
      </c>
      <c r="R28" s="38" t="b">
        <f t="shared" si="5"/>
        <v>1</v>
      </c>
      <c r="U28" s="118"/>
    </row>
    <row r="29" spans="1:21" ht="30" customHeight="1" x14ac:dyDescent="0.25">
      <c r="A29" s="97">
        <v>27</v>
      </c>
      <c r="B29" s="97" t="s">
        <v>255</v>
      </c>
      <c r="C29" s="98" t="s">
        <v>41</v>
      </c>
      <c r="D29" s="42" t="s">
        <v>241</v>
      </c>
      <c r="E29" s="103" t="s">
        <v>410</v>
      </c>
      <c r="F29" s="41" t="s">
        <v>480</v>
      </c>
      <c r="G29" s="97" t="s">
        <v>44</v>
      </c>
      <c r="H29" s="100">
        <v>0.6</v>
      </c>
      <c r="I29" s="99" t="s">
        <v>243</v>
      </c>
      <c r="J29" s="39">
        <v>451234</v>
      </c>
      <c r="K29" s="39">
        <f t="shared" si="0"/>
        <v>315863.8</v>
      </c>
      <c r="L29" s="43">
        <f t="shared" si="1"/>
        <v>135370.20000000001</v>
      </c>
      <c r="M29" s="101">
        <v>0.7</v>
      </c>
      <c r="N29" s="39">
        <f t="shared" si="6"/>
        <v>315863.8</v>
      </c>
      <c r="O29" s="1" t="b">
        <f t="shared" si="2"/>
        <v>1</v>
      </c>
      <c r="P29" s="37">
        <f t="shared" si="3"/>
        <v>0.7</v>
      </c>
      <c r="Q29" s="38" t="b">
        <f t="shared" si="4"/>
        <v>1</v>
      </c>
      <c r="R29" s="38" t="b">
        <f t="shared" si="5"/>
        <v>1</v>
      </c>
      <c r="U29" s="118"/>
    </row>
    <row r="30" spans="1:21" ht="39.6" customHeight="1" x14ac:dyDescent="0.25">
      <c r="A30" s="97">
        <v>28</v>
      </c>
      <c r="B30" s="97" t="s">
        <v>254</v>
      </c>
      <c r="C30" s="98" t="s">
        <v>41</v>
      </c>
      <c r="D30" s="42" t="s">
        <v>241</v>
      </c>
      <c r="E30" s="103" t="s">
        <v>410</v>
      </c>
      <c r="F30" s="41" t="s">
        <v>472</v>
      </c>
      <c r="G30" s="97" t="s">
        <v>44</v>
      </c>
      <c r="H30" s="100">
        <v>0.91200000000000003</v>
      </c>
      <c r="I30" s="99" t="s">
        <v>243</v>
      </c>
      <c r="J30" s="39">
        <v>534114</v>
      </c>
      <c r="K30" s="39">
        <f t="shared" si="0"/>
        <v>373879.8</v>
      </c>
      <c r="L30" s="43">
        <f t="shared" si="1"/>
        <v>160234.20000000001</v>
      </c>
      <c r="M30" s="101">
        <v>0.7</v>
      </c>
      <c r="N30" s="39">
        <f t="shared" si="6"/>
        <v>373879.8</v>
      </c>
      <c r="O30" s="1" t="b">
        <f t="shared" si="2"/>
        <v>1</v>
      </c>
      <c r="P30" s="37">
        <f t="shared" si="3"/>
        <v>0.7</v>
      </c>
      <c r="Q30" s="38" t="b">
        <f t="shared" si="4"/>
        <v>1</v>
      </c>
      <c r="R30" s="38" t="b">
        <f t="shared" si="5"/>
        <v>1</v>
      </c>
      <c r="U30" s="118"/>
    </row>
    <row r="31" spans="1:21" ht="30" customHeight="1" x14ac:dyDescent="0.25">
      <c r="A31" s="97">
        <v>29</v>
      </c>
      <c r="B31" s="97" t="s">
        <v>138</v>
      </c>
      <c r="C31" s="98" t="s">
        <v>41</v>
      </c>
      <c r="D31" s="42" t="s">
        <v>139</v>
      </c>
      <c r="E31" s="103" t="s">
        <v>412</v>
      </c>
      <c r="F31" s="41" t="s">
        <v>140</v>
      </c>
      <c r="G31" s="97" t="s">
        <v>44</v>
      </c>
      <c r="H31" s="100">
        <v>4</v>
      </c>
      <c r="I31" s="99" t="s">
        <v>141</v>
      </c>
      <c r="J31" s="39">
        <v>205000</v>
      </c>
      <c r="K31" s="39">
        <f t="shared" si="0"/>
        <v>143500</v>
      </c>
      <c r="L31" s="43">
        <f t="shared" si="1"/>
        <v>61500</v>
      </c>
      <c r="M31" s="101">
        <v>0.7</v>
      </c>
      <c r="N31" s="39">
        <f t="shared" si="6"/>
        <v>143500</v>
      </c>
      <c r="O31" s="1" t="b">
        <f t="shared" si="2"/>
        <v>1</v>
      </c>
      <c r="P31" s="37">
        <f t="shared" si="3"/>
        <v>0.7</v>
      </c>
      <c r="Q31" s="38" t="b">
        <f t="shared" si="4"/>
        <v>1</v>
      </c>
      <c r="R31" s="38" t="b">
        <f t="shared" si="5"/>
        <v>1</v>
      </c>
      <c r="U31" s="118"/>
    </row>
    <row r="32" spans="1:21" ht="30" customHeight="1" x14ac:dyDescent="0.25">
      <c r="A32" s="97">
        <v>30</v>
      </c>
      <c r="B32" s="97" t="s">
        <v>110</v>
      </c>
      <c r="C32" s="98" t="s">
        <v>41</v>
      </c>
      <c r="D32" s="42" t="s">
        <v>96</v>
      </c>
      <c r="E32" s="103" t="s">
        <v>422</v>
      </c>
      <c r="F32" s="41" t="s">
        <v>111</v>
      </c>
      <c r="G32" s="97" t="s">
        <v>44</v>
      </c>
      <c r="H32" s="100">
        <v>0.72</v>
      </c>
      <c r="I32" s="99" t="s">
        <v>94</v>
      </c>
      <c r="J32" s="39">
        <v>249400</v>
      </c>
      <c r="K32" s="39">
        <f t="shared" si="0"/>
        <v>174580</v>
      </c>
      <c r="L32" s="43">
        <f t="shared" si="1"/>
        <v>74820</v>
      </c>
      <c r="M32" s="101">
        <v>0.7</v>
      </c>
      <c r="N32" s="39">
        <f t="shared" si="6"/>
        <v>174580</v>
      </c>
      <c r="O32" s="1" t="b">
        <f t="shared" si="2"/>
        <v>1</v>
      </c>
      <c r="P32" s="37">
        <f t="shared" si="3"/>
        <v>0.7</v>
      </c>
      <c r="Q32" s="38" t="b">
        <f t="shared" si="4"/>
        <v>1</v>
      </c>
      <c r="R32" s="38" t="b">
        <f t="shared" si="5"/>
        <v>1</v>
      </c>
      <c r="U32" s="118"/>
    </row>
    <row r="33" spans="1:21" ht="30" customHeight="1" x14ac:dyDescent="0.25">
      <c r="A33" s="97">
        <v>31</v>
      </c>
      <c r="B33" s="97" t="s">
        <v>108</v>
      </c>
      <c r="C33" s="98" t="s">
        <v>41</v>
      </c>
      <c r="D33" s="42" t="s">
        <v>96</v>
      </c>
      <c r="E33" s="103" t="s">
        <v>422</v>
      </c>
      <c r="F33" s="41" t="s">
        <v>109</v>
      </c>
      <c r="G33" s="97" t="s">
        <v>44</v>
      </c>
      <c r="H33" s="100">
        <v>0.54100000000000004</v>
      </c>
      <c r="I33" s="99" t="s">
        <v>94</v>
      </c>
      <c r="J33" s="39">
        <v>374400</v>
      </c>
      <c r="K33" s="39">
        <f t="shared" si="0"/>
        <v>262080</v>
      </c>
      <c r="L33" s="43">
        <f t="shared" si="1"/>
        <v>112320</v>
      </c>
      <c r="M33" s="101">
        <v>0.7</v>
      </c>
      <c r="N33" s="39">
        <f t="shared" si="6"/>
        <v>262080</v>
      </c>
      <c r="O33" s="1" t="b">
        <f t="shared" si="2"/>
        <v>1</v>
      </c>
      <c r="P33" s="37">
        <f t="shared" si="3"/>
        <v>0.7</v>
      </c>
      <c r="Q33" s="38" t="b">
        <f t="shared" si="4"/>
        <v>1</v>
      </c>
      <c r="R33" s="38" t="b">
        <f t="shared" si="5"/>
        <v>1</v>
      </c>
      <c r="U33" s="118"/>
    </row>
    <row r="34" spans="1:21" ht="47.45" customHeight="1" x14ac:dyDescent="0.25">
      <c r="A34" s="97">
        <v>32</v>
      </c>
      <c r="B34" s="97" t="s">
        <v>77</v>
      </c>
      <c r="C34" s="98" t="s">
        <v>41</v>
      </c>
      <c r="D34" s="42" t="s">
        <v>78</v>
      </c>
      <c r="E34" s="103" t="s">
        <v>418</v>
      </c>
      <c r="F34" s="41" t="s">
        <v>79</v>
      </c>
      <c r="G34" s="97" t="s">
        <v>44</v>
      </c>
      <c r="H34" s="100">
        <v>2.4119999999999999</v>
      </c>
      <c r="I34" s="99" t="s">
        <v>80</v>
      </c>
      <c r="J34" s="39">
        <v>3454572</v>
      </c>
      <c r="K34" s="39">
        <f t="shared" si="0"/>
        <v>2418200.4</v>
      </c>
      <c r="L34" s="43">
        <f t="shared" si="1"/>
        <v>1036371.6000000001</v>
      </c>
      <c r="M34" s="101">
        <v>0.7</v>
      </c>
      <c r="N34" s="39">
        <f t="shared" si="6"/>
        <v>2418200.4</v>
      </c>
      <c r="O34" s="1" t="b">
        <f t="shared" si="2"/>
        <v>1</v>
      </c>
      <c r="P34" s="37">
        <f t="shared" si="3"/>
        <v>0.7</v>
      </c>
      <c r="Q34" s="38" t="b">
        <f t="shared" si="4"/>
        <v>1</v>
      </c>
      <c r="R34" s="38" t="b">
        <f t="shared" si="5"/>
        <v>1</v>
      </c>
      <c r="U34" s="118"/>
    </row>
    <row r="35" spans="1:21" ht="31.9" customHeight="1" x14ac:dyDescent="0.25">
      <c r="A35" s="97">
        <v>33</v>
      </c>
      <c r="B35" s="97" t="s">
        <v>258</v>
      </c>
      <c r="C35" s="98" t="s">
        <v>41</v>
      </c>
      <c r="D35" s="42" t="s">
        <v>241</v>
      </c>
      <c r="E35" s="103" t="s">
        <v>410</v>
      </c>
      <c r="F35" s="41" t="s">
        <v>259</v>
      </c>
      <c r="G35" s="97" t="s">
        <v>44</v>
      </c>
      <c r="H35" s="100">
        <v>0.63900000000000001</v>
      </c>
      <c r="I35" s="99" t="s">
        <v>243</v>
      </c>
      <c r="J35" s="39">
        <v>363106</v>
      </c>
      <c r="K35" s="39">
        <f t="shared" si="0"/>
        <v>254174.2</v>
      </c>
      <c r="L35" s="43">
        <f t="shared" si="1"/>
        <v>108931.79999999999</v>
      </c>
      <c r="M35" s="101">
        <v>0.7</v>
      </c>
      <c r="N35" s="39">
        <f t="shared" si="6"/>
        <v>254174.2</v>
      </c>
      <c r="O35" s="1" t="b">
        <f t="shared" si="2"/>
        <v>1</v>
      </c>
      <c r="P35" s="37">
        <f t="shared" si="3"/>
        <v>0.7</v>
      </c>
      <c r="Q35" s="38" t="b">
        <f t="shared" si="4"/>
        <v>1</v>
      </c>
      <c r="R35" s="38" t="b">
        <f t="shared" si="5"/>
        <v>1</v>
      </c>
      <c r="U35" s="118"/>
    </row>
    <row r="36" spans="1:21" ht="30.6" customHeight="1" x14ac:dyDescent="0.25">
      <c r="A36" s="97">
        <v>34</v>
      </c>
      <c r="B36" s="97" t="s">
        <v>104</v>
      </c>
      <c r="C36" s="98" t="s">
        <v>41</v>
      </c>
      <c r="D36" s="42" t="s">
        <v>96</v>
      </c>
      <c r="E36" s="103" t="s">
        <v>422</v>
      </c>
      <c r="F36" s="41" t="s">
        <v>105</v>
      </c>
      <c r="G36" s="97" t="s">
        <v>44</v>
      </c>
      <c r="H36" s="100">
        <v>0.41</v>
      </c>
      <c r="I36" s="99" t="s">
        <v>94</v>
      </c>
      <c r="J36" s="39">
        <v>249400</v>
      </c>
      <c r="K36" s="39">
        <f t="shared" si="0"/>
        <v>174580</v>
      </c>
      <c r="L36" s="43">
        <f t="shared" si="1"/>
        <v>74820</v>
      </c>
      <c r="M36" s="101">
        <v>0.7</v>
      </c>
      <c r="N36" s="39">
        <f t="shared" si="6"/>
        <v>174580</v>
      </c>
      <c r="O36" s="1" t="b">
        <f t="shared" si="2"/>
        <v>1</v>
      </c>
      <c r="P36" s="37">
        <f t="shared" si="3"/>
        <v>0.7</v>
      </c>
      <c r="Q36" s="38" t="b">
        <f t="shared" si="4"/>
        <v>1</v>
      </c>
      <c r="R36" s="38" t="b">
        <f t="shared" si="5"/>
        <v>1</v>
      </c>
      <c r="U36" s="118"/>
    </row>
    <row r="37" spans="1:21" ht="30.6" customHeight="1" x14ac:dyDescent="0.25">
      <c r="A37" s="97">
        <v>35</v>
      </c>
      <c r="B37" s="97" t="s">
        <v>252</v>
      </c>
      <c r="C37" s="98" t="s">
        <v>41</v>
      </c>
      <c r="D37" s="42" t="s">
        <v>241</v>
      </c>
      <c r="E37" s="103" t="s">
        <v>410</v>
      </c>
      <c r="F37" s="41" t="s">
        <v>253</v>
      </c>
      <c r="G37" s="97" t="s">
        <v>44</v>
      </c>
      <c r="H37" s="100">
        <v>0.433</v>
      </c>
      <c r="I37" s="99" t="s">
        <v>243</v>
      </c>
      <c r="J37" s="39">
        <v>239993</v>
      </c>
      <c r="K37" s="39">
        <f t="shared" si="0"/>
        <v>167995.1</v>
      </c>
      <c r="L37" s="43">
        <f t="shared" si="1"/>
        <v>71997.899999999994</v>
      </c>
      <c r="M37" s="101">
        <v>0.7</v>
      </c>
      <c r="N37" s="39">
        <f t="shared" si="6"/>
        <v>167995.1</v>
      </c>
      <c r="O37" s="1" t="b">
        <f t="shared" si="2"/>
        <v>1</v>
      </c>
      <c r="P37" s="37">
        <f t="shared" si="3"/>
        <v>0.7</v>
      </c>
      <c r="Q37" s="38" t="b">
        <f t="shared" si="4"/>
        <v>1</v>
      </c>
      <c r="R37" s="38" t="b">
        <f t="shared" si="5"/>
        <v>1</v>
      </c>
      <c r="U37" s="118"/>
    </row>
    <row r="38" spans="1:21" ht="30.6" customHeight="1" x14ac:dyDescent="0.25">
      <c r="A38" s="97">
        <v>36</v>
      </c>
      <c r="B38" s="97" t="s">
        <v>142</v>
      </c>
      <c r="C38" s="98" t="s">
        <v>41</v>
      </c>
      <c r="D38" s="42" t="s">
        <v>139</v>
      </c>
      <c r="E38" s="103" t="s">
        <v>412</v>
      </c>
      <c r="F38" s="41" t="s">
        <v>143</v>
      </c>
      <c r="G38" s="97" t="s">
        <v>44</v>
      </c>
      <c r="H38" s="100">
        <v>2.0179999999999998</v>
      </c>
      <c r="I38" s="99" t="s">
        <v>141</v>
      </c>
      <c r="J38" s="39">
        <v>280000</v>
      </c>
      <c r="K38" s="39">
        <f t="shared" si="0"/>
        <v>196000</v>
      </c>
      <c r="L38" s="43">
        <f t="shared" si="1"/>
        <v>84000</v>
      </c>
      <c r="M38" s="101">
        <v>0.7</v>
      </c>
      <c r="N38" s="39">
        <f t="shared" si="6"/>
        <v>196000</v>
      </c>
      <c r="O38" s="1" t="b">
        <f t="shared" si="2"/>
        <v>1</v>
      </c>
      <c r="P38" s="37">
        <f t="shared" si="3"/>
        <v>0.7</v>
      </c>
      <c r="Q38" s="38" t="b">
        <f t="shared" si="4"/>
        <v>1</v>
      </c>
      <c r="R38" s="38" t="b">
        <f t="shared" si="5"/>
        <v>1</v>
      </c>
      <c r="U38" s="118"/>
    </row>
    <row r="39" spans="1:21" ht="30.6" customHeight="1" x14ac:dyDescent="0.25">
      <c r="A39" s="97">
        <v>37</v>
      </c>
      <c r="B39" s="97" t="s">
        <v>114</v>
      </c>
      <c r="C39" s="98" t="s">
        <v>41</v>
      </c>
      <c r="D39" s="42" t="s">
        <v>96</v>
      </c>
      <c r="E39" s="103" t="s">
        <v>422</v>
      </c>
      <c r="F39" s="41" t="s">
        <v>115</v>
      </c>
      <c r="G39" s="97" t="s">
        <v>44</v>
      </c>
      <c r="H39" s="100">
        <v>0.57999999999999996</v>
      </c>
      <c r="I39" s="99" t="s">
        <v>94</v>
      </c>
      <c r="J39" s="39">
        <v>374400</v>
      </c>
      <c r="K39" s="39">
        <f t="shared" si="0"/>
        <v>262080</v>
      </c>
      <c r="L39" s="43">
        <f t="shared" si="1"/>
        <v>112320</v>
      </c>
      <c r="M39" s="101">
        <v>0.7</v>
      </c>
      <c r="N39" s="39">
        <f t="shared" si="6"/>
        <v>262080</v>
      </c>
      <c r="O39" s="1" t="b">
        <f t="shared" si="2"/>
        <v>1</v>
      </c>
      <c r="P39" s="37">
        <f t="shared" si="3"/>
        <v>0.7</v>
      </c>
      <c r="Q39" s="38" t="b">
        <f t="shared" si="4"/>
        <v>1</v>
      </c>
      <c r="R39" s="38" t="b">
        <f t="shared" si="5"/>
        <v>1</v>
      </c>
      <c r="U39" s="118"/>
    </row>
    <row r="40" spans="1:21" ht="30.6" customHeight="1" x14ac:dyDescent="0.25">
      <c r="A40" s="97">
        <v>38</v>
      </c>
      <c r="B40" s="97" t="s">
        <v>148</v>
      </c>
      <c r="C40" s="98" t="s">
        <v>41</v>
      </c>
      <c r="D40" s="42" t="s">
        <v>139</v>
      </c>
      <c r="E40" s="103" t="s">
        <v>412</v>
      </c>
      <c r="F40" s="41" t="s">
        <v>149</v>
      </c>
      <c r="G40" s="97" t="s">
        <v>44</v>
      </c>
      <c r="H40" s="100">
        <v>3.95</v>
      </c>
      <c r="I40" s="99" t="s">
        <v>141</v>
      </c>
      <c r="J40" s="39">
        <v>430000</v>
      </c>
      <c r="K40" s="39">
        <f t="shared" si="0"/>
        <v>301000</v>
      </c>
      <c r="L40" s="43">
        <f t="shared" si="1"/>
        <v>129000</v>
      </c>
      <c r="M40" s="101">
        <v>0.7</v>
      </c>
      <c r="N40" s="39">
        <f t="shared" si="6"/>
        <v>301000</v>
      </c>
      <c r="O40" s="1" t="b">
        <f t="shared" si="2"/>
        <v>1</v>
      </c>
      <c r="P40" s="37">
        <f t="shared" si="3"/>
        <v>0.7</v>
      </c>
      <c r="Q40" s="38" t="b">
        <f t="shared" si="4"/>
        <v>1</v>
      </c>
      <c r="R40" s="38" t="b">
        <f t="shared" si="5"/>
        <v>1</v>
      </c>
      <c r="U40" s="118"/>
    </row>
    <row r="41" spans="1:21" ht="30.6" customHeight="1" x14ac:dyDescent="0.25">
      <c r="A41" s="97">
        <v>39</v>
      </c>
      <c r="B41" s="97" t="s">
        <v>275</v>
      </c>
      <c r="C41" s="98" t="s">
        <v>41</v>
      </c>
      <c r="D41" s="42" t="s">
        <v>241</v>
      </c>
      <c r="E41" s="103" t="s">
        <v>410</v>
      </c>
      <c r="F41" s="41" t="s">
        <v>276</v>
      </c>
      <c r="G41" s="97" t="s">
        <v>44</v>
      </c>
      <c r="H41" s="100">
        <v>0.15</v>
      </c>
      <c r="I41" s="99" t="s">
        <v>266</v>
      </c>
      <c r="J41" s="39">
        <v>101541</v>
      </c>
      <c r="K41" s="39">
        <f t="shared" si="0"/>
        <v>71078.7</v>
      </c>
      <c r="L41" s="43">
        <f t="shared" si="1"/>
        <v>30462.300000000003</v>
      </c>
      <c r="M41" s="101">
        <v>0.7</v>
      </c>
      <c r="N41" s="39">
        <f t="shared" si="6"/>
        <v>71078.7</v>
      </c>
      <c r="O41" s="1" t="b">
        <f t="shared" si="2"/>
        <v>1</v>
      </c>
      <c r="P41" s="37">
        <f t="shared" si="3"/>
        <v>0.7</v>
      </c>
      <c r="Q41" s="38" t="b">
        <f t="shared" si="4"/>
        <v>1</v>
      </c>
      <c r="R41" s="38" t="b">
        <f t="shared" si="5"/>
        <v>1</v>
      </c>
      <c r="U41" s="118"/>
    </row>
    <row r="42" spans="1:21" ht="29.45" customHeight="1" x14ac:dyDescent="0.25">
      <c r="A42" s="97">
        <v>40</v>
      </c>
      <c r="B42" s="97" t="s">
        <v>95</v>
      </c>
      <c r="C42" s="98" t="s">
        <v>41</v>
      </c>
      <c r="D42" s="42" t="s">
        <v>96</v>
      </c>
      <c r="E42" s="103" t="s">
        <v>422</v>
      </c>
      <c r="F42" s="41" t="s">
        <v>97</v>
      </c>
      <c r="G42" s="97" t="s">
        <v>44</v>
      </c>
      <c r="H42" s="100">
        <v>0.66</v>
      </c>
      <c r="I42" s="99" t="s">
        <v>94</v>
      </c>
      <c r="J42" s="39">
        <v>374400</v>
      </c>
      <c r="K42" s="39">
        <f t="shared" si="0"/>
        <v>262080</v>
      </c>
      <c r="L42" s="43">
        <f t="shared" si="1"/>
        <v>112320</v>
      </c>
      <c r="M42" s="101">
        <v>0.7</v>
      </c>
      <c r="N42" s="39">
        <f t="shared" si="6"/>
        <v>262080</v>
      </c>
      <c r="O42" s="1" t="b">
        <f t="shared" si="2"/>
        <v>1</v>
      </c>
      <c r="P42" s="37">
        <f t="shared" si="3"/>
        <v>0.7</v>
      </c>
      <c r="Q42" s="38" t="b">
        <f t="shared" si="4"/>
        <v>1</v>
      </c>
      <c r="R42" s="38" t="b">
        <f t="shared" si="5"/>
        <v>1</v>
      </c>
      <c r="U42" s="118"/>
    </row>
    <row r="43" spans="1:21" ht="33" customHeight="1" x14ac:dyDescent="0.25">
      <c r="A43" s="97">
        <v>41</v>
      </c>
      <c r="B43" s="97" t="s">
        <v>279</v>
      </c>
      <c r="C43" s="98" t="s">
        <v>41</v>
      </c>
      <c r="D43" s="42" t="s">
        <v>241</v>
      </c>
      <c r="E43" s="103" t="s">
        <v>410</v>
      </c>
      <c r="F43" s="41" t="s">
        <v>280</v>
      </c>
      <c r="G43" s="97" t="s">
        <v>44</v>
      </c>
      <c r="H43" s="100">
        <v>0.3</v>
      </c>
      <c r="I43" s="99" t="s">
        <v>266</v>
      </c>
      <c r="J43" s="39">
        <v>195183</v>
      </c>
      <c r="K43" s="39">
        <f t="shared" si="0"/>
        <v>136628.1</v>
      </c>
      <c r="L43" s="43">
        <f t="shared" si="1"/>
        <v>58554.899999999994</v>
      </c>
      <c r="M43" s="101">
        <v>0.7</v>
      </c>
      <c r="N43" s="39">
        <f t="shared" si="6"/>
        <v>136628.1</v>
      </c>
      <c r="O43" s="1" t="b">
        <f t="shared" si="2"/>
        <v>1</v>
      </c>
      <c r="P43" s="37">
        <f t="shared" si="3"/>
        <v>0.7</v>
      </c>
      <c r="Q43" s="38" t="b">
        <f t="shared" si="4"/>
        <v>1</v>
      </c>
      <c r="R43" s="38" t="b">
        <f t="shared" si="5"/>
        <v>1</v>
      </c>
      <c r="U43" s="118"/>
    </row>
    <row r="44" spans="1:21" ht="33" customHeight="1" x14ac:dyDescent="0.25">
      <c r="A44" s="97">
        <v>42</v>
      </c>
      <c r="B44" s="97" t="s">
        <v>146</v>
      </c>
      <c r="C44" s="98" t="s">
        <v>41</v>
      </c>
      <c r="D44" s="42" t="s">
        <v>139</v>
      </c>
      <c r="E44" s="103" t="s">
        <v>412</v>
      </c>
      <c r="F44" s="41" t="s">
        <v>147</v>
      </c>
      <c r="G44" s="97" t="s">
        <v>44</v>
      </c>
      <c r="H44" s="100">
        <v>0.28999999999999998</v>
      </c>
      <c r="I44" s="99" t="s">
        <v>141</v>
      </c>
      <c r="J44" s="39">
        <v>447000</v>
      </c>
      <c r="K44" s="39">
        <f t="shared" si="0"/>
        <v>312900</v>
      </c>
      <c r="L44" s="43">
        <f t="shared" si="1"/>
        <v>134100</v>
      </c>
      <c r="M44" s="101">
        <v>0.7</v>
      </c>
      <c r="N44" s="39">
        <f t="shared" si="6"/>
        <v>312900</v>
      </c>
      <c r="O44" s="1" t="b">
        <f t="shared" si="2"/>
        <v>1</v>
      </c>
      <c r="P44" s="37">
        <f t="shared" si="3"/>
        <v>0.7</v>
      </c>
      <c r="Q44" s="38" t="b">
        <f t="shared" si="4"/>
        <v>1</v>
      </c>
      <c r="R44" s="38" t="b">
        <f t="shared" si="5"/>
        <v>1</v>
      </c>
      <c r="U44" s="118"/>
    </row>
    <row r="45" spans="1:21" ht="28.9" customHeight="1" x14ac:dyDescent="0.25">
      <c r="A45" s="97">
        <v>43</v>
      </c>
      <c r="B45" s="97" t="s">
        <v>281</v>
      </c>
      <c r="C45" s="98" t="s">
        <v>41</v>
      </c>
      <c r="D45" s="42" t="s">
        <v>241</v>
      </c>
      <c r="E45" s="103" t="s">
        <v>410</v>
      </c>
      <c r="F45" s="41" t="s">
        <v>282</v>
      </c>
      <c r="G45" s="97" t="s">
        <v>44</v>
      </c>
      <c r="H45" s="100">
        <v>0.15</v>
      </c>
      <c r="I45" s="99" t="s">
        <v>266</v>
      </c>
      <c r="J45" s="39">
        <v>187399</v>
      </c>
      <c r="K45" s="39">
        <f t="shared" si="0"/>
        <v>131179.29999999999</v>
      </c>
      <c r="L45" s="43">
        <f t="shared" si="1"/>
        <v>56219.700000000012</v>
      </c>
      <c r="M45" s="101">
        <v>0.7</v>
      </c>
      <c r="N45" s="39">
        <f t="shared" si="6"/>
        <v>131179.29999999999</v>
      </c>
      <c r="O45" s="1" t="b">
        <f t="shared" si="2"/>
        <v>1</v>
      </c>
      <c r="P45" s="37">
        <f t="shared" si="3"/>
        <v>0.7</v>
      </c>
      <c r="Q45" s="38" t="b">
        <f t="shared" si="4"/>
        <v>1</v>
      </c>
      <c r="R45" s="38" t="b">
        <f t="shared" si="5"/>
        <v>1</v>
      </c>
      <c r="U45" s="118"/>
    </row>
    <row r="46" spans="1:21" ht="28.9" customHeight="1" x14ac:dyDescent="0.25">
      <c r="A46" s="97">
        <v>44</v>
      </c>
      <c r="B46" s="97" t="s">
        <v>269</v>
      </c>
      <c r="C46" s="98" t="s">
        <v>41</v>
      </c>
      <c r="D46" s="42" t="s">
        <v>241</v>
      </c>
      <c r="E46" s="103" t="s">
        <v>410</v>
      </c>
      <c r="F46" s="41" t="s">
        <v>270</v>
      </c>
      <c r="G46" s="97" t="s">
        <v>44</v>
      </c>
      <c r="H46" s="100">
        <v>7.0000000000000007E-2</v>
      </c>
      <c r="I46" s="99" t="s">
        <v>266</v>
      </c>
      <c r="J46" s="39">
        <v>46024</v>
      </c>
      <c r="K46" s="39">
        <f t="shared" si="0"/>
        <v>32216.799999999999</v>
      </c>
      <c r="L46" s="43">
        <f t="shared" si="1"/>
        <v>13807.2</v>
      </c>
      <c r="M46" s="101">
        <v>0.7</v>
      </c>
      <c r="N46" s="39">
        <f t="shared" si="6"/>
        <v>32216.799999999999</v>
      </c>
      <c r="O46" s="1" t="b">
        <f t="shared" si="2"/>
        <v>1</v>
      </c>
      <c r="P46" s="37">
        <f t="shared" si="3"/>
        <v>0.7</v>
      </c>
      <c r="Q46" s="38" t="b">
        <f t="shared" si="4"/>
        <v>1</v>
      </c>
      <c r="R46" s="38" t="b">
        <f t="shared" si="5"/>
        <v>1</v>
      </c>
      <c r="U46" s="118"/>
    </row>
    <row r="47" spans="1:21" ht="28.9" customHeight="1" x14ac:dyDescent="0.25">
      <c r="A47" s="97">
        <v>45</v>
      </c>
      <c r="B47" s="97" t="s">
        <v>112</v>
      </c>
      <c r="C47" s="98" t="s">
        <v>41</v>
      </c>
      <c r="D47" s="42" t="s">
        <v>96</v>
      </c>
      <c r="E47" s="103" t="s">
        <v>422</v>
      </c>
      <c r="F47" s="41" t="s">
        <v>113</v>
      </c>
      <c r="G47" s="97" t="s">
        <v>44</v>
      </c>
      <c r="H47" s="100">
        <v>0.47499999999999998</v>
      </c>
      <c r="I47" s="99" t="s">
        <v>94</v>
      </c>
      <c r="J47" s="39">
        <v>249400</v>
      </c>
      <c r="K47" s="39">
        <f t="shared" si="0"/>
        <v>174580</v>
      </c>
      <c r="L47" s="43">
        <f t="shared" si="1"/>
        <v>74820</v>
      </c>
      <c r="M47" s="101">
        <v>0.7</v>
      </c>
      <c r="N47" s="39">
        <f t="shared" si="6"/>
        <v>174580</v>
      </c>
      <c r="O47" s="1" t="b">
        <f t="shared" si="2"/>
        <v>1</v>
      </c>
      <c r="P47" s="37">
        <f t="shared" si="3"/>
        <v>0.7</v>
      </c>
      <c r="Q47" s="38" t="b">
        <f t="shared" si="4"/>
        <v>1</v>
      </c>
      <c r="R47" s="38" t="b">
        <f t="shared" si="5"/>
        <v>1</v>
      </c>
      <c r="U47" s="118"/>
    </row>
    <row r="48" spans="1:21" ht="33" customHeight="1" x14ac:dyDescent="0.25">
      <c r="A48" s="97">
        <v>46</v>
      </c>
      <c r="B48" s="97" t="s">
        <v>273</v>
      </c>
      <c r="C48" s="98" t="s">
        <v>41</v>
      </c>
      <c r="D48" s="42" t="s">
        <v>241</v>
      </c>
      <c r="E48" s="103" t="s">
        <v>410</v>
      </c>
      <c r="F48" s="41" t="s">
        <v>274</v>
      </c>
      <c r="G48" s="97" t="s">
        <v>44</v>
      </c>
      <c r="H48" s="100">
        <v>0.3</v>
      </c>
      <c r="I48" s="99" t="s">
        <v>266</v>
      </c>
      <c r="J48" s="39">
        <v>208836</v>
      </c>
      <c r="K48" s="39">
        <f t="shared" si="0"/>
        <v>146185.20000000001</v>
      </c>
      <c r="L48" s="43">
        <f t="shared" si="1"/>
        <v>62650.799999999988</v>
      </c>
      <c r="M48" s="101">
        <v>0.7</v>
      </c>
      <c r="N48" s="39">
        <f t="shared" si="6"/>
        <v>146185.20000000001</v>
      </c>
      <c r="O48" s="1" t="b">
        <f t="shared" si="2"/>
        <v>1</v>
      </c>
      <c r="P48" s="37">
        <f t="shared" si="3"/>
        <v>0.7</v>
      </c>
      <c r="Q48" s="38" t="b">
        <f t="shared" si="4"/>
        <v>1</v>
      </c>
      <c r="R48" s="38" t="b">
        <f t="shared" si="5"/>
        <v>1</v>
      </c>
      <c r="U48" s="118"/>
    </row>
    <row r="49" spans="1:21" ht="37.15" customHeight="1" x14ac:dyDescent="0.25">
      <c r="A49" s="97">
        <v>47</v>
      </c>
      <c r="B49" s="97" t="s">
        <v>137</v>
      </c>
      <c r="C49" s="98" t="s">
        <v>41</v>
      </c>
      <c r="D49" s="42" t="s">
        <v>133</v>
      </c>
      <c r="E49" s="103" t="s">
        <v>409</v>
      </c>
      <c r="F49" s="41" t="s">
        <v>473</v>
      </c>
      <c r="G49" s="97" t="s">
        <v>44</v>
      </c>
      <c r="H49" s="100">
        <v>3.08</v>
      </c>
      <c r="I49" s="99" t="s">
        <v>135</v>
      </c>
      <c r="J49" s="39">
        <v>1242856</v>
      </c>
      <c r="K49" s="39">
        <f t="shared" si="0"/>
        <v>869999.2</v>
      </c>
      <c r="L49" s="43">
        <f t="shared" si="1"/>
        <v>372856.80000000005</v>
      </c>
      <c r="M49" s="101">
        <v>0.7</v>
      </c>
      <c r="N49" s="39">
        <f t="shared" si="6"/>
        <v>869999.2</v>
      </c>
      <c r="O49" s="1" t="b">
        <f t="shared" si="2"/>
        <v>1</v>
      </c>
      <c r="P49" s="37">
        <f t="shared" si="3"/>
        <v>0.7</v>
      </c>
      <c r="Q49" s="38" t="b">
        <f t="shared" si="4"/>
        <v>1</v>
      </c>
      <c r="R49" s="38" t="b">
        <f t="shared" si="5"/>
        <v>1</v>
      </c>
      <c r="U49" s="118"/>
    </row>
    <row r="50" spans="1:21" ht="30" customHeight="1" x14ac:dyDescent="0.25">
      <c r="A50" s="97">
        <v>48</v>
      </c>
      <c r="B50" s="97" t="s">
        <v>129</v>
      </c>
      <c r="C50" s="98" t="s">
        <v>41</v>
      </c>
      <c r="D50" s="42" t="s">
        <v>130</v>
      </c>
      <c r="E50" s="103" t="s">
        <v>414</v>
      </c>
      <c r="F50" s="41" t="s">
        <v>131</v>
      </c>
      <c r="G50" s="97" t="s">
        <v>44</v>
      </c>
      <c r="H50" s="100">
        <v>1.6339999999999999</v>
      </c>
      <c r="I50" s="99" t="s">
        <v>80</v>
      </c>
      <c r="J50" s="39">
        <v>1648839</v>
      </c>
      <c r="K50" s="39">
        <f t="shared" si="0"/>
        <v>1154187.3</v>
      </c>
      <c r="L50" s="43">
        <f t="shared" si="1"/>
        <v>494651.69999999995</v>
      </c>
      <c r="M50" s="101">
        <v>0.7</v>
      </c>
      <c r="N50" s="39">
        <f t="shared" si="6"/>
        <v>1154187.3</v>
      </c>
      <c r="O50" s="1" t="b">
        <f t="shared" si="2"/>
        <v>1</v>
      </c>
      <c r="P50" s="37">
        <f t="shared" si="3"/>
        <v>0.7</v>
      </c>
      <c r="Q50" s="38" t="b">
        <f t="shared" si="4"/>
        <v>1</v>
      </c>
      <c r="R50" s="38" t="b">
        <f t="shared" si="5"/>
        <v>1</v>
      </c>
      <c r="U50" s="118"/>
    </row>
    <row r="51" spans="1:21" ht="33" customHeight="1" x14ac:dyDescent="0.25">
      <c r="A51" s="97">
        <v>49</v>
      </c>
      <c r="B51" s="97" t="s">
        <v>277</v>
      </c>
      <c r="C51" s="98" t="s">
        <v>41</v>
      </c>
      <c r="D51" s="42" t="s">
        <v>241</v>
      </c>
      <c r="E51" s="103" t="s">
        <v>410</v>
      </c>
      <c r="F51" s="41" t="s">
        <v>278</v>
      </c>
      <c r="G51" s="97" t="s">
        <v>44</v>
      </c>
      <c r="H51" s="100">
        <v>0.3</v>
      </c>
      <c r="I51" s="99" t="s">
        <v>266</v>
      </c>
      <c r="J51" s="39">
        <v>195183</v>
      </c>
      <c r="K51" s="39">
        <f t="shared" si="0"/>
        <v>136628.1</v>
      </c>
      <c r="L51" s="43">
        <f t="shared" si="1"/>
        <v>58554.899999999994</v>
      </c>
      <c r="M51" s="101">
        <v>0.7</v>
      </c>
      <c r="N51" s="39">
        <f t="shared" si="6"/>
        <v>136628.1</v>
      </c>
      <c r="O51" s="1" t="b">
        <f t="shared" si="2"/>
        <v>1</v>
      </c>
      <c r="P51" s="37">
        <f t="shared" si="3"/>
        <v>0.7</v>
      </c>
      <c r="Q51" s="38" t="b">
        <f t="shared" si="4"/>
        <v>1</v>
      </c>
      <c r="R51" s="38" t="b">
        <f t="shared" si="5"/>
        <v>1</v>
      </c>
      <c r="U51" s="118"/>
    </row>
    <row r="52" spans="1:21" ht="30" customHeight="1" x14ac:dyDescent="0.25">
      <c r="A52" s="97">
        <v>50</v>
      </c>
      <c r="B52" s="97" t="s">
        <v>64</v>
      </c>
      <c r="C52" s="98" t="s">
        <v>41</v>
      </c>
      <c r="D52" s="42" t="s">
        <v>67</v>
      </c>
      <c r="E52" s="103" t="s">
        <v>415</v>
      </c>
      <c r="F52" s="41" t="s">
        <v>65</v>
      </c>
      <c r="G52" s="97" t="s">
        <v>44</v>
      </c>
      <c r="H52" s="100">
        <v>1.0900000000000001</v>
      </c>
      <c r="I52" s="99" t="s">
        <v>66</v>
      </c>
      <c r="J52" s="39">
        <v>435494</v>
      </c>
      <c r="K52" s="39">
        <f t="shared" si="0"/>
        <v>304845.8</v>
      </c>
      <c r="L52" s="43">
        <f t="shared" si="1"/>
        <v>130648.20000000001</v>
      </c>
      <c r="M52" s="101">
        <v>0.7</v>
      </c>
      <c r="N52" s="39">
        <f t="shared" si="6"/>
        <v>304845.8</v>
      </c>
      <c r="O52" s="1" t="b">
        <f t="shared" si="2"/>
        <v>1</v>
      </c>
      <c r="P52" s="37">
        <f t="shared" si="3"/>
        <v>0.7</v>
      </c>
      <c r="Q52" s="38" t="b">
        <f t="shared" si="4"/>
        <v>1</v>
      </c>
      <c r="R52" s="38" t="b">
        <f t="shared" si="5"/>
        <v>1</v>
      </c>
      <c r="U52" s="118"/>
    </row>
    <row r="53" spans="1:21" ht="30" customHeight="1" x14ac:dyDescent="0.25">
      <c r="A53" s="97">
        <v>51</v>
      </c>
      <c r="B53" s="97" t="s">
        <v>136</v>
      </c>
      <c r="C53" s="98" t="s">
        <v>41</v>
      </c>
      <c r="D53" s="42" t="s">
        <v>133</v>
      </c>
      <c r="E53" s="103" t="s">
        <v>409</v>
      </c>
      <c r="F53" s="41" t="s">
        <v>474</v>
      </c>
      <c r="G53" s="97" t="s">
        <v>44</v>
      </c>
      <c r="H53" s="100">
        <v>2.44</v>
      </c>
      <c r="I53" s="99" t="s">
        <v>135</v>
      </c>
      <c r="J53" s="39">
        <v>848628</v>
      </c>
      <c r="K53" s="39">
        <f t="shared" si="0"/>
        <v>594039.6</v>
      </c>
      <c r="L53" s="43">
        <f t="shared" si="1"/>
        <v>254588.40000000002</v>
      </c>
      <c r="M53" s="101">
        <v>0.7</v>
      </c>
      <c r="N53" s="39">
        <f t="shared" si="6"/>
        <v>594039.6</v>
      </c>
      <c r="O53" s="1" t="b">
        <f t="shared" si="2"/>
        <v>1</v>
      </c>
      <c r="P53" s="37">
        <f t="shared" si="3"/>
        <v>0.7</v>
      </c>
      <c r="Q53" s="38" t="b">
        <f t="shared" si="4"/>
        <v>1</v>
      </c>
      <c r="R53" s="38" t="b">
        <f t="shared" si="5"/>
        <v>1</v>
      </c>
      <c r="U53" s="118"/>
    </row>
    <row r="54" spans="1:21" ht="30" customHeight="1" x14ac:dyDescent="0.25">
      <c r="A54" s="97">
        <v>52</v>
      </c>
      <c r="B54" s="97" t="s">
        <v>74</v>
      </c>
      <c r="C54" s="98" t="s">
        <v>41</v>
      </c>
      <c r="D54" s="42" t="s">
        <v>67</v>
      </c>
      <c r="E54" s="103" t="s">
        <v>415</v>
      </c>
      <c r="F54" s="41" t="s">
        <v>75</v>
      </c>
      <c r="G54" s="97" t="s">
        <v>44</v>
      </c>
      <c r="H54" s="100">
        <v>1.1200000000000001</v>
      </c>
      <c r="I54" s="99" t="s">
        <v>76</v>
      </c>
      <c r="J54" s="39">
        <v>445253</v>
      </c>
      <c r="K54" s="39">
        <f t="shared" si="0"/>
        <v>311677.09999999998</v>
      </c>
      <c r="L54" s="43">
        <f t="shared" si="1"/>
        <v>133575.90000000002</v>
      </c>
      <c r="M54" s="101">
        <v>0.7</v>
      </c>
      <c r="N54" s="39">
        <f t="shared" si="6"/>
        <v>311677.09999999998</v>
      </c>
      <c r="O54" s="1" t="b">
        <f t="shared" si="2"/>
        <v>1</v>
      </c>
      <c r="P54" s="37">
        <f t="shared" si="3"/>
        <v>0.7</v>
      </c>
      <c r="Q54" s="38" t="b">
        <f t="shared" si="4"/>
        <v>1</v>
      </c>
      <c r="R54" s="38" t="b">
        <f t="shared" si="5"/>
        <v>1</v>
      </c>
      <c r="U54" s="118"/>
    </row>
    <row r="55" spans="1:21" ht="30" customHeight="1" x14ac:dyDescent="0.25">
      <c r="A55" s="97">
        <v>53</v>
      </c>
      <c r="B55" s="97" t="s">
        <v>132</v>
      </c>
      <c r="C55" s="98" t="s">
        <v>41</v>
      </c>
      <c r="D55" s="42" t="s">
        <v>133</v>
      </c>
      <c r="E55" s="103" t="s">
        <v>409</v>
      </c>
      <c r="F55" s="41" t="s">
        <v>134</v>
      </c>
      <c r="G55" s="97" t="s">
        <v>44</v>
      </c>
      <c r="H55" s="100">
        <v>2.5</v>
      </c>
      <c r="I55" s="99" t="s">
        <v>135</v>
      </c>
      <c r="J55" s="39">
        <v>1152846</v>
      </c>
      <c r="K55" s="39">
        <f t="shared" si="0"/>
        <v>806992.2</v>
      </c>
      <c r="L55" s="43">
        <f t="shared" si="1"/>
        <v>345853.80000000005</v>
      </c>
      <c r="M55" s="101">
        <v>0.7</v>
      </c>
      <c r="N55" s="39">
        <f t="shared" si="6"/>
        <v>806992.2</v>
      </c>
      <c r="O55" s="1" t="b">
        <f t="shared" si="2"/>
        <v>1</v>
      </c>
      <c r="P55" s="37">
        <f t="shared" si="3"/>
        <v>0.7</v>
      </c>
      <c r="Q55" s="38" t="b">
        <f t="shared" si="4"/>
        <v>1</v>
      </c>
      <c r="R55" s="38" t="b">
        <f t="shared" si="5"/>
        <v>1</v>
      </c>
      <c r="U55" s="118"/>
    </row>
    <row r="56" spans="1:21" ht="30" customHeight="1" x14ac:dyDescent="0.25">
      <c r="A56" s="97">
        <v>54</v>
      </c>
      <c r="B56" s="97" t="s">
        <v>68</v>
      </c>
      <c r="C56" s="98" t="s">
        <v>41</v>
      </c>
      <c r="D56" s="42" t="s">
        <v>67</v>
      </c>
      <c r="E56" s="103" t="s">
        <v>415</v>
      </c>
      <c r="F56" s="41" t="s">
        <v>69</v>
      </c>
      <c r="G56" s="97" t="s">
        <v>44</v>
      </c>
      <c r="H56" s="100">
        <v>1.07</v>
      </c>
      <c r="I56" s="99" t="s">
        <v>70</v>
      </c>
      <c r="J56" s="39">
        <v>392776</v>
      </c>
      <c r="K56" s="39">
        <f t="shared" si="0"/>
        <v>274943.2</v>
      </c>
      <c r="L56" s="43">
        <f t="shared" si="1"/>
        <v>117832.79999999999</v>
      </c>
      <c r="M56" s="101">
        <v>0.7</v>
      </c>
      <c r="N56" s="39">
        <f t="shared" si="6"/>
        <v>274943.2</v>
      </c>
      <c r="O56" s="1" t="b">
        <f>K56=SUM(N56:N56)</f>
        <v>1</v>
      </c>
      <c r="P56" s="37">
        <f>ROUND(K56/J56,4)</f>
        <v>0.7</v>
      </c>
      <c r="Q56" s="38" t="b">
        <f>P56=M56</f>
        <v>1</v>
      </c>
      <c r="R56" s="38" t="b">
        <f>J56=K56+L56</f>
        <v>1</v>
      </c>
      <c r="U56" s="118"/>
    </row>
    <row r="57" spans="1:21" ht="24.6" customHeight="1" x14ac:dyDescent="0.25">
      <c r="A57" s="97">
        <v>55</v>
      </c>
      <c r="B57" s="97" t="s">
        <v>71</v>
      </c>
      <c r="C57" s="98" t="s">
        <v>41</v>
      </c>
      <c r="D57" s="42" t="s">
        <v>67</v>
      </c>
      <c r="E57" s="104" t="s">
        <v>415</v>
      </c>
      <c r="F57" s="46" t="s">
        <v>72</v>
      </c>
      <c r="G57" s="97" t="s">
        <v>44</v>
      </c>
      <c r="H57" s="100">
        <v>0.17499999999999999</v>
      </c>
      <c r="I57" s="99" t="s">
        <v>73</v>
      </c>
      <c r="J57" s="47">
        <v>95743</v>
      </c>
      <c r="K57" s="39">
        <f t="shared" si="0"/>
        <v>67020.100000000006</v>
      </c>
      <c r="L57" s="43">
        <f t="shared" si="1"/>
        <v>28722.899999999994</v>
      </c>
      <c r="M57" s="101">
        <v>0.7</v>
      </c>
      <c r="N57" s="39">
        <f t="shared" si="6"/>
        <v>67020.100000000006</v>
      </c>
      <c r="O57" s="1" t="b">
        <f>K57=SUM(N57:N57)</f>
        <v>1</v>
      </c>
      <c r="P57" s="37">
        <f>ROUND(K57/J57,4)</f>
        <v>0.7</v>
      </c>
      <c r="Q57" s="38" t="b">
        <f>P57=M57</f>
        <v>1</v>
      </c>
      <c r="R57" s="38" t="b">
        <f>J57=K57+L57</f>
        <v>1</v>
      </c>
      <c r="U57" s="118"/>
    </row>
    <row r="58" spans="1:21" ht="30" customHeight="1" x14ac:dyDescent="0.25">
      <c r="A58" s="144" t="s">
        <v>485</v>
      </c>
      <c r="B58" s="144" t="s">
        <v>240</v>
      </c>
      <c r="C58" s="145" t="s">
        <v>41</v>
      </c>
      <c r="D58" s="146" t="s">
        <v>241</v>
      </c>
      <c r="E58" s="147" t="s">
        <v>410</v>
      </c>
      <c r="F58" s="148" t="s">
        <v>242</v>
      </c>
      <c r="G58" s="144" t="s">
        <v>44</v>
      </c>
      <c r="H58" s="149">
        <v>5.2320000000000002</v>
      </c>
      <c r="I58" s="150" t="s">
        <v>243</v>
      </c>
      <c r="J58" s="151">
        <v>6920000</v>
      </c>
      <c r="K58" s="151">
        <v>895651.31</v>
      </c>
      <c r="L58" s="152">
        <f>J58-K58</f>
        <v>6024348.6899999995</v>
      </c>
      <c r="M58" s="153">
        <v>0.7</v>
      </c>
      <c r="N58" s="151">
        <f>SUM(K58)</f>
        <v>895651.31</v>
      </c>
      <c r="O58" s="1" t="b">
        <f>K58=SUM(N58:N58)</f>
        <v>1</v>
      </c>
      <c r="P58" s="37">
        <f>ROUND(K58/J58,4)</f>
        <v>0.12939999999999999</v>
      </c>
      <c r="Q58" s="38" t="b">
        <f>P58=M58</f>
        <v>0</v>
      </c>
      <c r="R58" s="38" t="b">
        <f>J58=K58+L58</f>
        <v>1</v>
      </c>
      <c r="U58" s="118"/>
    </row>
    <row r="59" spans="1:21" ht="20.100000000000001" customHeight="1" x14ac:dyDescent="0.25">
      <c r="A59" s="138" t="s">
        <v>36</v>
      </c>
      <c r="B59" s="138"/>
      <c r="C59" s="138"/>
      <c r="D59" s="138"/>
      <c r="E59" s="138"/>
      <c r="F59" s="138"/>
      <c r="G59" s="138"/>
      <c r="H59" s="48">
        <f>SUM(H3:H58)</f>
        <v>68.581999999999979</v>
      </c>
      <c r="I59" s="49" t="s">
        <v>12</v>
      </c>
      <c r="J59" s="50">
        <f>SUM(J3:J58)</f>
        <v>49071037</v>
      </c>
      <c r="K59" s="50">
        <f>SUM(K3:K58)</f>
        <v>30401377.210000008</v>
      </c>
      <c r="L59" s="50">
        <f>SUM(L3:L58)</f>
        <v>18669659.790000003</v>
      </c>
      <c r="M59" s="52" t="s">
        <v>12</v>
      </c>
      <c r="N59" s="51">
        <f>SUM(N3:N58)</f>
        <v>30401377.210000008</v>
      </c>
      <c r="O59" s="1" t="b">
        <f>K59=SUM(N59:N59)</f>
        <v>1</v>
      </c>
      <c r="P59" s="37">
        <f>ROUND(K59/J59,4)</f>
        <v>0.61950000000000005</v>
      </c>
      <c r="Q59" s="38" t="s">
        <v>12</v>
      </c>
      <c r="R59" s="38" t="b">
        <f>J59=K59+L59</f>
        <v>1</v>
      </c>
      <c r="U59" s="118"/>
    </row>
    <row r="60" spans="1:21" x14ac:dyDescent="0.25">
      <c r="A60" s="31"/>
      <c r="B60" s="31"/>
      <c r="C60" s="31"/>
      <c r="D60" s="31"/>
      <c r="E60" s="31"/>
      <c r="F60" s="31"/>
      <c r="G60" s="31"/>
    </row>
    <row r="61" spans="1:21" x14ac:dyDescent="0.25">
      <c r="A61" s="30" t="s">
        <v>37</v>
      </c>
      <c r="B61" s="30"/>
      <c r="C61" s="30"/>
      <c r="D61" s="30"/>
      <c r="E61" s="30"/>
      <c r="F61" s="30"/>
      <c r="G61" s="30"/>
      <c r="H61" s="13"/>
      <c r="I61" s="13"/>
      <c r="J61" s="5"/>
      <c r="K61" s="13"/>
      <c r="L61" s="13"/>
      <c r="N61" s="13"/>
      <c r="O61" s="1"/>
      <c r="R61" s="38"/>
    </row>
    <row r="62" spans="1:21" ht="28.5" customHeight="1" x14ac:dyDescent="0.25">
      <c r="A62" s="133" t="s">
        <v>33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"/>
    </row>
    <row r="63" spans="1:21" x14ac:dyDescent="0.25">
      <c r="B63" s="32"/>
      <c r="C63" s="32"/>
      <c r="D63" s="32"/>
      <c r="E63" s="32"/>
      <c r="F63" s="32"/>
      <c r="G63" s="32"/>
      <c r="J63" s="27"/>
    </row>
  </sheetData>
  <mergeCells count="15">
    <mergeCell ref="A62:N62"/>
    <mergeCell ref="L1:L2"/>
    <mergeCell ref="M1:M2"/>
    <mergeCell ref="H1:H2"/>
    <mergeCell ref="I1:I2"/>
    <mergeCell ref="J1:J2"/>
    <mergeCell ref="K1:K2"/>
    <mergeCell ref="D1:D2"/>
    <mergeCell ref="E1:E2"/>
    <mergeCell ref="A59:G59"/>
    <mergeCell ref="A1:A2"/>
    <mergeCell ref="B1:B2"/>
    <mergeCell ref="C1:C2"/>
    <mergeCell ref="F1:F2"/>
    <mergeCell ref="G1:G2"/>
  </mergeCells>
  <phoneticPr fontId="11" type="noConversion"/>
  <conditionalFormatting sqref="O3:R59">
    <cfRule type="cellIs" dxfId="17" priority="15" operator="equal">
      <formula>FALSE</formula>
    </cfRule>
  </conditionalFormatting>
  <conditionalFormatting sqref="O3:Q59">
    <cfRule type="containsText" dxfId="16" priority="13" operator="containsText" text="fałsz">
      <formula>NOT(ISERROR(SEARCH("fałsz",O3)))</formula>
    </cfRule>
  </conditionalFormatting>
  <conditionalFormatting sqref="R61">
    <cfRule type="cellIs" dxfId="15" priority="12" operator="equal">
      <formula>FALSE</formula>
    </cfRule>
  </conditionalFormatting>
  <conditionalFormatting sqref="R61">
    <cfRule type="cellIs" dxfId="14" priority="11" operator="equal">
      <formula>FALSE</formula>
    </cfRule>
  </conditionalFormatting>
  <dataValidations disablePrompts="1" count="2">
    <dataValidation type="list" allowBlank="1" showInputMessage="1" showErrorMessage="1" sqref="G3:G58" xr:uid="{00000000-0002-0000-0100-000000000000}">
      <formula1>"R"</formula1>
    </dataValidation>
    <dataValidation type="list" allowBlank="1" showInputMessage="1" showErrorMessage="1" sqref="C3:C58" xr:uid="{00000000-0002-0000-01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98" fitToHeight="0" orientation="landscape" r:id="rId1"/>
  <headerFooter>
    <oddHeader>&amp;LWojewództwo Warmińsko-mazurskie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0"/>
  <sheetViews>
    <sheetView showGridLines="0" view="pageBreakPreview" zoomScale="85" zoomScaleNormal="78" zoomScaleSheetLayoutView="85" workbookViewId="0">
      <selection sqref="A1:A2"/>
    </sheetView>
  </sheetViews>
  <sheetFormatPr defaultRowHeight="15" x14ac:dyDescent="0.25"/>
  <cols>
    <col min="1" max="1" width="11.42578125" style="3" customWidth="1"/>
    <col min="2" max="2" width="14.7109375" style="3" customWidth="1"/>
    <col min="3" max="3" width="8.5703125" style="3" customWidth="1"/>
    <col min="4" max="4" width="15.7109375" style="3" customWidth="1"/>
    <col min="5" max="5" width="11.42578125" style="3" customWidth="1"/>
    <col min="6" max="6" width="15.7109375" style="3" customWidth="1"/>
    <col min="7" max="7" width="44.7109375" style="3" customWidth="1"/>
    <col min="8" max="8" width="8.28515625" style="3" customWidth="1"/>
    <col min="9" max="9" width="11.42578125" style="3" customWidth="1"/>
    <col min="10" max="10" width="21.14062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36" t="s">
        <v>4</v>
      </c>
      <c r="B1" s="136" t="s">
        <v>5</v>
      </c>
      <c r="C1" s="139" t="s">
        <v>39</v>
      </c>
      <c r="D1" s="134" t="s">
        <v>6</v>
      </c>
      <c r="E1" s="134" t="s">
        <v>26</v>
      </c>
      <c r="F1" s="134" t="s">
        <v>13</v>
      </c>
      <c r="G1" s="134" t="s">
        <v>7</v>
      </c>
      <c r="H1" s="136" t="s">
        <v>21</v>
      </c>
      <c r="I1" s="136" t="s">
        <v>8</v>
      </c>
      <c r="J1" s="136" t="s">
        <v>20</v>
      </c>
      <c r="K1" s="137" t="s">
        <v>9</v>
      </c>
      <c r="L1" s="136" t="s">
        <v>14</v>
      </c>
      <c r="M1" s="134" t="s">
        <v>11</v>
      </c>
      <c r="N1" s="136" t="s">
        <v>10</v>
      </c>
      <c r="O1" s="54" t="s">
        <v>38</v>
      </c>
      <c r="P1" s="1"/>
    </row>
    <row r="2" spans="1:19" ht="33.75" customHeight="1" x14ac:dyDescent="0.25">
      <c r="A2" s="136"/>
      <c r="B2" s="136"/>
      <c r="C2" s="140"/>
      <c r="D2" s="135"/>
      <c r="E2" s="135"/>
      <c r="F2" s="135"/>
      <c r="G2" s="135"/>
      <c r="H2" s="136"/>
      <c r="I2" s="136"/>
      <c r="J2" s="136"/>
      <c r="K2" s="137"/>
      <c r="L2" s="136"/>
      <c r="M2" s="135"/>
      <c r="N2" s="136"/>
      <c r="O2" s="54">
        <v>2023</v>
      </c>
      <c r="P2" s="1" t="s">
        <v>22</v>
      </c>
      <c r="Q2" s="1" t="s">
        <v>23</v>
      </c>
      <c r="R2" s="1" t="s">
        <v>24</v>
      </c>
      <c r="S2" s="36" t="s">
        <v>25</v>
      </c>
    </row>
    <row r="3" spans="1:19" ht="30" customHeight="1" x14ac:dyDescent="0.25">
      <c r="A3" s="97">
        <v>1</v>
      </c>
      <c r="B3" s="97" t="s">
        <v>321</v>
      </c>
      <c r="C3" s="98" t="s">
        <v>41</v>
      </c>
      <c r="D3" s="42" t="s">
        <v>455</v>
      </c>
      <c r="E3" s="103" t="s">
        <v>426</v>
      </c>
      <c r="F3" s="42" t="s">
        <v>322</v>
      </c>
      <c r="G3" s="41" t="s">
        <v>323</v>
      </c>
      <c r="H3" s="97" t="s">
        <v>44</v>
      </c>
      <c r="I3" s="100">
        <v>0.60899999999999999</v>
      </c>
      <c r="J3" s="99" t="s">
        <v>338</v>
      </c>
      <c r="K3" s="39">
        <v>3989086</v>
      </c>
      <c r="L3" s="39">
        <f t="shared" ref="L3:L34" si="0">ROUND(K3*N3,2)</f>
        <v>2792360.2</v>
      </c>
      <c r="M3" s="43">
        <f t="shared" ref="M3:M35" si="1">K3-L3</f>
        <v>1196725.7999999998</v>
      </c>
      <c r="N3" s="44">
        <v>0.7</v>
      </c>
      <c r="O3" s="39">
        <f t="shared" ref="O3:O35" si="2">SUM(L3)</f>
        <v>2792360.2</v>
      </c>
      <c r="P3" s="1" t="b">
        <f t="shared" ref="P3:P36" si="3">L3=SUM(O3:O3)</f>
        <v>1</v>
      </c>
      <c r="Q3" s="37">
        <f t="shared" ref="Q3:Q35" si="4">ROUND(L3/K3,4)</f>
        <v>0.7</v>
      </c>
      <c r="R3" s="38" t="b">
        <f t="shared" ref="R3:R35" si="5">Q3=N3</f>
        <v>1</v>
      </c>
      <c r="S3" s="38" t="b">
        <f t="shared" ref="S3:S36" si="6">K3=L3+M3</f>
        <v>1</v>
      </c>
    </row>
    <row r="4" spans="1:19" ht="25.9" customHeight="1" x14ac:dyDescent="0.25">
      <c r="A4" s="97">
        <v>2</v>
      </c>
      <c r="B4" s="97" t="s">
        <v>238</v>
      </c>
      <c r="C4" s="98" t="s">
        <v>41</v>
      </c>
      <c r="D4" s="42" t="s">
        <v>231</v>
      </c>
      <c r="E4" s="103" t="s">
        <v>453</v>
      </c>
      <c r="F4" s="42" t="s">
        <v>118</v>
      </c>
      <c r="G4" s="41" t="s">
        <v>239</v>
      </c>
      <c r="H4" s="97" t="s">
        <v>44</v>
      </c>
      <c r="I4" s="100">
        <v>0.70499999999999996</v>
      </c>
      <c r="J4" s="99" t="s">
        <v>233</v>
      </c>
      <c r="K4" s="39">
        <v>1350557</v>
      </c>
      <c r="L4" s="39">
        <f t="shared" si="0"/>
        <v>675278.5</v>
      </c>
      <c r="M4" s="43">
        <f t="shared" si="1"/>
        <v>675278.5</v>
      </c>
      <c r="N4" s="44">
        <v>0.5</v>
      </c>
      <c r="O4" s="39">
        <f t="shared" si="2"/>
        <v>675278.5</v>
      </c>
      <c r="P4" s="1" t="b">
        <f t="shared" si="3"/>
        <v>1</v>
      </c>
      <c r="Q4" s="37">
        <f t="shared" si="4"/>
        <v>0.5</v>
      </c>
      <c r="R4" s="38" t="b">
        <f t="shared" si="5"/>
        <v>1</v>
      </c>
      <c r="S4" s="38" t="b">
        <f t="shared" si="6"/>
        <v>1</v>
      </c>
    </row>
    <row r="5" spans="1:19" ht="30" customHeight="1" x14ac:dyDescent="0.25">
      <c r="A5" s="97">
        <v>3</v>
      </c>
      <c r="B5" s="97" t="s">
        <v>57</v>
      </c>
      <c r="C5" s="98" t="s">
        <v>41</v>
      </c>
      <c r="D5" s="42" t="s">
        <v>58</v>
      </c>
      <c r="E5" s="103" t="s">
        <v>443</v>
      </c>
      <c r="F5" s="42" t="s">
        <v>59</v>
      </c>
      <c r="G5" s="41" t="s">
        <v>60</v>
      </c>
      <c r="H5" s="97" t="s">
        <v>44</v>
      </c>
      <c r="I5" s="100">
        <v>1.9079999999999999</v>
      </c>
      <c r="J5" s="99" t="s">
        <v>61</v>
      </c>
      <c r="K5" s="39">
        <v>1672962</v>
      </c>
      <c r="L5" s="39">
        <f t="shared" si="0"/>
        <v>1003777.2</v>
      </c>
      <c r="M5" s="43">
        <f t="shared" si="1"/>
        <v>669184.80000000005</v>
      </c>
      <c r="N5" s="44">
        <v>0.6</v>
      </c>
      <c r="O5" s="39">
        <f t="shared" si="2"/>
        <v>1003777.2</v>
      </c>
      <c r="P5" s="1" t="b">
        <f t="shared" si="3"/>
        <v>1</v>
      </c>
      <c r="Q5" s="37">
        <f t="shared" si="4"/>
        <v>0.6</v>
      </c>
      <c r="R5" s="38" t="b">
        <f t="shared" si="5"/>
        <v>1</v>
      </c>
      <c r="S5" s="38" t="b">
        <f t="shared" si="6"/>
        <v>1</v>
      </c>
    </row>
    <row r="6" spans="1:19" ht="25.15" customHeight="1" x14ac:dyDescent="0.25">
      <c r="A6" s="97">
        <v>4</v>
      </c>
      <c r="B6" s="97" t="s">
        <v>230</v>
      </c>
      <c r="C6" s="98" t="s">
        <v>41</v>
      </c>
      <c r="D6" s="42" t="s">
        <v>231</v>
      </c>
      <c r="E6" s="103" t="s">
        <v>453</v>
      </c>
      <c r="F6" s="42" t="s">
        <v>118</v>
      </c>
      <c r="G6" s="41" t="s">
        <v>232</v>
      </c>
      <c r="H6" s="97" t="s">
        <v>44</v>
      </c>
      <c r="I6" s="100">
        <v>0.39500000000000002</v>
      </c>
      <c r="J6" s="99" t="s">
        <v>233</v>
      </c>
      <c r="K6" s="39">
        <v>788036</v>
      </c>
      <c r="L6" s="39">
        <f t="shared" si="0"/>
        <v>394018</v>
      </c>
      <c r="M6" s="43">
        <f t="shared" si="1"/>
        <v>394018</v>
      </c>
      <c r="N6" s="44">
        <v>0.5</v>
      </c>
      <c r="O6" s="39">
        <f t="shared" si="2"/>
        <v>394018</v>
      </c>
      <c r="P6" s="1" t="b">
        <f t="shared" si="3"/>
        <v>1</v>
      </c>
      <c r="Q6" s="37">
        <f t="shared" si="4"/>
        <v>0.5</v>
      </c>
      <c r="R6" s="38" t="b">
        <f t="shared" si="5"/>
        <v>1</v>
      </c>
      <c r="S6" s="38" t="b">
        <f t="shared" si="6"/>
        <v>1</v>
      </c>
    </row>
    <row r="7" spans="1:19" ht="25.15" customHeight="1" x14ac:dyDescent="0.25">
      <c r="A7" s="97">
        <v>5</v>
      </c>
      <c r="B7" s="97" t="s">
        <v>327</v>
      </c>
      <c r="C7" s="98" t="s">
        <v>41</v>
      </c>
      <c r="D7" s="42" t="s">
        <v>325</v>
      </c>
      <c r="E7" s="103" t="s">
        <v>450</v>
      </c>
      <c r="F7" s="42" t="s">
        <v>59</v>
      </c>
      <c r="G7" s="41" t="s">
        <v>328</v>
      </c>
      <c r="H7" s="97" t="s">
        <v>44</v>
      </c>
      <c r="I7" s="100">
        <v>0.29499999999999998</v>
      </c>
      <c r="J7" s="99" t="s">
        <v>164</v>
      </c>
      <c r="K7" s="39">
        <v>1222904</v>
      </c>
      <c r="L7" s="39">
        <f t="shared" si="0"/>
        <v>611452</v>
      </c>
      <c r="M7" s="43">
        <f t="shared" si="1"/>
        <v>611452</v>
      </c>
      <c r="N7" s="44">
        <v>0.5</v>
      </c>
      <c r="O7" s="39">
        <f t="shared" si="2"/>
        <v>611452</v>
      </c>
      <c r="P7" s="1" t="b">
        <f t="shared" si="3"/>
        <v>1</v>
      </c>
      <c r="Q7" s="37">
        <f t="shared" si="4"/>
        <v>0.5</v>
      </c>
      <c r="R7" s="38" t="b">
        <f t="shared" si="5"/>
        <v>1</v>
      </c>
      <c r="S7" s="38" t="b">
        <f t="shared" si="6"/>
        <v>1</v>
      </c>
    </row>
    <row r="8" spans="1:19" ht="25.15" customHeight="1" x14ac:dyDescent="0.25">
      <c r="A8" s="97">
        <v>6</v>
      </c>
      <c r="B8" s="97" t="s">
        <v>377</v>
      </c>
      <c r="C8" s="98" t="s">
        <v>41</v>
      </c>
      <c r="D8" s="42" t="s">
        <v>455</v>
      </c>
      <c r="E8" s="103" t="s">
        <v>426</v>
      </c>
      <c r="F8" s="42" t="s">
        <v>322</v>
      </c>
      <c r="G8" s="41" t="s">
        <v>378</v>
      </c>
      <c r="H8" s="97" t="s">
        <v>44</v>
      </c>
      <c r="I8" s="100">
        <v>0.37</v>
      </c>
      <c r="J8" s="99" t="s">
        <v>338</v>
      </c>
      <c r="K8" s="39">
        <v>2155692</v>
      </c>
      <c r="L8" s="39">
        <f t="shared" si="0"/>
        <v>1508984.4</v>
      </c>
      <c r="M8" s="43">
        <f t="shared" si="1"/>
        <v>646707.60000000009</v>
      </c>
      <c r="N8" s="44">
        <v>0.7</v>
      </c>
      <c r="O8" s="39">
        <f t="shared" si="2"/>
        <v>1508984.4</v>
      </c>
      <c r="P8" s="1" t="b">
        <f t="shared" si="3"/>
        <v>1</v>
      </c>
      <c r="Q8" s="37">
        <f t="shared" si="4"/>
        <v>0.7</v>
      </c>
      <c r="R8" s="38" t="b">
        <f t="shared" si="5"/>
        <v>1</v>
      </c>
      <c r="S8" s="38" t="b">
        <f t="shared" si="6"/>
        <v>1</v>
      </c>
    </row>
    <row r="9" spans="1:19" ht="25.15" customHeight="1" x14ac:dyDescent="0.25">
      <c r="A9" s="97">
        <v>7</v>
      </c>
      <c r="B9" s="97" t="s">
        <v>234</v>
      </c>
      <c r="C9" s="98" t="s">
        <v>41</v>
      </c>
      <c r="D9" s="42" t="s">
        <v>231</v>
      </c>
      <c r="E9" s="103" t="s">
        <v>453</v>
      </c>
      <c r="F9" s="42" t="s">
        <v>118</v>
      </c>
      <c r="G9" s="41" t="s">
        <v>235</v>
      </c>
      <c r="H9" s="97" t="s">
        <v>44</v>
      </c>
      <c r="I9" s="100">
        <v>0.27</v>
      </c>
      <c r="J9" s="99" t="s">
        <v>233</v>
      </c>
      <c r="K9" s="39">
        <v>439164</v>
      </c>
      <c r="L9" s="39">
        <f t="shared" si="0"/>
        <v>219582</v>
      </c>
      <c r="M9" s="43">
        <f t="shared" si="1"/>
        <v>219582</v>
      </c>
      <c r="N9" s="44">
        <v>0.5</v>
      </c>
      <c r="O9" s="39">
        <f t="shared" si="2"/>
        <v>219582</v>
      </c>
      <c r="P9" s="1" t="b">
        <f t="shared" si="3"/>
        <v>1</v>
      </c>
      <c r="Q9" s="37">
        <f t="shared" si="4"/>
        <v>0.5</v>
      </c>
      <c r="R9" s="38" t="b">
        <f t="shared" si="5"/>
        <v>1</v>
      </c>
      <c r="S9" s="38" t="b">
        <f t="shared" si="6"/>
        <v>1</v>
      </c>
    </row>
    <row r="10" spans="1:19" ht="25.15" customHeight="1" x14ac:dyDescent="0.25">
      <c r="A10" s="97">
        <v>8</v>
      </c>
      <c r="B10" s="97" t="s">
        <v>303</v>
      </c>
      <c r="C10" s="98" t="s">
        <v>41</v>
      </c>
      <c r="D10" s="42" t="s">
        <v>298</v>
      </c>
      <c r="E10" s="103" t="s">
        <v>428</v>
      </c>
      <c r="F10" s="42" t="s">
        <v>179</v>
      </c>
      <c r="G10" s="41" t="s">
        <v>304</v>
      </c>
      <c r="H10" s="97" t="s">
        <v>44</v>
      </c>
      <c r="I10" s="100">
        <v>0.38</v>
      </c>
      <c r="J10" s="99" t="s">
        <v>286</v>
      </c>
      <c r="K10" s="39">
        <v>361935.79</v>
      </c>
      <c r="L10" s="39">
        <f t="shared" si="0"/>
        <v>253355.05</v>
      </c>
      <c r="M10" s="43">
        <f t="shared" si="1"/>
        <v>108580.73999999999</v>
      </c>
      <c r="N10" s="44">
        <v>0.7</v>
      </c>
      <c r="O10" s="39">
        <f t="shared" si="2"/>
        <v>253355.05</v>
      </c>
      <c r="P10" s="1" t="b">
        <f t="shared" si="3"/>
        <v>1</v>
      </c>
      <c r="Q10" s="37">
        <f t="shared" si="4"/>
        <v>0.7</v>
      </c>
      <c r="R10" s="38" t="b">
        <f t="shared" si="5"/>
        <v>1</v>
      </c>
      <c r="S10" s="38" t="b">
        <f t="shared" si="6"/>
        <v>1</v>
      </c>
    </row>
    <row r="11" spans="1:19" ht="23.45" customHeight="1" x14ac:dyDescent="0.25">
      <c r="A11" s="97">
        <v>9</v>
      </c>
      <c r="B11" s="97" t="s">
        <v>236</v>
      </c>
      <c r="C11" s="98" t="s">
        <v>41</v>
      </c>
      <c r="D11" s="42" t="s">
        <v>231</v>
      </c>
      <c r="E11" s="103" t="s">
        <v>453</v>
      </c>
      <c r="F11" s="42" t="s">
        <v>118</v>
      </c>
      <c r="G11" s="41" t="s">
        <v>237</v>
      </c>
      <c r="H11" s="97" t="s">
        <v>44</v>
      </c>
      <c r="I11" s="100">
        <v>0.34</v>
      </c>
      <c r="J11" s="99" t="s">
        <v>233</v>
      </c>
      <c r="K11" s="39">
        <v>650298</v>
      </c>
      <c r="L11" s="39">
        <f t="shared" si="0"/>
        <v>325149</v>
      </c>
      <c r="M11" s="43">
        <f t="shared" si="1"/>
        <v>325149</v>
      </c>
      <c r="N11" s="44">
        <v>0.5</v>
      </c>
      <c r="O11" s="39">
        <f t="shared" si="2"/>
        <v>325149</v>
      </c>
      <c r="P11" s="1" t="b">
        <f t="shared" si="3"/>
        <v>1</v>
      </c>
      <c r="Q11" s="37">
        <f t="shared" si="4"/>
        <v>0.5</v>
      </c>
      <c r="R11" s="38" t="b">
        <f t="shared" si="5"/>
        <v>1</v>
      </c>
      <c r="S11" s="38" t="b">
        <f t="shared" si="6"/>
        <v>1</v>
      </c>
    </row>
    <row r="12" spans="1:19" ht="23.45" customHeight="1" x14ac:dyDescent="0.25">
      <c r="A12" s="97">
        <v>10</v>
      </c>
      <c r="B12" s="97" t="s">
        <v>287</v>
      </c>
      <c r="C12" s="98" t="s">
        <v>41</v>
      </c>
      <c r="D12" s="42" t="s">
        <v>284</v>
      </c>
      <c r="E12" s="103" t="s">
        <v>423</v>
      </c>
      <c r="F12" s="42" t="s">
        <v>43</v>
      </c>
      <c r="G12" s="41" t="s">
        <v>288</v>
      </c>
      <c r="H12" s="97" t="s">
        <v>44</v>
      </c>
      <c r="I12" s="100">
        <v>0.42</v>
      </c>
      <c r="J12" s="99" t="s">
        <v>286</v>
      </c>
      <c r="K12" s="39">
        <v>368780</v>
      </c>
      <c r="L12" s="39">
        <f t="shared" si="0"/>
        <v>258146</v>
      </c>
      <c r="M12" s="43">
        <f t="shared" si="1"/>
        <v>110634</v>
      </c>
      <c r="N12" s="44">
        <v>0.7</v>
      </c>
      <c r="O12" s="39">
        <f t="shared" si="2"/>
        <v>258146</v>
      </c>
      <c r="P12" s="1" t="b">
        <f t="shared" si="3"/>
        <v>1</v>
      </c>
      <c r="Q12" s="37">
        <f t="shared" si="4"/>
        <v>0.7</v>
      </c>
      <c r="R12" s="38" t="b">
        <f t="shared" si="5"/>
        <v>1</v>
      </c>
      <c r="S12" s="38" t="b">
        <f t="shared" si="6"/>
        <v>1</v>
      </c>
    </row>
    <row r="13" spans="1:19" ht="30" customHeight="1" x14ac:dyDescent="0.25">
      <c r="A13" s="97">
        <v>11</v>
      </c>
      <c r="B13" s="97" t="s">
        <v>85</v>
      </c>
      <c r="C13" s="98" t="s">
        <v>41</v>
      </c>
      <c r="D13" s="42" t="s">
        <v>86</v>
      </c>
      <c r="E13" s="103" t="s">
        <v>475</v>
      </c>
      <c r="F13" s="42" t="s">
        <v>87</v>
      </c>
      <c r="G13" s="41" t="s">
        <v>88</v>
      </c>
      <c r="H13" s="97" t="s">
        <v>44</v>
      </c>
      <c r="I13" s="100">
        <v>0.745</v>
      </c>
      <c r="J13" s="99" t="s">
        <v>89</v>
      </c>
      <c r="K13" s="39">
        <v>782000</v>
      </c>
      <c r="L13" s="39">
        <f t="shared" si="0"/>
        <v>469200</v>
      </c>
      <c r="M13" s="43">
        <f t="shared" si="1"/>
        <v>312800</v>
      </c>
      <c r="N13" s="44">
        <v>0.6</v>
      </c>
      <c r="O13" s="39">
        <f t="shared" si="2"/>
        <v>469200</v>
      </c>
      <c r="P13" s="1" t="b">
        <f t="shared" si="3"/>
        <v>1</v>
      </c>
      <c r="Q13" s="37">
        <f t="shared" si="4"/>
        <v>0.6</v>
      </c>
      <c r="R13" s="38" t="b">
        <f t="shared" si="5"/>
        <v>1</v>
      </c>
      <c r="S13" s="38" t="b">
        <f t="shared" si="6"/>
        <v>1</v>
      </c>
    </row>
    <row r="14" spans="1:19" ht="30" customHeight="1" x14ac:dyDescent="0.25">
      <c r="A14" s="97">
        <v>12</v>
      </c>
      <c r="B14" s="97" t="s">
        <v>307</v>
      </c>
      <c r="C14" s="98" t="s">
        <v>41</v>
      </c>
      <c r="D14" s="42" t="s">
        <v>294</v>
      </c>
      <c r="E14" s="103" t="s">
        <v>440</v>
      </c>
      <c r="F14" s="42" t="s">
        <v>229</v>
      </c>
      <c r="G14" s="41" t="s">
        <v>308</v>
      </c>
      <c r="H14" s="97" t="s">
        <v>44</v>
      </c>
      <c r="I14" s="100">
        <v>0.92100000000000004</v>
      </c>
      <c r="J14" s="99" t="s">
        <v>302</v>
      </c>
      <c r="K14" s="39">
        <v>1353505</v>
      </c>
      <c r="L14" s="39">
        <f t="shared" si="0"/>
        <v>812103</v>
      </c>
      <c r="M14" s="43">
        <f t="shared" si="1"/>
        <v>541402</v>
      </c>
      <c r="N14" s="44">
        <v>0.6</v>
      </c>
      <c r="O14" s="39">
        <f t="shared" si="2"/>
        <v>812103</v>
      </c>
      <c r="P14" s="1" t="b">
        <f t="shared" si="3"/>
        <v>1</v>
      </c>
      <c r="Q14" s="37">
        <f t="shared" si="4"/>
        <v>0.6</v>
      </c>
      <c r="R14" s="38" t="b">
        <f t="shared" si="5"/>
        <v>1</v>
      </c>
      <c r="S14" s="38" t="b">
        <f t="shared" si="6"/>
        <v>1</v>
      </c>
    </row>
    <row r="15" spans="1:19" ht="30" customHeight="1" x14ac:dyDescent="0.25">
      <c r="A15" s="97">
        <v>13</v>
      </c>
      <c r="B15" s="97" t="s">
        <v>382</v>
      </c>
      <c r="C15" s="98" t="s">
        <v>41</v>
      </c>
      <c r="D15" s="42" t="s">
        <v>383</v>
      </c>
      <c r="E15" s="103" t="s">
        <v>430</v>
      </c>
      <c r="F15" s="42" t="s">
        <v>217</v>
      </c>
      <c r="G15" s="41" t="s">
        <v>384</v>
      </c>
      <c r="H15" s="97" t="s">
        <v>44</v>
      </c>
      <c r="I15" s="100">
        <v>0.28599999999999998</v>
      </c>
      <c r="J15" s="99" t="s">
        <v>161</v>
      </c>
      <c r="K15" s="39">
        <v>408098</v>
      </c>
      <c r="L15" s="39">
        <f t="shared" si="0"/>
        <v>285668.59999999998</v>
      </c>
      <c r="M15" s="43">
        <f t="shared" si="1"/>
        <v>122429.40000000002</v>
      </c>
      <c r="N15" s="44">
        <v>0.7</v>
      </c>
      <c r="O15" s="39">
        <f t="shared" si="2"/>
        <v>285668.59999999998</v>
      </c>
      <c r="P15" s="1" t="b">
        <f t="shared" si="3"/>
        <v>1</v>
      </c>
      <c r="Q15" s="37">
        <f t="shared" si="4"/>
        <v>0.7</v>
      </c>
      <c r="R15" s="38" t="b">
        <f t="shared" si="5"/>
        <v>1</v>
      </c>
      <c r="S15" s="38" t="b">
        <f t="shared" si="6"/>
        <v>1</v>
      </c>
    </row>
    <row r="16" spans="1:19" ht="30" customHeight="1" x14ac:dyDescent="0.25">
      <c r="A16" s="97">
        <v>14</v>
      </c>
      <c r="B16" s="97" t="s">
        <v>50</v>
      </c>
      <c r="C16" s="98" t="s">
        <v>41</v>
      </c>
      <c r="D16" s="42" t="s">
        <v>51</v>
      </c>
      <c r="E16" s="103" t="s">
        <v>441</v>
      </c>
      <c r="F16" s="42" t="s">
        <v>52</v>
      </c>
      <c r="G16" s="41" t="s">
        <v>53</v>
      </c>
      <c r="H16" s="97" t="s">
        <v>44</v>
      </c>
      <c r="I16" s="100">
        <v>0.67</v>
      </c>
      <c r="J16" s="99" t="s">
        <v>54</v>
      </c>
      <c r="K16" s="39">
        <v>2036297</v>
      </c>
      <c r="L16" s="39">
        <f>ROUND(K16*N16,2)</f>
        <v>1221778.2</v>
      </c>
      <c r="M16" s="43">
        <f>K16-L16</f>
        <v>814518.8</v>
      </c>
      <c r="N16" s="44">
        <v>0.6</v>
      </c>
      <c r="O16" s="39">
        <f>SUM(L16)</f>
        <v>1221778.2</v>
      </c>
      <c r="P16" s="1" t="b">
        <f t="shared" si="3"/>
        <v>1</v>
      </c>
      <c r="Q16" s="37">
        <f t="shared" si="4"/>
        <v>0.6</v>
      </c>
      <c r="R16" s="38" t="b">
        <f t="shared" si="5"/>
        <v>1</v>
      </c>
      <c r="S16" s="38" t="b">
        <f t="shared" si="6"/>
        <v>1</v>
      </c>
    </row>
    <row r="17" spans="1:19" ht="30" customHeight="1" x14ac:dyDescent="0.25">
      <c r="A17" s="97">
        <v>15</v>
      </c>
      <c r="B17" s="97" t="s">
        <v>189</v>
      </c>
      <c r="C17" s="98" t="s">
        <v>41</v>
      </c>
      <c r="D17" s="42" t="s">
        <v>190</v>
      </c>
      <c r="E17" s="103" t="s">
        <v>431</v>
      </c>
      <c r="F17" s="42" t="s">
        <v>179</v>
      </c>
      <c r="G17" s="41" t="s">
        <v>191</v>
      </c>
      <c r="H17" s="97" t="s">
        <v>44</v>
      </c>
      <c r="I17" s="100">
        <v>1.0529999999999999</v>
      </c>
      <c r="J17" s="99" t="s">
        <v>192</v>
      </c>
      <c r="K17" s="39">
        <v>714280</v>
      </c>
      <c r="L17" s="39">
        <f t="shared" si="0"/>
        <v>428568</v>
      </c>
      <c r="M17" s="43">
        <f t="shared" si="1"/>
        <v>285712</v>
      </c>
      <c r="N17" s="44">
        <v>0.6</v>
      </c>
      <c r="O17" s="39">
        <f t="shared" si="2"/>
        <v>428568</v>
      </c>
      <c r="P17" s="1" t="b">
        <f t="shared" si="3"/>
        <v>1</v>
      </c>
      <c r="Q17" s="37">
        <f t="shared" si="4"/>
        <v>0.6</v>
      </c>
      <c r="R17" s="38" t="b">
        <f t="shared" si="5"/>
        <v>1</v>
      </c>
      <c r="S17" s="38" t="b">
        <f t="shared" si="6"/>
        <v>1</v>
      </c>
    </row>
    <row r="18" spans="1:19" ht="30" customHeight="1" x14ac:dyDescent="0.25">
      <c r="A18" s="97">
        <v>16</v>
      </c>
      <c r="B18" s="97" t="s">
        <v>331</v>
      </c>
      <c r="C18" s="98" t="s">
        <v>41</v>
      </c>
      <c r="D18" s="42" t="s">
        <v>332</v>
      </c>
      <c r="E18" s="103" t="s">
        <v>442</v>
      </c>
      <c r="F18" s="42" t="s">
        <v>118</v>
      </c>
      <c r="G18" s="41" t="s">
        <v>333</v>
      </c>
      <c r="H18" s="97" t="s">
        <v>44</v>
      </c>
      <c r="I18" s="100">
        <v>0.99</v>
      </c>
      <c r="J18" s="99" t="s">
        <v>338</v>
      </c>
      <c r="K18" s="39">
        <v>1460000</v>
      </c>
      <c r="L18" s="39">
        <f t="shared" si="0"/>
        <v>876000</v>
      </c>
      <c r="M18" s="43">
        <f t="shared" si="1"/>
        <v>584000</v>
      </c>
      <c r="N18" s="44">
        <v>0.6</v>
      </c>
      <c r="O18" s="39">
        <f t="shared" si="2"/>
        <v>876000</v>
      </c>
      <c r="P18" s="1" t="b">
        <f t="shared" si="3"/>
        <v>1</v>
      </c>
      <c r="Q18" s="37">
        <f t="shared" si="4"/>
        <v>0.6</v>
      </c>
      <c r="R18" s="38" t="b">
        <f t="shared" si="5"/>
        <v>1</v>
      </c>
      <c r="S18" s="38" t="b">
        <f t="shared" si="6"/>
        <v>1</v>
      </c>
    </row>
    <row r="19" spans="1:19" ht="30" customHeight="1" x14ac:dyDescent="0.25">
      <c r="A19" s="97">
        <v>17</v>
      </c>
      <c r="B19" s="97" t="s">
        <v>390</v>
      </c>
      <c r="C19" s="98" t="s">
        <v>41</v>
      </c>
      <c r="D19" s="42" t="s">
        <v>386</v>
      </c>
      <c r="E19" s="103" t="s">
        <v>424</v>
      </c>
      <c r="F19" s="42" t="s">
        <v>168</v>
      </c>
      <c r="G19" s="41" t="s">
        <v>391</v>
      </c>
      <c r="H19" s="97" t="s">
        <v>44</v>
      </c>
      <c r="I19" s="100">
        <v>0.995</v>
      </c>
      <c r="J19" s="99" t="s">
        <v>94</v>
      </c>
      <c r="K19" s="39">
        <v>1756418</v>
      </c>
      <c r="L19" s="39">
        <f>ROUND(K19*N19,2)</f>
        <v>1229492.6000000001</v>
      </c>
      <c r="M19" s="43">
        <f>K19-L19</f>
        <v>526925.39999999991</v>
      </c>
      <c r="N19" s="44">
        <v>0.7</v>
      </c>
      <c r="O19" s="39">
        <f>SUM(L19)</f>
        <v>1229492.6000000001</v>
      </c>
      <c r="P19" s="1" t="b">
        <f t="shared" si="3"/>
        <v>1</v>
      </c>
      <c r="Q19" s="37">
        <f t="shared" si="4"/>
        <v>0.7</v>
      </c>
      <c r="R19" s="38" t="b">
        <f t="shared" si="5"/>
        <v>1</v>
      </c>
      <c r="S19" s="38" t="b">
        <f t="shared" si="6"/>
        <v>1</v>
      </c>
    </row>
    <row r="20" spans="1:19" ht="30" customHeight="1" x14ac:dyDescent="0.25">
      <c r="A20" s="97">
        <v>18</v>
      </c>
      <c r="B20" s="97" t="s">
        <v>211</v>
      </c>
      <c r="C20" s="98" t="s">
        <v>41</v>
      </c>
      <c r="D20" s="42" t="s">
        <v>212</v>
      </c>
      <c r="E20" s="103" t="s">
        <v>438</v>
      </c>
      <c r="F20" s="42" t="s">
        <v>43</v>
      </c>
      <c r="G20" s="41" t="s">
        <v>213</v>
      </c>
      <c r="H20" s="97" t="s">
        <v>44</v>
      </c>
      <c r="I20" s="100">
        <v>0.497</v>
      </c>
      <c r="J20" s="99" t="s">
        <v>214</v>
      </c>
      <c r="K20" s="39">
        <v>327723</v>
      </c>
      <c r="L20" s="39">
        <f t="shared" si="0"/>
        <v>196633.8</v>
      </c>
      <c r="M20" s="43">
        <f t="shared" si="1"/>
        <v>131089.20000000001</v>
      </c>
      <c r="N20" s="44">
        <v>0.6</v>
      </c>
      <c r="O20" s="39">
        <f t="shared" si="2"/>
        <v>196633.8</v>
      </c>
      <c r="P20" s="1" t="b">
        <f t="shared" si="3"/>
        <v>1</v>
      </c>
      <c r="Q20" s="37">
        <f t="shared" si="4"/>
        <v>0.6</v>
      </c>
      <c r="R20" s="38" t="b">
        <f t="shared" si="5"/>
        <v>1</v>
      </c>
      <c r="S20" s="38" t="b">
        <f t="shared" si="6"/>
        <v>1</v>
      </c>
    </row>
    <row r="21" spans="1:19" ht="30" customHeight="1" x14ac:dyDescent="0.25">
      <c r="A21" s="97">
        <v>19</v>
      </c>
      <c r="B21" s="97" t="s">
        <v>358</v>
      </c>
      <c r="C21" s="98" t="s">
        <v>41</v>
      </c>
      <c r="D21" s="42" t="s">
        <v>353</v>
      </c>
      <c r="E21" s="103" t="s">
        <v>452</v>
      </c>
      <c r="F21" s="42" t="s">
        <v>118</v>
      </c>
      <c r="G21" s="41" t="s">
        <v>359</v>
      </c>
      <c r="H21" s="97" t="s">
        <v>44</v>
      </c>
      <c r="I21" s="100">
        <v>0.86499999999999999</v>
      </c>
      <c r="J21" s="99" t="s">
        <v>355</v>
      </c>
      <c r="K21" s="39">
        <v>1012240</v>
      </c>
      <c r="L21" s="39">
        <f t="shared" si="0"/>
        <v>506120</v>
      </c>
      <c r="M21" s="43">
        <f t="shared" si="1"/>
        <v>506120</v>
      </c>
      <c r="N21" s="44">
        <v>0.5</v>
      </c>
      <c r="O21" s="39">
        <f t="shared" si="2"/>
        <v>506120</v>
      </c>
      <c r="P21" s="1" t="b">
        <f t="shared" si="3"/>
        <v>1</v>
      </c>
      <c r="Q21" s="37">
        <f t="shared" si="4"/>
        <v>0.5</v>
      </c>
      <c r="R21" s="38" t="b">
        <f t="shared" si="5"/>
        <v>1</v>
      </c>
      <c r="S21" s="38" t="b">
        <f t="shared" si="6"/>
        <v>1</v>
      </c>
    </row>
    <row r="22" spans="1:19" ht="30" customHeight="1" x14ac:dyDescent="0.25">
      <c r="A22" s="97">
        <v>20</v>
      </c>
      <c r="B22" s="97" t="s">
        <v>185</v>
      </c>
      <c r="C22" s="98" t="s">
        <v>41</v>
      </c>
      <c r="D22" s="42" t="s">
        <v>178</v>
      </c>
      <c r="E22" s="103" t="s">
        <v>425</v>
      </c>
      <c r="F22" s="42" t="s">
        <v>179</v>
      </c>
      <c r="G22" s="41" t="s">
        <v>186</v>
      </c>
      <c r="H22" s="97" t="s">
        <v>44</v>
      </c>
      <c r="I22" s="100">
        <v>0.20300000000000001</v>
      </c>
      <c r="J22" s="99" t="s">
        <v>184</v>
      </c>
      <c r="K22" s="39">
        <v>662000</v>
      </c>
      <c r="L22" s="39">
        <f t="shared" si="0"/>
        <v>463400</v>
      </c>
      <c r="M22" s="43">
        <f t="shared" si="1"/>
        <v>198600</v>
      </c>
      <c r="N22" s="44">
        <v>0.7</v>
      </c>
      <c r="O22" s="39">
        <f t="shared" si="2"/>
        <v>463400</v>
      </c>
      <c r="P22" s="1" t="b">
        <f t="shared" si="3"/>
        <v>1</v>
      </c>
      <c r="Q22" s="37">
        <f t="shared" si="4"/>
        <v>0.7</v>
      </c>
      <c r="R22" s="38" t="b">
        <f t="shared" si="5"/>
        <v>1</v>
      </c>
      <c r="S22" s="38" t="b">
        <f t="shared" si="6"/>
        <v>1</v>
      </c>
    </row>
    <row r="23" spans="1:19" ht="30" customHeight="1" x14ac:dyDescent="0.25">
      <c r="A23" s="97">
        <v>21</v>
      </c>
      <c r="B23" s="97" t="s">
        <v>400</v>
      </c>
      <c r="C23" s="98" t="s">
        <v>41</v>
      </c>
      <c r="D23" s="42" t="s">
        <v>310</v>
      </c>
      <c r="E23" s="103" t="s">
        <v>477</v>
      </c>
      <c r="F23" s="42" t="s">
        <v>311</v>
      </c>
      <c r="G23" s="41" t="s">
        <v>401</v>
      </c>
      <c r="H23" s="97" t="s">
        <v>44</v>
      </c>
      <c r="I23" s="100">
        <v>0.38</v>
      </c>
      <c r="J23" s="99" t="s">
        <v>313</v>
      </c>
      <c r="K23" s="39">
        <v>1090028</v>
      </c>
      <c r="L23" s="39">
        <f t="shared" si="0"/>
        <v>872022.4</v>
      </c>
      <c r="M23" s="43">
        <f t="shared" si="1"/>
        <v>218005.59999999998</v>
      </c>
      <c r="N23" s="44">
        <v>0.8</v>
      </c>
      <c r="O23" s="39">
        <f t="shared" si="2"/>
        <v>872022.4</v>
      </c>
      <c r="P23" s="1" t="b">
        <f t="shared" si="3"/>
        <v>1</v>
      </c>
      <c r="Q23" s="37">
        <f t="shared" si="4"/>
        <v>0.8</v>
      </c>
      <c r="R23" s="38" t="b">
        <f t="shared" si="5"/>
        <v>1</v>
      </c>
      <c r="S23" s="38" t="b">
        <f t="shared" si="6"/>
        <v>1</v>
      </c>
    </row>
    <row r="24" spans="1:19" ht="30" customHeight="1" x14ac:dyDescent="0.25">
      <c r="A24" s="97">
        <v>22</v>
      </c>
      <c r="B24" s="97" t="s">
        <v>116</v>
      </c>
      <c r="C24" s="98" t="s">
        <v>41</v>
      </c>
      <c r="D24" s="42" t="s">
        <v>117</v>
      </c>
      <c r="E24" s="103" t="s">
        <v>446</v>
      </c>
      <c r="F24" s="42" t="s">
        <v>118</v>
      </c>
      <c r="G24" s="41" t="s">
        <v>119</v>
      </c>
      <c r="H24" s="97" t="s">
        <v>44</v>
      </c>
      <c r="I24" s="100">
        <v>0.13300000000000001</v>
      </c>
      <c r="J24" s="99" t="s">
        <v>120</v>
      </c>
      <c r="K24" s="39">
        <v>245000</v>
      </c>
      <c r="L24" s="39">
        <f t="shared" si="0"/>
        <v>122500</v>
      </c>
      <c r="M24" s="43">
        <f t="shared" si="1"/>
        <v>122500</v>
      </c>
      <c r="N24" s="44">
        <v>0.5</v>
      </c>
      <c r="O24" s="39">
        <f t="shared" si="2"/>
        <v>122500</v>
      </c>
      <c r="P24" s="1" t="b">
        <f t="shared" si="3"/>
        <v>1</v>
      </c>
      <c r="Q24" s="37">
        <f t="shared" si="4"/>
        <v>0.5</v>
      </c>
      <c r="R24" s="38" t="b">
        <f t="shared" si="5"/>
        <v>1</v>
      </c>
      <c r="S24" s="38" t="b">
        <f t="shared" si="6"/>
        <v>1</v>
      </c>
    </row>
    <row r="25" spans="1:19" ht="37.9" customHeight="1" x14ac:dyDescent="0.25">
      <c r="A25" s="97">
        <v>23</v>
      </c>
      <c r="B25" s="97" t="s">
        <v>123</v>
      </c>
      <c r="C25" s="98" t="s">
        <v>41</v>
      </c>
      <c r="D25" s="42" t="s">
        <v>117</v>
      </c>
      <c r="E25" s="103" t="s">
        <v>446</v>
      </c>
      <c r="F25" s="42" t="s">
        <v>118</v>
      </c>
      <c r="G25" s="41" t="s">
        <v>124</v>
      </c>
      <c r="H25" s="97" t="s">
        <v>44</v>
      </c>
      <c r="I25" s="100">
        <v>0.58899999999999997</v>
      </c>
      <c r="J25" s="99" t="s">
        <v>120</v>
      </c>
      <c r="K25" s="39">
        <v>1500000</v>
      </c>
      <c r="L25" s="39">
        <f>ROUND(K25*N25,2)</f>
        <v>750000</v>
      </c>
      <c r="M25" s="43">
        <f>K25-L25</f>
        <v>750000</v>
      </c>
      <c r="N25" s="44">
        <v>0.5</v>
      </c>
      <c r="O25" s="39">
        <f>SUM(L25)</f>
        <v>750000</v>
      </c>
      <c r="P25" s="1" t="b">
        <f t="shared" si="3"/>
        <v>1</v>
      </c>
      <c r="Q25" s="37">
        <f t="shared" si="4"/>
        <v>0.5</v>
      </c>
      <c r="R25" s="38" t="b">
        <f t="shared" si="5"/>
        <v>1</v>
      </c>
      <c r="S25" s="38" t="b">
        <f t="shared" si="6"/>
        <v>1</v>
      </c>
    </row>
    <row r="26" spans="1:19" ht="39.6" customHeight="1" x14ac:dyDescent="0.25">
      <c r="A26" s="97">
        <v>24</v>
      </c>
      <c r="B26" s="97" t="s">
        <v>397</v>
      </c>
      <c r="C26" s="98" t="s">
        <v>41</v>
      </c>
      <c r="D26" s="42" t="s">
        <v>398</v>
      </c>
      <c r="E26" s="103" t="s">
        <v>433</v>
      </c>
      <c r="F26" s="42" t="s">
        <v>217</v>
      </c>
      <c r="G26" s="41" t="s">
        <v>457</v>
      </c>
      <c r="H26" s="97" t="s">
        <v>44</v>
      </c>
      <c r="I26" s="100">
        <v>0.47199999999999998</v>
      </c>
      <c r="J26" s="99" t="s">
        <v>399</v>
      </c>
      <c r="K26" s="39">
        <v>1533590</v>
      </c>
      <c r="L26" s="39">
        <f t="shared" si="0"/>
        <v>920154</v>
      </c>
      <c r="M26" s="43">
        <f t="shared" si="1"/>
        <v>613436</v>
      </c>
      <c r="N26" s="44">
        <v>0.6</v>
      </c>
      <c r="O26" s="39">
        <f t="shared" si="2"/>
        <v>920154</v>
      </c>
      <c r="P26" s="1" t="b">
        <f t="shared" si="3"/>
        <v>1</v>
      </c>
      <c r="Q26" s="37">
        <f t="shared" si="4"/>
        <v>0.6</v>
      </c>
      <c r="R26" s="38" t="b">
        <f t="shared" si="5"/>
        <v>1</v>
      </c>
      <c r="S26" s="38" t="b">
        <f t="shared" si="6"/>
        <v>1</v>
      </c>
    </row>
    <row r="27" spans="1:19" ht="30" customHeight="1" x14ac:dyDescent="0.25">
      <c r="A27" s="97">
        <v>25</v>
      </c>
      <c r="B27" s="97" t="s">
        <v>152</v>
      </c>
      <c r="C27" s="98" t="s">
        <v>41</v>
      </c>
      <c r="D27" s="42" t="s">
        <v>153</v>
      </c>
      <c r="E27" s="103" t="s">
        <v>478</v>
      </c>
      <c r="F27" s="42" t="s">
        <v>118</v>
      </c>
      <c r="G27" s="41" t="s">
        <v>154</v>
      </c>
      <c r="H27" s="97" t="s">
        <v>44</v>
      </c>
      <c r="I27" s="100">
        <v>4.5170000000000003</v>
      </c>
      <c r="J27" s="99" t="s">
        <v>155</v>
      </c>
      <c r="K27" s="39">
        <v>14400000</v>
      </c>
      <c r="L27" s="39">
        <f t="shared" si="0"/>
        <v>8640000</v>
      </c>
      <c r="M27" s="43">
        <f t="shared" si="1"/>
        <v>5760000</v>
      </c>
      <c r="N27" s="44">
        <v>0.6</v>
      </c>
      <c r="O27" s="39">
        <f t="shared" si="2"/>
        <v>8640000</v>
      </c>
      <c r="P27" s="1" t="b">
        <f t="shared" si="3"/>
        <v>1</v>
      </c>
      <c r="Q27" s="37">
        <f t="shared" si="4"/>
        <v>0.6</v>
      </c>
      <c r="R27" s="38" t="b">
        <f t="shared" si="5"/>
        <v>1</v>
      </c>
      <c r="S27" s="38" t="b">
        <f t="shared" si="6"/>
        <v>1</v>
      </c>
    </row>
    <row r="28" spans="1:19" ht="30" customHeight="1" x14ac:dyDescent="0.25">
      <c r="A28" s="97">
        <v>26</v>
      </c>
      <c r="B28" s="97" t="s">
        <v>300</v>
      </c>
      <c r="C28" s="98" t="s">
        <v>41</v>
      </c>
      <c r="D28" s="42" t="s">
        <v>294</v>
      </c>
      <c r="E28" s="103" t="s">
        <v>440</v>
      </c>
      <c r="F28" s="42" t="s">
        <v>229</v>
      </c>
      <c r="G28" s="41" t="s">
        <v>301</v>
      </c>
      <c r="H28" s="97" t="s">
        <v>44</v>
      </c>
      <c r="I28" s="100">
        <v>1.895</v>
      </c>
      <c r="J28" s="99" t="s">
        <v>302</v>
      </c>
      <c r="K28" s="39">
        <v>3519044</v>
      </c>
      <c r="L28" s="39">
        <f t="shared" si="0"/>
        <v>2111426.4</v>
      </c>
      <c r="M28" s="43">
        <f t="shared" si="1"/>
        <v>1407617.6</v>
      </c>
      <c r="N28" s="44">
        <v>0.6</v>
      </c>
      <c r="O28" s="39">
        <f t="shared" si="2"/>
        <v>2111426.4</v>
      </c>
      <c r="P28" s="1" t="b">
        <f t="shared" si="3"/>
        <v>1</v>
      </c>
      <c r="Q28" s="37">
        <f t="shared" si="4"/>
        <v>0.6</v>
      </c>
      <c r="R28" s="38" t="b">
        <f t="shared" si="5"/>
        <v>1</v>
      </c>
      <c r="S28" s="38" t="b">
        <f t="shared" si="6"/>
        <v>1</v>
      </c>
    </row>
    <row r="29" spans="1:19" ht="30" customHeight="1" x14ac:dyDescent="0.25">
      <c r="A29" s="97">
        <v>27</v>
      </c>
      <c r="B29" s="97" t="s">
        <v>309</v>
      </c>
      <c r="C29" s="98" t="s">
        <v>41</v>
      </c>
      <c r="D29" s="42" t="s">
        <v>310</v>
      </c>
      <c r="E29" s="103" t="s">
        <v>477</v>
      </c>
      <c r="F29" s="42" t="s">
        <v>311</v>
      </c>
      <c r="G29" s="41" t="s">
        <v>312</v>
      </c>
      <c r="H29" s="97" t="s">
        <v>44</v>
      </c>
      <c r="I29" s="100">
        <v>0.184</v>
      </c>
      <c r="J29" s="99" t="s">
        <v>313</v>
      </c>
      <c r="K29" s="39">
        <v>309043</v>
      </c>
      <c r="L29" s="39">
        <f t="shared" si="0"/>
        <v>247234.4</v>
      </c>
      <c r="M29" s="43">
        <f t="shared" si="1"/>
        <v>61808.600000000006</v>
      </c>
      <c r="N29" s="44">
        <v>0.8</v>
      </c>
      <c r="O29" s="39">
        <f t="shared" si="2"/>
        <v>247234.4</v>
      </c>
      <c r="P29" s="1" t="b">
        <f t="shared" si="3"/>
        <v>1</v>
      </c>
      <c r="Q29" s="37">
        <f t="shared" si="4"/>
        <v>0.8</v>
      </c>
      <c r="R29" s="38" t="b">
        <f t="shared" si="5"/>
        <v>1</v>
      </c>
      <c r="S29" s="38" t="b">
        <f t="shared" si="6"/>
        <v>1</v>
      </c>
    </row>
    <row r="30" spans="1:19" ht="30" customHeight="1" x14ac:dyDescent="0.25">
      <c r="A30" s="97">
        <v>28</v>
      </c>
      <c r="B30" s="97" t="s">
        <v>246</v>
      </c>
      <c r="C30" s="98" t="s">
        <v>41</v>
      </c>
      <c r="D30" s="42" t="s">
        <v>250</v>
      </c>
      <c r="E30" s="103" t="s">
        <v>451</v>
      </c>
      <c r="F30" s="42" t="s">
        <v>118</v>
      </c>
      <c r="G30" s="41" t="s">
        <v>247</v>
      </c>
      <c r="H30" s="97" t="s">
        <v>44</v>
      </c>
      <c r="I30" s="100">
        <v>0.24</v>
      </c>
      <c r="J30" s="99" t="s">
        <v>248</v>
      </c>
      <c r="K30" s="39">
        <v>395850</v>
      </c>
      <c r="L30" s="39">
        <f t="shared" si="0"/>
        <v>197925</v>
      </c>
      <c r="M30" s="43">
        <f t="shared" si="1"/>
        <v>197925</v>
      </c>
      <c r="N30" s="102">
        <v>0.5</v>
      </c>
      <c r="O30" s="39">
        <f t="shared" si="2"/>
        <v>197925</v>
      </c>
      <c r="P30" s="1" t="b">
        <f t="shared" si="3"/>
        <v>1</v>
      </c>
      <c r="Q30" s="37">
        <f t="shared" si="4"/>
        <v>0.5</v>
      </c>
      <c r="R30" s="38" t="b">
        <f t="shared" si="5"/>
        <v>1</v>
      </c>
      <c r="S30" s="38" t="b">
        <f t="shared" si="6"/>
        <v>1</v>
      </c>
    </row>
    <row r="31" spans="1:19" ht="41.45" customHeight="1" x14ac:dyDescent="0.25">
      <c r="A31" s="97">
        <v>29</v>
      </c>
      <c r="B31" s="97" t="s">
        <v>227</v>
      </c>
      <c r="C31" s="98" t="s">
        <v>41</v>
      </c>
      <c r="D31" s="42" t="s">
        <v>228</v>
      </c>
      <c r="E31" s="103" t="s">
        <v>437</v>
      </c>
      <c r="F31" s="42" t="s">
        <v>229</v>
      </c>
      <c r="G31" s="106" t="s">
        <v>461</v>
      </c>
      <c r="H31" s="97" t="s">
        <v>44</v>
      </c>
      <c r="I31" s="100">
        <v>0.71899999999999997</v>
      </c>
      <c r="J31" s="99" t="s">
        <v>94</v>
      </c>
      <c r="K31" s="39">
        <v>1363385</v>
      </c>
      <c r="L31" s="39">
        <f>ROUND(K31*N31,2)</f>
        <v>818031</v>
      </c>
      <c r="M31" s="43">
        <f>K31-L31</f>
        <v>545354</v>
      </c>
      <c r="N31" s="44">
        <v>0.6</v>
      </c>
      <c r="O31" s="39">
        <f>SUM(L31)</f>
        <v>818031</v>
      </c>
      <c r="P31" s="1" t="b">
        <f t="shared" si="3"/>
        <v>1</v>
      </c>
      <c r="Q31" s="37">
        <f t="shared" si="4"/>
        <v>0.6</v>
      </c>
      <c r="R31" s="38" t="b">
        <f t="shared" si="5"/>
        <v>1</v>
      </c>
      <c r="S31" s="38" t="b">
        <f t="shared" si="6"/>
        <v>1</v>
      </c>
    </row>
    <row r="32" spans="1:19" ht="22.9" customHeight="1" x14ac:dyDescent="0.25">
      <c r="A32" s="97">
        <v>30</v>
      </c>
      <c r="B32" s="108" t="s">
        <v>317</v>
      </c>
      <c r="C32" s="109" t="s">
        <v>41</v>
      </c>
      <c r="D32" s="107" t="s">
        <v>318</v>
      </c>
      <c r="E32" s="110" t="s">
        <v>434</v>
      </c>
      <c r="F32" s="107" t="s">
        <v>59</v>
      </c>
      <c r="G32" s="106" t="s">
        <v>319</v>
      </c>
      <c r="H32" s="108" t="s">
        <v>44</v>
      </c>
      <c r="I32" s="111">
        <v>0.314</v>
      </c>
      <c r="J32" s="112" t="s">
        <v>320</v>
      </c>
      <c r="K32" s="105">
        <v>471473</v>
      </c>
      <c r="L32" s="105">
        <f>ROUND(K32*N32,2)</f>
        <v>282883.8</v>
      </c>
      <c r="M32" s="113">
        <f>K32-L32</f>
        <v>188589.2</v>
      </c>
      <c r="N32" s="114">
        <v>0.6</v>
      </c>
      <c r="O32" s="105">
        <f>SUM(L32)</f>
        <v>282883.8</v>
      </c>
      <c r="P32" s="1" t="b">
        <f t="shared" si="3"/>
        <v>1</v>
      </c>
      <c r="Q32" s="37">
        <f t="shared" si="4"/>
        <v>0.6</v>
      </c>
      <c r="R32" s="38" t="b">
        <f t="shared" si="5"/>
        <v>1</v>
      </c>
      <c r="S32" s="38" t="b">
        <f t="shared" si="6"/>
        <v>1</v>
      </c>
    </row>
    <row r="33" spans="1:19" ht="30" customHeight="1" x14ac:dyDescent="0.25">
      <c r="A33" s="97">
        <v>31</v>
      </c>
      <c r="B33" s="97" t="s">
        <v>127</v>
      </c>
      <c r="C33" s="98" t="s">
        <v>41</v>
      </c>
      <c r="D33" s="42" t="s">
        <v>117</v>
      </c>
      <c r="E33" s="103" t="s">
        <v>446</v>
      </c>
      <c r="F33" s="42" t="s">
        <v>118</v>
      </c>
      <c r="G33" s="41" t="s">
        <v>128</v>
      </c>
      <c r="H33" s="97" t="s">
        <v>44</v>
      </c>
      <c r="I33" s="100">
        <v>0.13800000000000001</v>
      </c>
      <c r="J33" s="99" t="s">
        <v>120</v>
      </c>
      <c r="K33" s="39">
        <v>450000</v>
      </c>
      <c r="L33" s="39">
        <f>ROUND(K33*N33,2)</f>
        <v>225000</v>
      </c>
      <c r="M33" s="43">
        <f>K33-L33</f>
        <v>225000</v>
      </c>
      <c r="N33" s="44">
        <v>0.5</v>
      </c>
      <c r="O33" s="39">
        <f>SUM(L33)</f>
        <v>225000</v>
      </c>
      <c r="P33" s="1" t="b">
        <f t="shared" si="3"/>
        <v>1</v>
      </c>
      <c r="Q33" s="37">
        <f t="shared" si="4"/>
        <v>0.5</v>
      </c>
      <c r="R33" s="38" t="b">
        <f t="shared" si="5"/>
        <v>1</v>
      </c>
      <c r="S33" s="38" t="b">
        <f>K31=L31+M31</f>
        <v>1</v>
      </c>
    </row>
    <row r="34" spans="1:19" ht="30" customHeight="1" x14ac:dyDescent="0.25">
      <c r="A34" s="97">
        <v>32</v>
      </c>
      <c r="B34" s="97" t="s">
        <v>198</v>
      </c>
      <c r="C34" s="98" t="s">
        <v>41</v>
      </c>
      <c r="D34" s="42" t="s">
        <v>199</v>
      </c>
      <c r="E34" s="103" t="s">
        <v>444</v>
      </c>
      <c r="F34" s="42" t="s">
        <v>92</v>
      </c>
      <c r="G34" s="41" t="s">
        <v>200</v>
      </c>
      <c r="H34" s="97" t="s">
        <v>44</v>
      </c>
      <c r="I34" s="100">
        <v>3.3010000000000002</v>
      </c>
      <c r="J34" s="99" t="s">
        <v>201</v>
      </c>
      <c r="K34" s="39">
        <v>1819182</v>
      </c>
      <c r="L34" s="39">
        <f t="shared" si="0"/>
        <v>909591</v>
      </c>
      <c r="M34" s="43">
        <f t="shared" si="1"/>
        <v>909591</v>
      </c>
      <c r="N34" s="44">
        <v>0.5</v>
      </c>
      <c r="O34" s="39">
        <f t="shared" si="2"/>
        <v>909591</v>
      </c>
      <c r="P34" s="1" t="b">
        <f t="shared" si="3"/>
        <v>1</v>
      </c>
      <c r="Q34" s="37">
        <f t="shared" si="4"/>
        <v>0.5</v>
      </c>
      <c r="R34" s="38" t="b">
        <f t="shared" si="5"/>
        <v>1</v>
      </c>
      <c r="S34" s="38" t="b">
        <f t="shared" si="6"/>
        <v>1</v>
      </c>
    </row>
    <row r="35" spans="1:19" ht="30" customHeight="1" x14ac:dyDescent="0.25">
      <c r="A35" s="144" t="s">
        <v>486</v>
      </c>
      <c r="B35" s="144" t="s">
        <v>293</v>
      </c>
      <c r="C35" s="145" t="s">
        <v>41</v>
      </c>
      <c r="D35" s="146" t="s">
        <v>294</v>
      </c>
      <c r="E35" s="147" t="s">
        <v>440</v>
      </c>
      <c r="F35" s="146" t="s">
        <v>229</v>
      </c>
      <c r="G35" s="148" t="s">
        <v>295</v>
      </c>
      <c r="H35" s="144" t="s">
        <v>44</v>
      </c>
      <c r="I35" s="149">
        <v>2.6379999999999999</v>
      </c>
      <c r="J35" s="150" t="s">
        <v>296</v>
      </c>
      <c r="K35" s="151">
        <v>1548735</v>
      </c>
      <c r="L35" s="151">
        <v>53356.87</v>
      </c>
      <c r="M35" s="152">
        <f t="shared" si="1"/>
        <v>1495378.13</v>
      </c>
      <c r="N35" s="154">
        <v>0.6</v>
      </c>
      <c r="O35" s="151">
        <f t="shared" si="2"/>
        <v>53356.87</v>
      </c>
      <c r="P35" s="1" t="b">
        <f t="shared" si="3"/>
        <v>1</v>
      </c>
      <c r="Q35" s="37">
        <f t="shared" si="4"/>
        <v>3.4500000000000003E-2</v>
      </c>
      <c r="R35" s="38" t="b">
        <f t="shared" si="5"/>
        <v>0</v>
      </c>
      <c r="S35" s="38" t="b">
        <f t="shared" si="6"/>
        <v>1</v>
      </c>
    </row>
    <row r="36" spans="1:19" ht="20.100000000000001" customHeight="1" x14ac:dyDescent="0.25">
      <c r="A36" s="141" t="s">
        <v>36</v>
      </c>
      <c r="B36" s="142"/>
      <c r="C36" s="142"/>
      <c r="D36" s="142"/>
      <c r="E36" s="142"/>
      <c r="F36" s="142"/>
      <c r="G36" s="142"/>
      <c r="H36" s="143"/>
      <c r="I36" s="48">
        <f>SUM(I3:I35)</f>
        <v>28.436999999999998</v>
      </c>
      <c r="J36" s="49" t="s">
        <v>12</v>
      </c>
      <c r="K36" s="50">
        <f>SUM(K3:K35)</f>
        <v>52157305.789999999</v>
      </c>
      <c r="L36" s="50">
        <f>SUM(L3:L35)</f>
        <v>30681191.420000002</v>
      </c>
      <c r="M36" s="50">
        <f>SUM(M3:M35)</f>
        <v>21476114.369999997</v>
      </c>
      <c r="N36" s="52" t="s">
        <v>12</v>
      </c>
      <c r="O36" s="51">
        <f>SUM(O3:O35)</f>
        <v>30681191.420000002</v>
      </c>
      <c r="P36" s="1" t="b">
        <f t="shared" si="3"/>
        <v>1</v>
      </c>
      <c r="Q36" s="37">
        <f>ROUND(L36/K36,4)</f>
        <v>0.58819999999999995</v>
      </c>
      <c r="R36" s="38" t="s">
        <v>12</v>
      </c>
      <c r="S36" s="38" t="b">
        <f t="shared" si="6"/>
        <v>1</v>
      </c>
    </row>
    <row r="37" spans="1:19" x14ac:dyDescent="0.25">
      <c r="A37" s="31"/>
      <c r="B37" s="31"/>
      <c r="C37" s="31"/>
      <c r="D37" s="31"/>
      <c r="E37" s="31"/>
      <c r="F37" s="31"/>
      <c r="G37" s="31"/>
      <c r="H37" s="31"/>
    </row>
    <row r="38" spans="1:19" x14ac:dyDescent="0.25">
      <c r="A38" s="30" t="s">
        <v>37</v>
      </c>
      <c r="B38" s="30"/>
      <c r="C38" s="30"/>
      <c r="D38" s="30"/>
      <c r="E38" s="30"/>
      <c r="F38" s="30"/>
      <c r="G38" s="30"/>
      <c r="H38" s="30"/>
      <c r="I38" s="13"/>
      <c r="J38" s="13"/>
      <c r="K38" s="5"/>
      <c r="L38" s="13"/>
      <c r="M38" s="13"/>
      <c r="O38" s="13"/>
      <c r="P38" s="1"/>
      <c r="S38" s="38"/>
    </row>
    <row r="39" spans="1:19" ht="28.5" customHeight="1" x14ac:dyDescent="0.25">
      <c r="A39" s="133" t="s">
        <v>33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"/>
    </row>
    <row r="40" spans="1:19" x14ac:dyDescent="0.25">
      <c r="B40" s="32"/>
      <c r="C40" s="32"/>
      <c r="D40" s="32"/>
      <c r="E40" s="32"/>
      <c r="F40" s="32"/>
      <c r="G40" s="32"/>
      <c r="H40" s="32"/>
      <c r="K40" s="27"/>
    </row>
  </sheetData>
  <mergeCells count="16">
    <mergeCell ref="A39:O39"/>
    <mergeCell ref="A36:H36"/>
    <mergeCell ref="N1:N2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phoneticPr fontId="11" type="noConversion"/>
  <conditionalFormatting sqref="P3:S36">
    <cfRule type="cellIs" dxfId="13" priority="5" operator="equal">
      <formula>FALSE</formula>
    </cfRule>
  </conditionalFormatting>
  <conditionalFormatting sqref="P3:R36">
    <cfRule type="containsText" dxfId="12" priority="3" operator="containsText" text="fałsz">
      <formula>NOT(ISERROR(SEARCH("fałsz",P3)))</formula>
    </cfRule>
  </conditionalFormatting>
  <conditionalFormatting sqref="S38">
    <cfRule type="cellIs" dxfId="11" priority="2" operator="equal">
      <formula>FALSE</formula>
    </cfRule>
  </conditionalFormatting>
  <conditionalFormatting sqref="S38">
    <cfRule type="cellIs" dxfId="10" priority="1" operator="equal">
      <formula>FALSE</formula>
    </cfRule>
  </conditionalFormatting>
  <dataValidations disablePrompts="1" count="2">
    <dataValidation type="list" allowBlank="1" showInputMessage="1" showErrorMessage="1" sqref="C3:C35" xr:uid="{00000000-0002-0000-0200-000000000000}">
      <formula1>"N"</formula1>
    </dataValidation>
    <dataValidation type="list" allowBlank="1" showInputMessage="1" showErrorMessage="1" sqref="H3:H35" xr:uid="{00000000-0002-0000-02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>
    <oddHeader>&amp;LWojewództwo Warmińsko-mazurskie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"/>
  <sheetViews>
    <sheetView showGridLines="0" view="pageBreakPreview" zoomScale="85" zoomScaleNormal="78" zoomScaleSheetLayoutView="85" workbookViewId="0">
      <selection sqref="A1:A2"/>
    </sheetView>
  </sheetViews>
  <sheetFormatPr defaultRowHeight="15" x14ac:dyDescent="0.25"/>
  <cols>
    <col min="1" max="1" width="11.42578125" style="3" customWidth="1"/>
    <col min="2" max="5" width="15.7109375" style="3" customWidth="1"/>
    <col min="6" max="6" width="29.7109375" style="3" customWidth="1"/>
    <col min="7" max="7" width="14" style="3" customWidth="1"/>
    <col min="8" max="8" width="13.28515625" style="3" customWidth="1"/>
    <col min="9" max="9" width="18.4257812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36" t="s">
        <v>4</v>
      </c>
      <c r="B1" s="136" t="s">
        <v>5</v>
      </c>
      <c r="C1" s="139" t="s">
        <v>39</v>
      </c>
      <c r="D1" s="134" t="s">
        <v>6</v>
      </c>
      <c r="E1" s="134" t="s">
        <v>26</v>
      </c>
      <c r="F1" s="134" t="s">
        <v>7</v>
      </c>
      <c r="G1" s="136" t="s">
        <v>21</v>
      </c>
      <c r="H1" s="136" t="s">
        <v>8</v>
      </c>
      <c r="I1" s="136" t="s">
        <v>20</v>
      </c>
      <c r="J1" s="137" t="s">
        <v>9</v>
      </c>
      <c r="K1" s="136" t="s">
        <v>14</v>
      </c>
      <c r="L1" s="134" t="s">
        <v>11</v>
      </c>
      <c r="M1" s="136" t="s">
        <v>10</v>
      </c>
      <c r="N1" s="54" t="s">
        <v>38</v>
      </c>
      <c r="O1" s="1"/>
    </row>
    <row r="2" spans="1:18" ht="33.75" customHeight="1" x14ac:dyDescent="0.25">
      <c r="A2" s="136"/>
      <c r="B2" s="136"/>
      <c r="C2" s="140"/>
      <c r="D2" s="135"/>
      <c r="E2" s="135"/>
      <c r="F2" s="135"/>
      <c r="G2" s="136"/>
      <c r="H2" s="136"/>
      <c r="I2" s="136"/>
      <c r="J2" s="137"/>
      <c r="K2" s="136"/>
      <c r="L2" s="135"/>
      <c r="M2" s="136"/>
      <c r="N2" s="54">
        <v>2023</v>
      </c>
      <c r="O2" s="1" t="s">
        <v>22</v>
      </c>
      <c r="P2" s="1" t="s">
        <v>23</v>
      </c>
      <c r="Q2" s="1" t="s">
        <v>24</v>
      </c>
      <c r="R2" s="36" t="s">
        <v>25</v>
      </c>
    </row>
    <row r="3" spans="1:18" ht="33.75" customHeight="1" x14ac:dyDescent="0.25">
      <c r="A3" s="41"/>
      <c r="B3" s="41"/>
      <c r="C3" s="120"/>
      <c r="D3" s="42"/>
      <c r="E3" s="42"/>
      <c r="F3" s="41"/>
      <c r="G3" s="41"/>
      <c r="H3" s="121"/>
      <c r="I3" s="122"/>
      <c r="J3" s="39"/>
      <c r="K3" s="39"/>
      <c r="L3" s="43"/>
      <c r="M3" s="44"/>
      <c r="N3" s="39"/>
      <c r="O3" s="1" t="b">
        <f t="shared" ref="O3" si="0">K3=SUM(N3:N3)</f>
        <v>1</v>
      </c>
      <c r="P3" s="123" t="e">
        <f t="shared" ref="P3" si="1">ROUND(K3/J3,4)</f>
        <v>#DIV/0!</v>
      </c>
      <c r="Q3" s="38" t="e">
        <f t="shared" ref="Q3" si="2">P3=M3</f>
        <v>#DIV/0!</v>
      </c>
      <c r="R3" s="38" t="b">
        <f t="shared" ref="R3" si="3">J3=K3+L3</f>
        <v>1</v>
      </c>
    </row>
    <row r="4" spans="1:18" ht="20.100000000000001" customHeight="1" x14ac:dyDescent="0.25">
      <c r="A4" s="138" t="s">
        <v>36</v>
      </c>
      <c r="B4" s="138"/>
      <c r="C4" s="138"/>
      <c r="D4" s="138"/>
      <c r="E4" s="138"/>
      <c r="F4" s="138"/>
      <c r="G4" s="138"/>
      <c r="H4" s="48">
        <f>SUM(H3:H3)</f>
        <v>0</v>
      </c>
      <c r="I4" s="49" t="s">
        <v>12</v>
      </c>
      <c r="J4" s="50">
        <f>SUM(J3:J3)</f>
        <v>0</v>
      </c>
      <c r="K4" s="50">
        <f>SUM(K3:K3)</f>
        <v>0</v>
      </c>
      <c r="L4" s="50">
        <f>SUM(L3:L3)</f>
        <v>0</v>
      </c>
      <c r="M4" s="52" t="s">
        <v>12</v>
      </c>
      <c r="N4" s="51">
        <f>SUM(N3:N3)</f>
        <v>0</v>
      </c>
      <c r="O4" s="1" t="b">
        <f>K4=SUM(N4:N4)</f>
        <v>1</v>
      </c>
      <c r="P4" s="37" t="e">
        <f>ROUND(K4/J4,4)</f>
        <v>#DIV/0!</v>
      </c>
      <c r="Q4" s="38" t="s">
        <v>12</v>
      </c>
      <c r="R4" s="38" t="b">
        <f>J4=K4+L4</f>
        <v>1</v>
      </c>
    </row>
    <row r="5" spans="1:18" x14ac:dyDescent="0.25">
      <c r="A5" s="31"/>
      <c r="B5" s="31"/>
      <c r="C5" s="31"/>
      <c r="D5" s="31"/>
      <c r="E5" s="31"/>
      <c r="F5" s="31"/>
      <c r="G5" s="31"/>
    </row>
    <row r="6" spans="1:18" x14ac:dyDescent="0.25">
      <c r="A6" s="30" t="s">
        <v>37</v>
      </c>
      <c r="B6" s="30"/>
      <c r="C6" s="30"/>
      <c r="D6" s="30"/>
      <c r="E6" s="30"/>
      <c r="F6" s="30"/>
      <c r="G6" s="30"/>
      <c r="H6" s="13"/>
      <c r="I6" s="13"/>
      <c r="J6" s="5"/>
      <c r="K6" s="13"/>
      <c r="L6" s="13"/>
      <c r="N6" s="13"/>
      <c r="O6" s="1"/>
      <c r="R6" s="38"/>
    </row>
    <row r="7" spans="1:18" ht="28.5" customHeight="1" x14ac:dyDescent="0.25">
      <c r="A7" s="133" t="s">
        <v>33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"/>
    </row>
    <row r="8" spans="1:18" x14ac:dyDescent="0.25">
      <c r="B8" s="32"/>
      <c r="C8" s="32"/>
      <c r="D8" s="32"/>
      <c r="E8" s="32"/>
      <c r="F8" s="32"/>
      <c r="G8" s="32"/>
      <c r="J8" s="27"/>
    </row>
  </sheetData>
  <mergeCells count="15">
    <mergeCell ref="M1:M2"/>
    <mergeCell ref="A4:G4"/>
    <mergeCell ref="A7:N7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4:R4">
    <cfRule type="cellIs" dxfId="9" priority="7" operator="equal">
      <formula>FALSE</formula>
    </cfRule>
  </conditionalFormatting>
  <conditionalFormatting sqref="O4:Q4">
    <cfRule type="containsText" dxfId="8" priority="5" operator="containsText" text="fałsz">
      <formula>NOT(ISERROR(SEARCH("fałsz",O4)))</formula>
    </cfRule>
  </conditionalFormatting>
  <conditionalFormatting sqref="R6">
    <cfRule type="cellIs" dxfId="7" priority="4" operator="equal">
      <formula>FALSE</formula>
    </cfRule>
  </conditionalFormatting>
  <conditionalFormatting sqref="R6">
    <cfRule type="cellIs" dxfId="6" priority="3" operator="equal">
      <formula>FALSE</formula>
    </cfRule>
  </conditionalFormatting>
  <conditionalFormatting sqref="O3:R3">
    <cfRule type="cellIs" dxfId="5" priority="2" operator="equal">
      <formula>FALSE</formula>
    </cfRule>
  </conditionalFormatting>
  <conditionalFormatting sqref="O3:Q3">
    <cfRule type="containsText" dxfId="4" priority="1" operator="containsText" text="fałsz">
      <formula>NOT(ISERROR(SEARCH("fałsz",O3)))</formula>
    </cfRule>
  </conditionalFormatting>
  <dataValidations disablePrompts="1" count="2">
    <dataValidation type="list" allowBlank="1" showInputMessage="1" showErrorMessage="1" sqref="G3" xr:uid="{00000000-0002-0000-0300-000000000000}">
      <formula1>"R"</formula1>
    </dataValidation>
    <dataValidation type="list" allowBlank="1" showInputMessage="1" showErrorMessage="1" sqref="C3" xr:uid="{00000000-0002-0000-03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9" fitToHeight="0" orientation="landscape" r:id="rId1"/>
  <headerFooter>
    <oddHeader>&amp;LWojewództwo Warmińsko-mazurskie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3"/>
  <sheetViews>
    <sheetView showGridLines="0" view="pageBreakPreview" zoomScale="85" zoomScaleNormal="78" zoomScaleSheetLayoutView="85" workbookViewId="0">
      <selection sqref="A1:A2"/>
    </sheetView>
  </sheetViews>
  <sheetFormatPr defaultRowHeight="15" x14ac:dyDescent="0.25"/>
  <cols>
    <col min="1" max="1" width="12.5703125" style="3" customWidth="1"/>
    <col min="2" max="2" width="15.7109375" style="3" customWidth="1"/>
    <col min="3" max="3" width="11.140625" style="3" customWidth="1"/>
    <col min="4" max="4" width="18.85546875" style="3" customWidth="1"/>
    <col min="5" max="5" width="12.7109375" style="3" customWidth="1"/>
    <col min="6" max="6" width="14.140625" style="3" customWidth="1"/>
    <col min="7" max="7" width="34.7109375" style="3" customWidth="1"/>
    <col min="8" max="8" width="11.28515625" style="3" customWidth="1"/>
    <col min="9" max="9" width="13.28515625" style="3" customWidth="1"/>
    <col min="10" max="10" width="17.85546875" style="3" customWidth="1"/>
    <col min="11" max="11" width="14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21" ht="33.75" customHeight="1" x14ac:dyDescent="0.25">
      <c r="A1" s="136" t="s">
        <v>4</v>
      </c>
      <c r="B1" s="136" t="s">
        <v>5</v>
      </c>
      <c r="C1" s="139" t="s">
        <v>39</v>
      </c>
      <c r="D1" s="134" t="s">
        <v>6</v>
      </c>
      <c r="E1" s="134" t="s">
        <v>26</v>
      </c>
      <c r="F1" s="134" t="s">
        <v>13</v>
      </c>
      <c r="G1" s="134" t="s">
        <v>7</v>
      </c>
      <c r="H1" s="136" t="s">
        <v>21</v>
      </c>
      <c r="I1" s="136" t="s">
        <v>8</v>
      </c>
      <c r="J1" s="136" t="s">
        <v>20</v>
      </c>
      <c r="K1" s="137" t="s">
        <v>9</v>
      </c>
      <c r="L1" s="136" t="s">
        <v>14</v>
      </c>
      <c r="M1" s="134" t="s">
        <v>11</v>
      </c>
      <c r="N1" s="136" t="s">
        <v>10</v>
      </c>
      <c r="O1" s="54" t="s">
        <v>38</v>
      </c>
      <c r="P1" s="1"/>
    </row>
    <row r="2" spans="1:21" ht="33.75" customHeight="1" x14ac:dyDescent="0.25">
      <c r="A2" s="136"/>
      <c r="B2" s="136"/>
      <c r="C2" s="140"/>
      <c r="D2" s="135"/>
      <c r="E2" s="135"/>
      <c r="F2" s="135"/>
      <c r="G2" s="135"/>
      <c r="H2" s="136"/>
      <c r="I2" s="136"/>
      <c r="J2" s="136"/>
      <c r="K2" s="137"/>
      <c r="L2" s="136"/>
      <c r="M2" s="135"/>
      <c r="N2" s="136"/>
      <c r="O2" s="54">
        <v>2023</v>
      </c>
      <c r="P2" s="1" t="s">
        <v>22</v>
      </c>
      <c r="Q2" s="1" t="s">
        <v>23</v>
      </c>
      <c r="R2" s="1" t="s">
        <v>24</v>
      </c>
      <c r="S2" s="36" t="s">
        <v>25</v>
      </c>
    </row>
    <row r="3" spans="1:21" ht="30" customHeight="1" x14ac:dyDescent="0.25">
      <c r="A3" s="97">
        <v>1</v>
      </c>
      <c r="B3" s="97" t="s">
        <v>314</v>
      </c>
      <c r="C3" s="98" t="s">
        <v>41</v>
      </c>
      <c r="D3" s="42" t="s">
        <v>315</v>
      </c>
      <c r="E3" s="103" t="s">
        <v>436</v>
      </c>
      <c r="F3" s="42" t="s">
        <v>59</v>
      </c>
      <c r="G3" s="41" t="s">
        <v>316</v>
      </c>
      <c r="H3" s="97" t="s">
        <v>44</v>
      </c>
      <c r="I3" s="100">
        <v>1.2230000000000001</v>
      </c>
      <c r="J3" s="99" t="s">
        <v>222</v>
      </c>
      <c r="K3" s="39">
        <v>2589207</v>
      </c>
      <c r="L3" s="39">
        <f t="shared" ref="L3:L13" si="0">ROUND(K3*N3,2)</f>
        <v>1553524.2</v>
      </c>
      <c r="M3" s="43">
        <f t="shared" ref="M3:M18" si="1">K3-L3</f>
        <v>1035682.8</v>
      </c>
      <c r="N3" s="44">
        <v>0.6</v>
      </c>
      <c r="O3" s="39">
        <f t="shared" ref="O3:O18" si="2">SUM(L3)</f>
        <v>1553524.2</v>
      </c>
      <c r="P3" s="1" t="b">
        <f t="shared" ref="P3:P49" si="3">L3=SUM(O3:O3)</f>
        <v>1</v>
      </c>
      <c r="Q3" s="37">
        <f t="shared" ref="Q3:Q49" si="4">ROUND(L3/K3,4)</f>
        <v>0.6</v>
      </c>
      <c r="R3" s="38" t="b">
        <f t="shared" ref="R3:R48" si="5">Q3=N3</f>
        <v>1</v>
      </c>
      <c r="S3" s="38" t="b">
        <f t="shared" ref="S3:S49" si="6">K3=L3+M3</f>
        <v>1</v>
      </c>
      <c r="U3" s="118"/>
    </row>
    <row r="4" spans="1:21" ht="21.6" customHeight="1" x14ac:dyDescent="0.25">
      <c r="A4" s="97">
        <v>2</v>
      </c>
      <c r="B4" s="97" t="s">
        <v>55</v>
      </c>
      <c r="C4" s="98" t="s">
        <v>41</v>
      </c>
      <c r="D4" s="42" t="s">
        <v>51</v>
      </c>
      <c r="E4" s="103" t="s">
        <v>441</v>
      </c>
      <c r="F4" s="42" t="s">
        <v>52</v>
      </c>
      <c r="G4" s="41" t="s">
        <v>56</v>
      </c>
      <c r="H4" s="97" t="s">
        <v>44</v>
      </c>
      <c r="I4" s="100">
        <v>1.39</v>
      </c>
      <c r="J4" s="99" t="s">
        <v>54</v>
      </c>
      <c r="K4" s="39">
        <v>2662740</v>
      </c>
      <c r="L4" s="39">
        <f t="shared" si="0"/>
        <v>1597644</v>
      </c>
      <c r="M4" s="43">
        <f t="shared" si="1"/>
        <v>1065096</v>
      </c>
      <c r="N4" s="44">
        <v>0.6</v>
      </c>
      <c r="O4" s="39">
        <f t="shared" si="2"/>
        <v>1597644</v>
      </c>
      <c r="P4" s="1" t="b">
        <f t="shared" si="3"/>
        <v>1</v>
      </c>
      <c r="Q4" s="37">
        <f t="shared" si="4"/>
        <v>0.6</v>
      </c>
      <c r="R4" s="38" t="b">
        <f t="shared" si="5"/>
        <v>1</v>
      </c>
      <c r="S4" s="38" t="b">
        <f t="shared" si="6"/>
        <v>1</v>
      </c>
      <c r="U4" s="118"/>
    </row>
    <row r="5" spans="1:21" ht="27" customHeight="1" x14ac:dyDescent="0.25">
      <c r="A5" s="97">
        <v>3</v>
      </c>
      <c r="B5" s="97" t="s">
        <v>329</v>
      </c>
      <c r="C5" s="98" t="s">
        <v>41</v>
      </c>
      <c r="D5" s="42" t="s">
        <v>325</v>
      </c>
      <c r="E5" s="103" t="s">
        <v>450</v>
      </c>
      <c r="F5" s="42" t="s">
        <v>59</v>
      </c>
      <c r="G5" s="41" t="s">
        <v>330</v>
      </c>
      <c r="H5" s="97" t="s">
        <v>44</v>
      </c>
      <c r="I5" s="100">
        <v>0.47899999999999998</v>
      </c>
      <c r="J5" s="99" t="s">
        <v>164</v>
      </c>
      <c r="K5" s="39">
        <v>624539</v>
      </c>
      <c r="L5" s="39">
        <f t="shared" si="0"/>
        <v>312269.5</v>
      </c>
      <c r="M5" s="43">
        <f t="shared" si="1"/>
        <v>312269.5</v>
      </c>
      <c r="N5" s="44">
        <v>0.5</v>
      </c>
      <c r="O5" s="39">
        <f t="shared" si="2"/>
        <v>312269.5</v>
      </c>
      <c r="P5" s="1" t="b">
        <f t="shared" si="3"/>
        <v>1</v>
      </c>
      <c r="Q5" s="37">
        <f t="shared" si="4"/>
        <v>0.5</v>
      </c>
      <c r="R5" s="38" t="b">
        <f t="shared" si="5"/>
        <v>1</v>
      </c>
      <c r="S5" s="38" t="b">
        <f t="shared" si="6"/>
        <v>1</v>
      </c>
      <c r="U5" s="118"/>
    </row>
    <row r="6" spans="1:21" ht="30" customHeight="1" x14ac:dyDescent="0.25">
      <c r="A6" s="97">
        <v>4</v>
      </c>
      <c r="B6" s="97" t="s">
        <v>166</v>
      </c>
      <c r="C6" s="98" t="s">
        <v>41</v>
      </c>
      <c r="D6" s="42" t="s">
        <v>167</v>
      </c>
      <c r="E6" s="103" t="s">
        <v>476</v>
      </c>
      <c r="F6" s="42" t="s">
        <v>168</v>
      </c>
      <c r="G6" s="41" t="s">
        <v>169</v>
      </c>
      <c r="H6" s="97" t="s">
        <v>44</v>
      </c>
      <c r="I6" s="100">
        <v>0.624</v>
      </c>
      <c r="J6" s="99" t="s">
        <v>170</v>
      </c>
      <c r="K6" s="39">
        <v>163246.28</v>
      </c>
      <c r="L6" s="39">
        <f t="shared" si="0"/>
        <v>97947.77</v>
      </c>
      <c r="M6" s="43">
        <f t="shared" si="1"/>
        <v>65298.509999999995</v>
      </c>
      <c r="N6" s="44">
        <v>0.6</v>
      </c>
      <c r="O6" s="39">
        <f t="shared" si="2"/>
        <v>97947.77</v>
      </c>
      <c r="P6" s="1" t="b">
        <f t="shared" si="3"/>
        <v>1</v>
      </c>
      <c r="Q6" s="37">
        <f t="shared" si="4"/>
        <v>0.6</v>
      </c>
      <c r="R6" s="38" t="b">
        <f t="shared" si="5"/>
        <v>1</v>
      </c>
      <c r="S6" s="38" t="b">
        <f t="shared" si="6"/>
        <v>1</v>
      </c>
      <c r="U6" s="118"/>
    </row>
    <row r="7" spans="1:21" ht="30" customHeight="1" x14ac:dyDescent="0.25">
      <c r="A7" s="97">
        <v>5</v>
      </c>
      <c r="B7" s="97" t="s">
        <v>187</v>
      </c>
      <c r="C7" s="98" t="s">
        <v>41</v>
      </c>
      <c r="D7" s="42" t="s">
        <v>178</v>
      </c>
      <c r="E7" s="103" t="s">
        <v>425</v>
      </c>
      <c r="F7" s="42" t="s">
        <v>179</v>
      </c>
      <c r="G7" s="41" t="s">
        <v>188</v>
      </c>
      <c r="H7" s="97" t="s">
        <v>44</v>
      </c>
      <c r="I7" s="100">
        <v>0.30199999999999999</v>
      </c>
      <c r="J7" s="99" t="s">
        <v>184</v>
      </c>
      <c r="K7" s="39">
        <v>577000</v>
      </c>
      <c r="L7" s="39">
        <f t="shared" si="0"/>
        <v>403900</v>
      </c>
      <c r="M7" s="43">
        <f t="shared" si="1"/>
        <v>173100</v>
      </c>
      <c r="N7" s="44">
        <v>0.7</v>
      </c>
      <c r="O7" s="39">
        <f t="shared" si="2"/>
        <v>403900</v>
      </c>
      <c r="P7" s="1" t="b">
        <f t="shared" si="3"/>
        <v>1</v>
      </c>
      <c r="Q7" s="37">
        <f t="shared" si="4"/>
        <v>0.7</v>
      </c>
      <c r="R7" s="38" t="b">
        <f t="shared" si="5"/>
        <v>1</v>
      </c>
      <c r="S7" s="38" t="b">
        <f t="shared" si="6"/>
        <v>1</v>
      </c>
      <c r="U7" s="118"/>
    </row>
    <row r="8" spans="1:21" ht="30" customHeight="1" x14ac:dyDescent="0.25">
      <c r="A8" s="97">
        <v>6</v>
      </c>
      <c r="B8" s="97" t="s">
        <v>334</v>
      </c>
      <c r="C8" s="98" t="s">
        <v>41</v>
      </c>
      <c r="D8" s="42" t="s">
        <v>332</v>
      </c>
      <c r="E8" s="103" t="s">
        <v>442</v>
      </c>
      <c r="F8" s="42" t="s">
        <v>118</v>
      </c>
      <c r="G8" s="41" t="s">
        <v>335</v>
      </c>
      <c r="H8" s="97" t="s">
        <v>44</v>
      </c>
      <c r="I8" s="100">
        <v>0.99</v>
      </c>
      <c r="J8" s="99" t="s">
        <v>338</v>
      </c>
      <c r="K8" s="39">
        <v>1900000</v>
      </c>
      <c r="L8" s="39">
        <f t="shared" si="0"/>
        <v>1140000</v>
      </c>
      <c r="M8" s="43">
        <f t="shared" si="1"/>
        <v>760000</v>
      </c>
      <c r="N8" s="44">
        <v>0.6</v>
      </c>
      <c r="O8" s="39">
        <f t="shared" si="2"/>
        <v>1140000</v>
      </c>
      <c r="P8" s="1" t="b">
        <f t="shared" si="3"/>
        <v>1</v>
      </c>
      <c r="Q8" s="37">
        <f t="shared" si="4"/>
        <v>0.6</v>
      </c>
      <c r="R8" s="38" t="b">
        <f t="shared" si="5"/>
        <v>1</v>
      </c>
      <c r="S8" s="38" t="b">
        <f t="shared" si="6"/>
        <v>1</v>
      </c>
      <c r="U8" s="118"/>
    </row>
    <row r="9" spans="1:21" ht="30" customHeight="1" x14ac:dyDescent="0.25">
      <c r="A9" s="97">
        <v>7</v>
      </c>
      <c r="B9" s="97" t="s">
        <v>249</v>
      </c>
      <c r="C9" s="98" t="s">
        <v>41</v>
      </c>
      <c r="D9" s="42" t="s">
        <v>250</v>
      </c>
      <c r="E9" s="103" t="s">
        <v>451</v>
      </c>
      <c r="F9" s="42" t="s">
        <v>118</v>
      </c>
      <c r="G9" s="41" t="s">
        <v>459</v>
      </c>
      <c r="H9" s="97" t="s">
        <v>44</v>
      </c>
      <c r="I9" s="100">
        <v>0.9</v>
      </c>
      <c r="J9" s="99" t="s">
        <v>248</v>
      </c>
      <c r="K9" s="39">
        <v>571800</v>
      </c>
      <c r="L9" s="39">
        <f t="shared" si="0"/>
        <v>285900</v>
      </c>
      <c r="M9" s="43">
        <f t="shared" si="1"/>
        <v>285900</v>
      </c>
      <c r="N9" s="44">
        <v>0.5</v>
      </c>
      <c r="O9" s="39">
        <f t="shared" si="2"/>
        <v>285900</v>
      </c>
      <c r="P9" s="1" t="b">
        <f t="shared" si="3"/>
        <v>1</v>
      </c>
      <c r="Q9" s="37">
        <f t="shared" si="4"/>
        <v>0.5</v>
      </c>
      <c r="R9" s="38" t="b">
        <f t="shared" si="5"/>
        <v>1</v>
      </c>
      <c r="S9" s="38" t="b">
        <f t="shared" si="6"/>
        <v>1</v>
      </c>
      <c r="U9" s="118"/>
    </row>
    <row r="10" spans="1:21" ht="30" customHeight="1" x14ac:dyDescent="0.25">
      <c r="A10" s="97">
        <v>8</v>
      </c>
      <c r="B10" s="97" t="s">
        <v>251</v>
      </c>
      <c r="C10" s="98" t="s">
        <v>41</v>
      </c>
      <c r="D10" s="42" t="s">
        <v>250</v>
      </c>
      <c r="E10" s="103" t="s">
        <v>451</v>
      </c>
      <c r="F10" s="42" t="s">
        <v>118</v>
      </c>
      <c r="G10" s="41" t="s">
        <v>458</v>
      </c>
      <c r="H10" s="97" t="s">
        <v>44</v>
      </c>
      <c r="I10" s="100">
        <v>0.375</v>
      </c>
      <c r="J10" s="99" t="s">
        <v>248</v>
      </c>
      <c r="K10" s="39">
        <v>341235</v>
      </c>
      <c r="L10" s="39">
        <f t="shared" si="0"/>
        <v>170617.5</v>
      </c>
      <c r="M10" s="43">
        <f t="shared" si="1"/>
        <v>170617.5</v>
      </c>
      <c r="N10" s="44">
        <v>0.5</v>
      </c>
      <c r="O10" s="39">
        <f t="shared" si="2"/>
        <v>170617.5</v>
      </c>
      <c r="P10" s="1" t="b">
        <f t="shared" si="3"/>
        <v>1</v>
      </c>
      <c r="Q10" s="37">
        <f t="shared" si="4"/>
        <v>0.5</v>
      </c>
      <c r="R10" s="38" t="b">
        <f t="shared" si="5"/>
        <v>1</v>
      </c>
      <c r="S10" s="38" t="b">
        <f t="shared" si="6"/>
        <v>1</v>
      </c>
      <c r="U10" s="118"/>
    </row>
    <row r="11" spans="1:21" ht="28.15" customHeight="1" x14ac:dyDescent="0.25">
      <c r="A11" s="97">
        <v>9</v>
      </c>
      <c r="B11" s="97" t="s">
        <v>291</v>
      </c>
      <c r="C11" s="98" t="s">
        <v>41</v>
      </c>
      <c r="D11" s="42" t="s">
        <v>284</v>
      </c>
      <c r="E11" s="103" t="s">
        <v>423</v>
      </c>
      <c r="F11" s="42" t="s">
        <v>43</v>
      </c>
      <c r="G11" s="41" t="s">
        <v>292</v>
      </c>
      <c r="H11" s="97" t="s">
        <v>44</v>
      </c>
      <c r="I11" s="100">
        <v>0.318</v>
      </c>
      <c r="J11" s="99" t="s">
        <v>286</v>
      </c>
      <c r="K11" s="39">
        <v>646556</v>
      </c>
      <c r="L11" s="39">
        <f t="shared" si="0"/>
        <v>452589.2</v>
      </c>
      <c r="M11" s="43">
        <f t="shared" si="1"/>
        <v>193966.8</v>
      </c>
      <c r="N11" s="44">
        <v>0.7</v>
      </c>
      <c r="O11" s="39">
        <f t="shared" si="2"/>
        <v>452589.2</v>
      </c>
      <c r="P11" s="1" t="b">
        <f t="shared" si="3"/>
        <v>1</v>
      </c>
      <c r="Q11" s="37">
        <f t="shared" si="4"/>
        <v>0.7</v>
      </c>
      <c r="R11" s="38" t="b">
        <f t="shared" si="5"/>
        <v>1</v>
      </c>
      <c r="S11" s="38" t="b">
        <f t="shared" si="6"/>
        <v>1</v>
      </c>
      <c r="U11" s="118"/>
    </row>
    <row r="12" spans="1:21" ht="30" customHeight="1" x14ac:dyDescent="0.25">
      <c r="A12" s="97">
        <v>10</v>
      </c>
      <c r="B12" s="97" t="s">
        <v>379</v>
      </c>
      <c r="C12" s="98" t="s">
        <v>41</v>
      </c>
      <c r="D12" s="107" t="s">
        <v>380</v>
      </c>
      <c r="E12" s="103" t="s">
        <v>448</v>
      </c>
      <c r="F12" s="42" t="s">
        <v>87</v>
      </c>
      <c r="G12" s="41" t="s">
        <v>381</v>
      </c>
      <c r="H12" s="97" t="s">
        <v>44</v>
      </c>
      <c r="I12" s="100">
        <v>1.7250000000000001</v>
      </c>
      <c r="J12" s="99" t="s">
        <v>456</v>
      </c>
      <c r="K12" s="39">
        <v>1739381</v>
      </c>
      <c r="L12" s="39">
        <f t="shared" si="0"/>
        <v>869690.5</v>
      </c>
      <c r="M12" s="43">
        <f t="shared" si="1"/>
        <v>869690.5</v>
      </c>
      <c r="N12" s="44">
        <v>0.5</v>
      </c>
      <c r="O12" s="39">
        <f t="shared" si="2"/>
        <v>869690.5</v>
      </c>
      <c r="P12" s="1" t="b">
        <f t="shared" si="3"/>
        <v>1</v>
      </c>
      <c r="Q12" s="37">
        <f t="shared" si="4"/>
        <v>0.5</v>
      </c>
      <c r="R12" s="38" t="b">
        <f t="shared" si="5"/>
        <v>1</v>
      </c>
      <c r="S12" s="38" t="b">
        <f t="shared" si="6"/>
        <v>1</v>
      </c>
      <c r="U12" s="118"/>
    </row>
    <row r="13" spans="1:21" ht="26.25" customHeight="1" x14ac:dyDescent="0.25">
      <c r="A13" s="97">
        <v>11</v>
      </c>
      <c r="B13" s="97" t="s">
        <v>324</v>
      </c>
      <c r="C13" s="98" t="s">
        <v>41</v>
      </c>
      <c r="D13" s="42" t="s">
        <v>325</v>
      </c>
      <c r="E13" s="103" t="s">
        <v>450</v>
      </c>
      <c r="F13" s="42" t="s">
        <v>59</v>
      </c>
      <c r="G13" s="41" t="s">
        <v>326</v>
      </c>
      <c r="H13" s="97" t="s">
        <v>44</v>
      </c>
      <c r="I13" s="100">
        <v>0.14199999999999999</v>
      </c>
      <c r="J13" s="99" t="s">
        <v>164</v>
      </c>
      <c r="K13" s="39">
        <v>410599</v>
      </c>
      <c r="L13" s="39">
        <f t="shared" si="0"/>
        <v>205299.5</v>
      </c>
      <c r="M13" s="43">
        <f t="shared" si="1"/>
        <v>205299.5</v>
      </c>
      <c r="N13" s="44">
        <v>0.5</v>
      </c>
      <c r="O13" s="39">
        <f t="shared" si="2"/>
        <v>205299.5</v>
      </c>
      <c r="P13" s="1" t="b">
        <f t="shared" si="3"/>
        <v>1</v>
      </c>
      <c r="Q13" s="37">
        <f t="shared" si="4"/>
        <v>0.5</v>
      </c>
      <c r="R13" s="38" t="b">
        <f t="shared" si="5"/>
        <v>1</v>
      </c>
      <c r="S13" s="38" t="b">
        <f t="shared" si="6"/>
        <v>1</v>
      </c>
      <c r="U13" s="118"/>
    </row>
    <row r="14" spans="1:21" ht="30" customHeight="1" x14ac:dyDescent="0.25">
      <c r="A14" s="97">
        <v>12</v>
      </c>
      <c r="B14" s="97" t="s">
        <v>352</v>
      </c>
      <c r="C14" s="98" t="s">
        <v>41</v>
      </c>
      <c r="D14" s="42" t="s">
        <v>353</v>
      </c>
      <c r="E14" s="103" t="s">
        <v>452</v>
      </c>
      <c r="F14" s="42" t="s">
        <v>118</v>
      </c>
      <c r="G14" s="41" t="s">
        <v>354</v>
      </c>
      <c r="H14" s="97" t="s">
        <v>44</v>
      </c>
      <c r="I14" s="100">
        <v>0.56499999999999995</v>
      </c>
      <c r="J14" s="99" t="s">
        <v>355</v>
      </c>
      <c r="K14" s="39">
        <v>692650</v>
      </c>
      <c r="L14" s="39">
        <f t="shared" ref="L14:L47" si="7">ROUND(K14*N14,2)</f>
        <v>346325</v>
      </c>
      <c r="M14" s="43">
        <f t="shared" si="1"/>
        <v>346325</v>
      </c>
      <c r="N14" s="44">
        <v>0.5</v>
      </c>
      <c r="O14" s="39">
        <f t="shared" si="2"/>
        <v>346325</v>
      </c>
      <c r="P14" s="1" t="b">
        <f t="shared" si="3"/>
        <v>1</v>
      </c>
      <c r="Q14" s="37">
        <f t="shared" si="4"/>
        <v>0.5</v>
      </c>
      <c r="R14" s="38" t="b">
        <f t="shared" si="5"/>
        <v>1</v>
      </c>
      <c r="S14" s="38" t="b">
        <f t="shared" si="6"/>
        <v>1</v>
      </c>
      <c r="U14" s="118"/>
    </row>
    <row r="15" spans="1:21" ht="22.9" customHeight="1" x14ac:dyDescent="0.25">
      <c r="A15" s="97">
        <v>13</v>
      </c>
      <c r="B15" s="97" t="s">
        <v>350</v>
      </c>
      <c r="C15" s="98" t="s">
        <v>41</v>
      </c>
      <c r="D15" s="42" t="s">
        <v>406</v>
      </c>
      <c r="E15" s="103" t="s">
        <v>427</v>
      </c>
      <c r="F15" s="42" t="s">
        <v>92</v>
      </c>
      <c r="G15" s="41" t="s">
        <v>351</v>
      </c>
      <c r="H15" s="97" t="s">
        <v>44</v>
      </c>
      <c r="I15" s="100">
        <v>0.375</v>
      </c>
      <c r="J15" s="99" t="s">
        <v>347</v>
      </c>
      <c r="K15" s="39">
        <v>1131223</v>
      </c>
      <c r="L15" s="39">
        <f t="shared" si="7"/>
        <v>791856.1</v>
      </c>
      <c r="M15" s="43">
        <f t="shared" si="1"/>
        <v>339366.9</v>
      </c>
      <c r="N15" s="44">
        <v>0.7</v>
      </c>
      <c r="O15" s="39">
        <f t="shared" si="2"/>
        <v>791856.1</v>
      </c>
      <c r="P15" s="1" t="b">
        <f t="shared" si="3"/>
        <v>1</v>
      </c>
      <c r="Q15" s="37">
        <f t="shared" si="4"/>
        <v>0.7</v>
      </c>
      <c r="R15" s="38" t="b">
        <f t="shared" si="5"/>
        <v>1</v>
      </c>
      <c r="S15" s="38" t="b">
        <f t="shared" si="6"/>
        <v>1</v>
      </c>
      <c r="U15" s="118"/>
    </row>
    <row r="16" spans="1:21" ht="39.6" customHeight="1" x14ac:dyDescent="0.25">
      <c r="A16" s="97">
        <v>14</v>
      </c>
      <c r="B16" s="97" t="s">
        <v>215</v>
      </c>
      <c r="C16" s="98" t="s">
        <v>41</v>
      </c>
      <c r="D16" s="42" t="s">
        <v>216</v>
      </c>
      <c r="E16" s="103" t="s">
        <v>454</v>
      </c>
      <c r="F16" s="42" t="s">
        <v>217</v>
      </c>
      <c r="G16" s="41" t="s">
        <v>218</v>
      </c>
      <c r="H16" s="97" t="s">
        <v>44</v>
      </c>
      <c r="I16" s="100">
        <v>1.07</v>
      </c>
      <c r="J16" s="99" t="s">
        <v>219</v>
      </c>
      <c r="K16" s="39">
        <v>1641835</v>
      </c>
      <c r="L16" s="39">
        <f t="shared" si="7"/>
        <v>820917.5</v>
      </c>
      <c r="M16" s="43">
        <f t="shared" si="1"/>
        <v>820917.5</v>
      </c>
      <c r="N16" s="44">
        <v>0.5</v>
      </c>
      <c r="O16" s="39">
        <f t="shared" si="2"/>
        <v>820917.5</v>
      </c>
      <c r="P16" s="1" t="b">
        <f t="shared" si="3"/>
        <v>1</v>
      </c>
      <c r="Q16" s="37">
        <f t="shared" si="4"/>
        <v>0.5</v>
      </c>
      <c r="R16" s="38" t="b">
        <f t="shared" si="5"/>
        <v>1</v>
      </c>
      <c r="S16" s="38" t="b">
        <f t="shared" si="6"/>
        <v>1</v>
      </c>
      <c r="U16" s="118"/>
    </row>
    <row r="17" spans="1:21" ht="26.25" customHeight="1" x14ac:dyDescent="0.25">
      <c r="A17" s="97">
        <v>15</v>
      </c>
      <c r="B17" s="97" t="s">
        <v>289</v>
      </c>
      <c r="C17" s="98" t="s">
        <v>41</v>
      </c>
      <c r="D17" s="42" t="s">
        <v>284</v>
      </c>
      <c r="E17" s="103" t="s">
        <v>423</v>
      </c>
      <c r="F17" s="42" t="s">
        <v>43</v>
      </c>
      <c r="G17" s="41" t="s">
        <v>290</v>
      </c>
      <c r="H17" s="97" t="s">
        <v>44</v>
      </c>
      <c r="I17" s="100">
        <v>0.28100000000000003</v>
      </c>
      <c r="J17" s="99" t="s">
        <v>286</v>
      </c>
      <c r="K17" s="39">
        <v>386477</v>
      </c>
      <c r="L17" s="39">
        <f t="shared" si="7"/>
        <v>270533.90000000002</v>
      </c>
      <c r="M17" s="43">
        <f t="shared" si="1"/>
        <v>115943.09999999998</v>
      </c>
      <c r="N17" s="44">
        <v>0.7</v>
      </c>
      <c r="O17" s="39">
        <f t="shared" si="2"/>
        <v>270533.90000000002</v>
      </c>
      <c r="P17" s="1" t="b">
        <f t="shared" si="3"/>
        <v>1</v>
      </c>
      <c r="Q17" s="37">
        <f t="shared" si="4"/>
        <v>0.7</v>
      </c>
      <c r="R17" s="38" t="b">
        <f t="shared" si="5"/>
        <v>1</v>
      </c>
      <c r="S17" s="38" t="b">
        <f t="shared" si="6"/>
        <v>1</v>
      </c>
      <c r="U17" s="118"/>
    </row>
    <row r="18" spans="1:21" ht="30" customHeight="1" x14ac:dyDescent="0.25">
      <c r="A18" s="97">
        <v>16</v>
      </c>
      <c r="B18" s="97" t="s">
        <v>223</v>
      </c>
      <c r="C18" s="98" t="s">
        <v>41</v>
      </c>
      <c r="D18" s="42" t="s">
        <v>224</v>
      </c>
      <c r="E18" s="103" t="s">
        <v>435</v>
      </c>
      <c r="F18" s="42" t="s">
        <v>225</v>
      </c>
      <c r="G18" s="41" t="s">
        <v>226</v>
      </c>
      <c r="H18" s="97" t="s">
        <v>44</v>
      </c>
      <c r="I18" s="100">
        <v>3.8330000000000002</v>
      </c>
      <c r="J18" s="99" t="s">
        <v>222</v>
      </c>
      <c r="K18" s="105">
        <v>4519185.92</v>
      </c>
      <c r="L18" s="39">
        <f t="shared" si="7"/>
        <v>2711511.55</v>
      </c>
      <c r="M18" s="43">
        <f t="shared" si="1"/>
        <v>1807674.37</v>
      </c>
      <c r="N18" s="44">
        <v>0.6</v>
      </c>
      <c r="O18" s="39">
        <f t="shared" si="2"/>
        <v>2711511.55</v>
      </c>
      <c r="P18" s="1" t="b">
        <f t="shared" si="3"/>
        <v>1</v>
      </c>
      <c r="Q18" s="37">
        <f t="shared" si="4"/>
        <v>0.6</v>
      </c>
      <c r="R18" s="38" t="b">
        <f t="shared" si="5"/>
        <v>1</v>
      </c>
      <c r="S18" s="38" t="b">
        <f t="shared" si="6"/>
        <v>1</v>
      </c>
      <c r="U18" s="118"/>
    </row>
    <row r="19" spans="1:21" ht="22.15" customHeight="1" x14ac:dyDescent="0.25">
      <c r="A19" s="97">
        <v>17</v>
      </c>
      <c r="B19" s="97" t="s">
        <v>297</v>
      </c>
      <c r="C19" s="98" t="s">
        <v>41</v>
      </c>
      <c r="D19" s="42" t="s">
        <v>298</v>
      </c>
      <c r="E19" s="103" t="s">
        <v>428</v>
      </c>
      <c r="F19" s="42" t="s">
        <v>179</v>
      </c>
      <c r="G19" s="41" t="s">
        <v>299</v>
      </c>
      <c r="H19" s="97" t="s">
        <v>44</v>
      </c>
      <c r="I19" s="100">
        <v>0.16</v>
      </c>
      <c r="J19" s="99" t="s">
        <v>286</v>
      </c>
      <c r="K19" s="39">
        <v>115132.56</v>
      </c>
      <c r="L19" s="39">
        <f t="shared" si="7"/>
        <v>80592.789999999994</v>
      </c>
      <c r="M19" s="43">
        <f t="shared" ref="M19:M48" si="8">K19-L19</f>
        <v>34539.770000000004</v>
      </c>
      <c r="N19" s="44">
        <v>0.7</v>
      </c>
      <c r="O19" s="39">
        <f t="shared" ref="O19:O48" si="9">SUM(L19)</f>
        <v>80592.789999999994</v>
      </c>
      <c r="P19" s="1" t="b">
        <f t="shared" si="3"/>
        <v>1</v>
      </c>
      <c r="Q19" s="37">
        <f t="shared" si="4"/>
        <v>0.7</v>
      </c>
      <c r="R19" s="38" t="b">
        <f t="shared" si="5"/>
        <v>1</v>
      </c>
      <c r="S19" s="38" t="b">
        <f t="shared" si="6"/>
        <v>1</v>
      </c>
      <c r="U19" s="118"/>
    </row>
    <row r="20" spans="1:21" ht="39" customHeight="1" x14ac:dyDescent="0.25">
      <c r="A20" s="97">
        <v>18</v>
      </c>
      <c r="B20" s="97" t="s">
        <v>81</v>
      </c>
      <c r="C20" s="98" t="s">
        <v>41</v>
      </c>
      <c r="D20" s="42" t="s">
        <v>82</v>
      </c>
      <c r="E20" s="103" t="s">
        <v>449</v>
      </c>
      <c r="F20" s="42" t="s">
        <v>43</v>
      </c>
      <c r="G20" s="41" t="s">
        <v>83</v>
      </c>
      <c r="H20" s="97" t="s">
        <v>44</v>
      </c>
      <c r="I20" s="100">
        <v>0.97499999999999998</v>
      </c>
      <c r="J20" s="99" t="s">
        <v>84</v>
      </c>
      <c r="K20" s="39">
        <v>1094765</v>
      </c>
      <c r="L20" s="39">
        <f t="shared" si="7"/>
        <v>547382.5</v>
      </c>
      <c r="M20" s="43">
        <f t="shared" si="8"/>
        <v>547382.5</v>
      </c>
      <c r="N20" s="44">
        <v>0.5</v>
      </c>
      <c r="O20" s="39">
        <f t="shared" si="9"/>
        <v>547382.5</v>
      </c>
      <c r="P20" s="1" t="b">
        <f t="shared" si="3"/>
        <v>1</v>
      </c>
      <c r="Q20" s="37">
        <f t="shared" si="4"/>
        <v>0.5</v>
      </c>
      <c r="R20" s="38" t="b">
        <f t="shared" si="5"/>
        <v>1</v>
      </c>
      <c r="S20" s="38" t="b">
        <f t="shared" si="6"/>
        <v>1</v>
      </c>
      <c r="U20" s="118"/>
    </row>
    <row r="21" spans="1:21" ht="30" customHeight="1" x14ac:dyDescent="0.25">
      <c r="A21" s="97">
        <v>19</v>
      </c>
      <c r="B21" s="97" t="s">
        <v>62</v>
      </c>
      <c r="C21" s="98" t="s">
        <v>41</v>
      </c>
      <c r="D21" s="42" t="s">
        <v>58</v>
      </c>
      <c r="E21" s="103" t="s">
        <v>443</v>
      </c>
      <c r="F21" s="42" t="s">
        <v>59</v>
      </c>
      <c r="G21" s="41" t="s">
        <v>63</v>
      </c>
      <c r="H21" s="97" t="s">
        <v>44</v>
      </c>
      <c r="I21" s="100">
        <v>1.349</v>
      </c>
      <c r="J21" s="99" t="s">
        <v>61</v>
      </c>
      <c r="K21" s="39">
        <v>280347</v>
      </c>
      <c r="L21" s="39">
        <f t="shared" si="7"/>
        <v>168208.2</v>
      </c>
      <c r="M21" s="43">
        <f t="shared" si="8"/>
        <v>112138.79999999999</v>
      </c>
      <c r="N21" s="44">
        <v>0.6</v>
      </c>
      <c r="O21" s="39">
        <f t="shared" si="9"/>
        <v>168208.2</v>
      </c>
      <c r="P21" s="1" t="b">
        <f t="shared" si="3"/>
        <v>1</v>
      </c>
      <c r="Q21" s="37">
        <f t="shared" si="4"/>
        <v>0.6</v>
      </c>
      <c r="R21" s="38" t="b">
        <f t="shared" si="5"/>
        <v>1</v>
      </c>
      <c r="S21" s="38" t="b">
        <f t="shared" si="6"/>
        <v>1</v>
      </c>
      <c r="U21" s="118"/>
    </row>
    <row r="22" spans="1:21" ht="27.6" customHeight="1" x14ac:dyDescent="0.25">
      <c r="A22" s="97">
        <v>20</v>
      </c>
      <c r="B22" s="97" t="s">
        <v>283</v>
      </c>
      <c r="C22" s="98" t="s">
        <v>41</v>
      </c>
      <c r="D22" s="42" t="s">
        <v>284</v>
      </c>
      <c r="E22" s="103" t="s">
        <v>423</v>
      </c>
      <c r="F22" s="42" t="s">
        <v>43</v>
      </c>
      <c r="G22" s="41" t="s">
        <v>285</v>
      </c>
      <c r="H22" s="97" t="s">
        <v>44</v>
      </c>
      <c r="I22" s="100">
        <v>0.186</v>
      </c>
      <c r="J22" s="99" t="s">
        <v>286</v>
      </c>
      <c r="K22" s="39">
        <v>464286</v>
      </c>
      <c r="L22" s="39">
        <f t="shared" si="7"/>
        <v>325000.2</v>
      </c>
      <c r="M22" s="43">
        <f t="shared" si="8"/>
        <v>139285.79999999999</v>
      </c>
      <c r="N22" s="44">
        <v>0.7</v>
      </c>
      <c r="O22" s="39">
        <f t="shared" si="9"/>
        <v>325000.2</v>
      </c>
      <c r="P22" s="1" t="b">
        <f t="shared" si="3"/>
        <v>1</v>
      </c>
      <c r="Q22" s="37">
        <f t="shared" si="4"/>
        <v>0.7</v>
      </c>
      <c r="R22" s="38" t="b">
        <f t="shared" si="5"/>
        <v>1</v>
      </c>
      <c r="S22" s="38" t="b">
        <f t="shared" si="6"/>
        <v>1</v>
      </c>
      <c r="U22" s="118"/>
    </row>
    <row r="23" spans="1:21" ht="30" customHeight="1" x14ac:dyDescent="0.25">
      <c r="A23" s="97">
        <v>21</v>
      </c>
      <c r="B23" s="97" t="s">
        <v>336</v>
      </c>
      <c r="C23" s="98" t="s">
        <v>41</v>
      </c>
      <c r="D23" s="42" t="s">
        <v>332</v>
      </c>
      <c r="E23" s="103" t="s">
        <v>442</v>
      </c>
      <c r="F23" s="42" t="s">
        <v>118</v>
      </c>
      <c r="G23" s="41" t="s">
        <v>337</v>
      </c>
      <c r="H23" s="97" t="s">
        <v>44</v>
      </c>
      <c r="I23" s="100">
        <v>0.97</v>
      </c>
      <c r="J23" s="99" t="s">
        <v>338</v>
      </c>
      <c r="K23" s="39">
        <v>1338000</v>
      </c>
      <c r="L23" s="39">
        <f t="shared" si="7"/>
        <v>802800</v>
      </c>
      <c r="M23" s="43">
        <f t="shared" si="8"/>
        <v>535200</v>
      </c>
      <c r="N23" s="44">
        <v>0.6</v>
      </c>
      <c r="O23" s="39">
        <f t="shared" si="9"/>
        <v>802800</v>
      </c>
      <c r="P23" s="1" t="b">
        <f t="shared" si="3"/>
        <v>1</v>
      </c>
      <c r="Q23" s="37">
        <f t="shared" si="4"/>
        <v>0.6</v>
      </c>
      <c r="R23" s="38" t="b">
        <f t="shared" si="5"/>
        <v>1</v>
      </c>
      <c r="S23" s="38" t="b">
        <f t="shared" si="6"/>
        <v>1</v>
      </c>
      <c r="U23" s="118"/>
    </row>
    <row r="24" spans="1:21" ht="30" customHeight="1" x14ac:dyDescent="0.25">
      <c r="A24" s="97">
        <v>22</v>
      </c>
      <c r="B24" s="97" t="s">
        <v>388</v>
      </c>
      <c r="C24" s="98" t="s">
        <v>41</v>
      </c>
      <c r="D24" s="42" t="s">
        <v>386</v>
      </c>
      <c r="E24" s="103" t="s">
        <v>424</v>
      </c>
      <c r="F24" s="42" t="s">
        <v>168</v>
      </c>
      <c r="G24" s="41" t="s">
        <v>389</v>
      </c>
      <c r="H24" s="97" t="s">
        <v>44</v>
      </c>
      <c r="I24" s="100">
        <v>0.42699999999999999</v>
      </c>
      <c r="J24" s="99" t="s">
        <v>94</v>
      </c>
      <c r="K24" s="39">
        <v>361293</v>
      </c>
      <c r="L24" s="39">
        <f t="shared" si="7"/>
        <v>252905.1</v>
      </c>
      <c r="M24" s="43">
        <f t="shared" si="8"/>
        <v>108387.9</v>
      </c>
      <c r="N24" s="44">
        <v>0.7</v>
      </c>
      <c r="O24" s="39">
        <f t="shared" si="9"/>
        <v>252905.1</v>
      </c>
      <c r="P24" s="1" t="b">
        <f t="shared" si="3"/>
        <v>1</v>
      </c>
      <c r="Q24" s="37">
        <f t="shared" si="4"/>
        <v>0.7</v>
      </c>
      <c r="R24" s="38" t="b">
        <f t="shared" si="5"/>
        <v>1</v>
      </c>
      <c r="S24" s="38" t="b">
        <f t="shared" si="6"/>
        <v>1</v>
      </c>
      <c r="U24" s="118"/>
    </row>
    <row r="25" spans="1:21" ht="30" customHeight="1" x14ac:dyDescent="0.25">
      <c r="A25" s="97">
        <v>23</v>
      </c>
      <c r="B25" s="97" t="s">
        <v>90</v>
      </c>
      <c r="C25" s="98" t="s">
        <v>41</v>
      </c>
      <c r="D25" s="42" t="s">
        <v>91</v>
      </c>
      <c r="E25" s="103" t="s">
        <v>439</v>
      </c>
      <c r="F25" s="42" t="s">
        <v>92</v>
      </c>
      <c r="G25" s="41" t="s">
        <v>93</v>
      </c>
      <c r="H25" s="97" t="s">
        <v>44</v>
      </c>
      <c r="I25" s="100">
        <v>1</v>
      </c>
      <c r="J25" s="99" t="s">
        <v>94</v>
      </c>
      <c r="K25" s="39">
        <v>884955</v>
      </c>
      <c r="L25" s="39">
        <f t="shared" si="7"/>
        <v>530973</v>
      </c>
      <c r="M25" s="43">
        <f t="shared" si="8"/>
        <v>353982</v>
      </c>
      <c r="N25" s="44">
        <v>0.6</v>
      </c>
      <c r="O25" s="39">
        <f t="shared" si="9"/>
        <v>530973</v>
      </c>
      <c r="P25" s="1" t="b">
        <f t="shared" si="3"/>
        <v>1</v>
      </c>
      <c r="Q25" s="37">
        <f t="shared" si="4"/>
        <v>0.6</v>
      </c>
      <c r="R25" s="38" t="b">
        <f t="shared" si="5"/>
        <v>1</v>
      </c>
      <c r="S25" s="38" t="b">
        <f t="shared" si="6"/>
        <v>1</v>
      </c>
      <c r="U25" s="118"/>
    </row>
    <row r="26" spans="1:21" ht="49.9" customHeight="1" x14ac:dyDescent="0.25">
      <c r="A26" s="97">
        <v>24</v>
      </c>
      <c r="B26" s="97" t="s">
        <v>40</v>
      </c>
      <c r="C26" s="98" t="s">
        <v>41</v>
      </c>
      <c r="D26" s="42" t="s">
        <v>42</v>
      </c>
      <c r="E26" s="103" t="s">
        <v>429</v>
      </c>
      <c r="F26" s="42" t="s">
        <v>43</v>
      </c>
      <c r="G26" s="41" t="s">
        <v>464</v>
      </c>
      <c r="H26" s="97" t="s">
        <v>44</v>
      </c>
      <c r="I26" s="100">
        <v>0.63</v>
      </c>
      <c r="J26" s="99" t="s">
        <v>45</v>
      </c>
      <c r="K26" s="39">
        <v>549627</v>
      </c>
      <c r="L26" s="39">
        <f t="shared" si="7"/>
        <v>384738.9</v>
      </c>
      <c r="M26" s="43">
        <f t="shared" si="8"/>
        <v>164888.09999999998</v>
      </c>
      <c r="N26" s="44">
        <v>0.7</v>
      </c>
      <c r="O26" s="39">
        <f t="shared" si="9"/>
        <v>384738.9</v>
      </c>
      <c r="P26" s="1" t="b">
        <f t="shared" si="3"/>
        <v>1</v>
      </c>
      <c r="Q26" s="37">
        <f t="shared" si="4"/>
        <v>0.7</v>
      </c>
      <c r="R26" s="38" t="b">
        <f t="shared" si="5"/>
        <v>1</v>
      </c>
      <c r="S26" s="38" t="b">
        <f t="shared" si="6"/>
        <v>1</v>
      </c>
      <c r="U26" s="118"/>
    </row>
    <row r="27" spans="1:21" ht="26.25" customHeight="1" x14ac:dyDescent="0.25">
      <c r="A27" s="97">
        <v>25</v>
      </c>
      <c r="B27" s="97" t="s">
        <v>345</v>
      </c>
      <c r="C27" s="98" t="s">
        <v>41</v>
      </c>
      <c r="D27" s="42" t="s">
        <v>406</v>
      </c>
      <c r="E27" s="103" t="s">
        <v>427</v>
      </c>
      <c r="F27" s="42" t="s">
        <v>92</v>
      </c>
      <c r="G27" s="41" t="s">
        <v>346</v>
      </c>
      <c r="H27" s="97" t="s">
        <v>44</v>
      </c>
      <c r="I27" s="100">
        <v>0.154</v>
      </c>
      <c r="J27" s="99" t="s">
        <v>347</v>
      </c>
      <c r="K27" s="39">
        <v>524654</v>
      </c>
      <c r="L27" s="39">
        <f t="shared" si="7"/>
        <v>367257.8</v>
      </c>
      <c r="M27" s="43">
        <f t="shared" si="8"/>
        <v>157396.20000000001</v>
      </c>
      <c r="N27" s="44">
        <v>0.7</v>
      </c>
      <c r="O27" s="39">
        <f t="shared" si="9"/>
        <v>367257.8</v>
      </c>
      <c r="P27" s="1" t="b">
        <f t="shared" si="3"/>
        <v>1</v>
      </c>
      <c r="Q27" s="37">
        <f t="shared" si="4"/>
        <v>0.7</v>
      </c>
      <c r="R27" s="38" t="b">
        <f t="shared" si="5"/>
        <v>1</v>
      </c>
      <c r="S27" s="38" t="b">
        <f t="shared" si="6"/>
        <v>1</v>
      </c>
      <c r="U27" s="118"/>
    </row>
    <row r="28" spans="1:21" ht="36.6" customHeight="1" x14ac:dyDescent="0.25">
      <c r="A28" s="97">
        <v>26</v>
      </c>
      <c r="B28" s="97" t="s">
        <v>385</v>
      </c>
      <c r="C28" s="98" t="s">
        <v>41</v>
      </c>
      <c r="D28" s="42" t="s">
        <v>386</v>
      </c>
      <c r="E28" s="103" t="s">
        <v>424</v>
      </c>
      <c r="F28" s="42" t="s">
        <v>168</v>
      </c>
      <c r="G28" s="41" t="s">
        <v>387</v>
      </c>
      <c r="H28" s="97" t="s">
        <v>44</v>
      </c>
      <c r="I28" s="100">
        <v>1.1160000000000001</v>
      </c>
      <c r="J28" s="99" t="s">
        <v>94</v>
      </c>
      <c r="K28" s="39">
        <v>1456453</v>
      </c>
      <c r="L28" s="39">
        <f t="shared" si="7"/>
        <v>1019517.1</v>
      </c>
      <c r="M28" s="43">
        <f t="shared" si="8"/>
        <v>436935.9</v>
      </c>
      <c r="N28" s="44">
        <v>0.7</v>
      </c>
      <c r="O28" s="39">
        <f t="shared" si="9"/>
        <v>1019517.1</v>
      </c>
      <c r="P28" s="1" t="b">
        <f t="shared" si="3"/>
        <v>1</v>
      </c>
      <c r="Q28" s="37">
        <f t="shared" si="4"/>
        <v>0.7</v>
      </c>
      <c r="R28" s="38" t="b">
        <f t="shared" si="5"/>
        <v>1</v>
      </c>
      <c r="S28" s="38" t="b">
        <f t="shared" si="6"/>
        <v>1</v>
      </c>
      <c r="U28" s="118"/>
    </row>
    <row r="29" spans="1:21" ht="36.6" customHeight="1" x14ac:dyDescent="0.25">
      <c r="A29" s="97">
        <v>27</v>
      </c>
      <c r="B29" s="97" t="s">
        <v>356</v>
      </c>
      <c r="C29" s="98" t="s">
        <v>41</v>
      </c>
      <c r="D29" s="42" t="s">
        <v>353</v>
      </c>
      <c r="E29" s="103" t="s">
        <v>452</v>
      </c>
      <c r="F29" s="42" t="s">
        <v>118</v>
      </c>
      <c r="G29" s="41" t="s">
        <v>357</v>
      </c>
      <c r="H29" s="97" t="s">
        <v>44</v>
      </c>
      <c r="I29" s="100">
        <v>0.49</v>
      </c>
      <c r="J29" s="99" t="s">
        <v>355</v>
      </c>
      <c r="K29" s="39">
        <v>726196</v>
      </c>
      <c r="L29" s="39">
        <f t="shared" si="7"/>
        <v>363098</v>
      </c>
      <c r="M29" s="43">
        <f t="shared" si="8"/>
        <v>363098</v>
      </c>
      <c r="N29" s="44">
        <v>0.5</v>
      </c>
      <c r="O29" s="39">
        <f t="shared" si="9"/>
        <v>363098</v>
      </c>
      <c r="P29" s="1" t="b">
        <f t="shared" si="3"/>
        <v>1</v>
      </c>
      <c r="Q29" s="37">
        <f t="shared" si="4"/>
        <v>0.5</v>
      </c>
      <c r="R29" s="38" t="b">
        <f t="shared" si="5"/>
        <v>1</v>
      </c>
      <c r="S29" s="38" t="b">
        <f t="shared" si="6"/>
        <v>1</v>
      </c>
      <c r="U29" s="118"/>
    </row>
    <row r="30" spans="1:21" ht="35.450000000000003" customHeight="1" x14ac:dyDescent="0.25">
      <c r="A30" s="97">
        <v>28</v>
      </c>
      <c r="B30" s="97" t="s">
        <v>342</v>
      </c>
      <c r="C30" s="98" t="s">
        <v>41</v>
      </c>
      <c r="D30" s="42" t="s">
        <v>340</v>
      </c>
      <c r="E30" s="103" t="s">
        <v>445</v>
      </c>
      <c r="F30" s="42" t="s">
        <v>59</v>
      </c>
      <c r="G30" s="41" t="s">
        <v>460</v>
      </c>
      <c r="H30" s="97" t="s">
        <v>44</v>
      </c>
      <c r="I30" s="100">
        <v>0.28699999999999998</v>
      </c>
      <c r="J30" s="99" t="s">
        <v>219</v>
      </c>
      <c r="K30" s="39">
        <v>287915</v>
      </c>
      <c r="L30" s="39">
        <f t="shared" si="7"/>
        <v>143957.5</v>
      </c>
      <c r="M30" s="43">
        <f t="shared" si="8"/>
        <v>143957.5</v>
      </c>
      <c r="N30" s="44">
        <v>0.5</v>
      </c>
      <c r="O30" s="39">
        <f t="shared" si="9"/>
        <v>143957.5</v>
      </c>
      <c r="P30" s="1" t="b">
        <f t="shared" si="3"/>
        <v>1</v>
      </c>
      <c r="Q30" s="37">
        <f t="shared" si="4"/>
        <v>0.5</v>
      </c>
      <c r="R30" s="38" t="b">
        <f t="shared" si="5"/>
        <v>1</v>
      </c>
      <c r="S30" s="38" t="b">
        <f t="shared" si="6"/>
        <v>1</v>
      </c>
      <c r="U30" s="118"/>
    </row>
    <row r="31" spans="1:21" ht="30" customHeight="1" x14ac:dyDescent="0.25">
      <c r="A31" s="97">
        <v>29</v>
      </c>
      <c r="B31" s="97" t="s">
        <v>182</v>
      </c>
      <c r="C31" s="98" t="s">
        <v>41</v>
      </c>
      <c r="D31" s="42" t="s">
        <v>178</v>
      </c>
      <c r="E31" s="103" t="s">
        <v>425</v>
      </c>
      <c r="F31" s="42" t="s">
        <v>179</v>
      </c>
      <c r="G31" s="41" t="s">
        <v>183</v>
      </c>
      <c r="H31" s="97" t="s">
        <v>44</v>
      </c>
      <c r="I31" s="100">
        <v>0.26900000000000002</v>
      </c>
      <c r="J31" s="99" t="s">
        <v>184</v>
      </c>
      <c r="K31" s="39">
        <v>501000</v>
      </c>
      <c r="L31" s="39">
        <f t="shared" si="7"/>
        <v>350700</v>
      </c>
      <c r="M31" s="43">
        <f t="shared" si="8"/>
        <v>150300</v>
      </c>
      <c r="N31" s="44">
        <v>0.7</v>
      </c>
      <c r="O31" s="39">
        <f t="shared" si="9"/>
        <v>350700</v>
      </c>
      <c r="P31" s="1" t="b">
        <f t="shared" si="3"/>
        <v>1</v>
      </c>
      <c r="Q31" s="37">
        <f t="shared" si="4"/>
        <v>0.7</v>
      </c>
      <c r="R31" s="38" t="b">
        <f t="shared" si="5"/>
        <v>1</v>
      </c>
      <c r="S31" s="38" t="b">
        <f t="shared" si="6"/>
        <v>1</v>
      </c>
      <c r="U31" s="118"/>
    </row>
    <row r="32" spans="1:21" ht="30" customHeight="1" x14ac:dyDescent="0.25">
      <c r="A32" s="97">
        <v>30</v>
      </c>
      <c r="B32" s="97" t="s">
        <v>339</v>
      </c>
      <c r="C32" s="98" t="s">
        <v>41</v>
      </c>
      <c r="D32" s="42" t="s">
        <v>340</v>
      </c>
      <c r="E32" s="103" t="s">
        <v>445</v>
      </c>
      <c r="F32" s="42" t="s">
        <v>59</v>
      </c>
      <c r="G32" s="41" t="s">
        <v>341</v>
      </c>
      <c r="H32" s="97" t="s">
        <v>44</v>
      </c>
      <c r="I32" s="100">
        <v>0.67</v>
      </c>
      <c r="J32" s="99" t="s">
        <v>219</v>
      </c>
      <c r="K32" s="39">
        <v>246577</v>
      </c>
      <c r="L32" s="39">
        <f t="shared" si="7"/>
        <v>123288.5</v>
      </c>
      <c r="M32" s="43">
        <f t="shared" si="8"/>
        <v>123288.5</v>
      </c>
      <c r="N32" s="44">
        <v>0.5</v>
      </c>
      <c r="O32" s="39">
        <f t="shared" si="9"/>
        <v>123288.5</v>
      </c>
      <c r="P32" s="1" t="b">
        <f t="shared" si="3"/>
        <v>1</v>
      </c>
      <c r="Q32" s="37">
        <f t="shared" si="4"/>
        <v>0.5</v>
      </c>
      <c r="R32" s="38" t="b">
        <f t="shared" si="5"/>
        <v>1</v>
      </c>
      <c r="S32" s="38" t="b">
        <f t="shared" si="6"/>
        <v>1</v>
      </c>
      <c r="U32" s="118"/>
    </row>
    <row r="33" spans="1:21" ht="38.450000000000003" customHeight="1" x14ac:dyDescent="0.25">
      <c r="A33" s="97">
        <v>31</v>
      </c>
      <c r="B33" s="97" t="s">
        <v>343</v>
      </c>
      <c r="C33" s="98" t="s">
        <v>41</v>
      </c>
      <c r="D33" s="42" t="s">
        <v>340</v>
      </c>
      <c r="E33" s="103" t="s">
        <v>445</v>
      </c>
      <c r="F33" s="42" t="s">
        <v>59</v>
      </c>
      <c r="G33" s="41" t="s">
        <v>344</v>
      </c>
      <c r="H33" s="97" t="s">
        <v>44</v>
      </c>
      <c r="I33" s="100">
        <v>0.59499999999999997</v>
      </c>
      <c r="J33" s="99" t="s">
        <v>219</v>
      </c>
      <c r="K33" s="39">
        <v>720717</v>
      </c>
      <c r="L33" s="39">
        <f t="shared" si="7"/>
        <v>360358.5</v>
      </c>
      <c r="M33" s="43">
        <f t="shared" si="8"/>
        <v>360358.5</v>
      </c>
      <c r="N33" s="44">
        <v>0.5</v>
      </c>
      <c r="O33" s="39">
        <f t="shared" si="9"/>
        <v>360358.5</v>
      </c>
      <c r="P33" s="1" t="b">
        <f t="shared" si="3"/>
        <v>1</v>
      </c>
      <c r="Q33" s="37">
        <f t="shared" si="4"/>
        <v>0.5</v>
      </c>
      <c r="R33" s="38" t="b">
        <f t="shared" si="5"/>
        <v>1</v>
      </c>
      <c r="S33" s="38" t="b">
        <f t="shared" si="6"/>
        <v>1</v>
      </c>
      <c r="U33" s="118"/>
    </row>
    <row r="34" spans="1:21" ht="37.15" customHeight="1" x14ac:dyDescent="0.25">
      <c r="A34" s="97">
        <v>32</v>
      </c>
      <c r="B34" s="97" t="s">
        <v>193</v>
      </c>
      <c r="C34" s="98" t="s">
        <v>41</v>
      </c>
      <c r="D34" s="42" t="s">
        <v>190</v>
      </c>
      <c r="E34" s="103" t="s">
        <v>431</v>
      </c>
      <c r="F34" s="42" t="s">
        <v>179</v>
      </c>
      <c r="G34" s="41" t="s">
        <v>194</v>
      </c>
      <c r="H34" s="97" t="s">
        <v>44</v>
      </c>
      <c r="I34" s="100">
        <v>1.81</v>
      </c>
      <c r="J34" s="99" t="s">
        <v>192</v>
      </c>
      <c r="K34" s="39">
        <v>1293475</v>
      </c>
      <c r="L34" s="39">
        <f t="shared" si="7"/>
        <v>776085</v>
      </c>
      <c r="M34" s="43">
        <f t="shared" si="8"/>
        <v>517390</v>
      </c>
      <c r="N34" s="44">
        <v>0.6</v>
      </c>
      <c r="O34" s="39">
        <f t="shared" si="9"/>
        <v>776085</v>
      </c>
      <c r="P34" s="1" t="b">
        <f t="shared" si="3"/>
        <v>1</v>
      </c>
      <c r="Q34" s="37">
        <f t="shared" si="4"/>
        <v>0.6</v>
      </c>
      <c r="R34" s="38" t="b">
        <f t="shared" si="5"/>
        <v>1</v>
      </c>
      <c r="S34" s="38" t="b">
        <f t="shared" si="6"/>
        <v>1</v>
      </c>
      <c r="U34" s="118"/>
    </row>
    <row r="35" spans="1:21" ht="37.15" customHeight="1" x14ac:dyDescent="0.25">
      <c r="A35" s="97">
        <v>33</v>
      </c>
      <c r="B35" s="97" t="s">
        <v>372</v>
      </c>
      <c r="C35" s="98" t="s">
        <v>41</v>
      </c>
      <c r="D35" s="42" t="s">
        <v>369</v>
      </c>
      <c r="E35" s="103" t="s">
        <v>447</v>
      </c>
      <c r="F35" s="42" t="s">
        <v>52</v>
      </c>
      <c r="G35" s="41" t="s">
        <v>462</v>
      </c>
      <c r="H35" s="97" t="s">
        <v>44</v>
      </c>
      <c r="I35" s="100">
        <v>0.63500000000000001</v>
      </c>
      <c r="J35" s="99" t="s">
        <v>373</v>
      </c>
      <c r="K35" s="39">
        <v>724456</v>
      </c>
      <c r="L35" s="39">
        <f t="shared" si="7"/>
        <v>362228</v>
      </c>
      <c r="M35" s="43">
        <f t="shared" si="8"/>
        <v>362228</v>
      </c>
      <c r="N35" s="44">
        <v>0.5</v>
      </c>
      <c r="O35" s="39">
        <f t="shared" si="9"/>
        <v>362228</v>
      </c>
      <c r="P35" s="1" t="b">
        <f t="shared" si="3"/>
        <v>1</v>
      </c>
      <c r="Q35" s="37">
        <f t="shared" si="4"/>
        <v>0.5</v>
      </c>
      <c r="R35" s="38" t="b">
        <f t="shared" si="5"/>
        <v>1</v>
      </c>
      <c r="S35" s="38" t="b">
        <f t="shared" si="6"/>
        <v>1</v>
      </c>
      <c r="U35" s="118"/>
    </row>
    <row r="36" spans="1:21" ht="40.9" customHeight="1" x14ac:dyDescent="0.25">
      <c r="A36" s="97">
        <v>34</v>
      </c>
      <c r="B36" s="97" t="s">
        <v>402</v>
      </c>
      <c r="C36" s="98" t="s">
        <v>41</v>
      </c>
      <c r="D36" s="42" t="s">
        <v>212</v>
      </c>
      <c r="E36" s="103" t="s">
        <v>438</v>
      </c>
      <c r="F36" s="42" t="s">
        <v>43</v>
      </c>
      <c r="G36" s="41" t="s">
        <v>463</v>
      </c>
      <c r="H36" s="97" t="s">
        <v>44</v>
      </c>
      <c r="I36" s="100">
        <v>0.09</v>
      </c>
      <c r="J36" s="99" t="s">
        <v>403</v>
      </c>
      <c r="K36" s="39">
        <v>160732</v>
      </c>
      <c r="L36" s="39">
        <f t="shared" si="7"/>
        <v>96439.2</v>
      </c>
      <c r="M36" s="43">
        <f t="shared" si="8"/>
        <v>64292.800000000003</v>
      </c>
      <c r="N36" s="44">
        <v>0.6</v>
      </c>
      <c r="O36" s="39">
        <f t="shared" si="9"/>
        <v>96439.2</v>
      </c>
      <c r="P36" s="1" t="b">
        <f t="shared" si="3"/>
        <v>1</v>
      </c>
      <c r="Q36" s="37">
        <f t="shared" si="4"/>
        <v>0.6</v>
      </c>
      <c r="R36" s="38" t="b">
        <f t="shared" si="5"/>
        <v>1</v>
      </c>
      <c r="S36" s="38" t="b">
        <f t="shared" si="6"/>
        <v>1</v>
      </c>
      <c r="U36" s="118"/>
    </row>
    <row r="37" spans="1:21" ht="38.450000000000003" customHeight="1" x14ac:dyDescent="0.25">
      <c r="A37" s="97">
        <v>35</v>
      </c>
      <c r="B37" s="97" t="s">
        <v>121</v>
      </c>
      <c r="C37" s="98" t="s">
        <v>41</v>
      </c>
      <c r="D37" s="42" t="s">
        <v>117</v>
      </c>
      <c r="E37" s="103" t="s">
        <v>446</v>
      </c>
      <c r="F37" s="42" t="s">
        <v>118</v>
      </c>
      <c r="G37" s="41" t="s">
        <v>122</v>
      </c>
      <c r="H37" s="97" t="s">
        <v>44</v>
      </c>
      <c r="I37" s="100">
        <v>0.121</v>
      </c>
      <c r="J37" s="99" t="s">
        <v>120</v>
      </c>
      <c r="K37" s="39">
        <v>240000</v>
      </c>
      <c r="L37" s="39">
        <f t="shared" si="7"/>
        <v>120000</v>
      </c>
      <c r="M37" s="43">
        <f t="shared" si="8"/>
        <v>120000</v>
      </c>
      <c r="N37" s="44">
        <v>0.5</v>
      </c>
      <c r="O37" s="39">
        <f t="shared" si="9"/>
        <v>120000</v>
      </c>
      <c r="P37" s="1" t="b">
        <f t="shared" si="3"/>
        <v>1</v>
      </c>
      <c r="Q37" s="37">
        <f t="shared" si="4"/>
        <v>0.5</v>
      </c>
      <c r="R37" s="38" t="b">
        <f t="shared" si="5"/>
        <v>1</v>
      </c>
      <c r="S37" s="38" t="b">
        <f t="shared" si="6"/>
        <v>1</v>
      </c>
      <c r="U37" s="118"/>
    </row>
    <row r="38" spans="1:21" ht="48" customHeight="1" x14ac:dyDescent="0.25">
      <c r="A38" s="97">
        <v>36</v>
      </c>
      <c r="B38" s="97" t="s">
        <v>125</v>
      </c>
      <c r="C38" s="98" t="s">
        <v>41</v>
      </c>
      <c r="D38" s="42" t="s">
        <v>117</v>
      </c>
      <c r="E38" s="103" t="s">
        <v>446</v>
      </c>
      <c r="F38" s="42" t="s">
        <v>118</v>
      </c>
      <c r="G38" s="41" t="s">
        <v>126</v>
      </c>
      <c r="H38" s="97" t="s">
        <v>44</v>
      </c>
      <c r="I38" s="100">
        <v>0.20599999999999999</v>
      </c>
      <c r="J38" s="99" t="s">
        <v>120</v>
      </c>
      <c r="K38" s="39">
        <v>420000</v>
      </c>
      <c r="L38" s="39">
        <f t="shared" si="7"/>
        <v>210000</v>
      </c>
      <c r="M38" s="43">
        <f t="shared" si="8"/>
        <v>210000</v>
      </c>
      <c r="N38" s="44">
        <v>0.5</v>
      </c>
      <c r="O38" s="39">
        <f t="shared" si="9"/>
        <v>210000</v>
      </c>
      <c r="P38" s="1" t="b">
        <f t="shared" si="3"/>
        <v>1</v>
      </c>
      <c r="Q38" s="37">
        <f t="shared" si="4"/>
        <v>0.5</v>
      </c>
      <c r="R38" s="38" t="b">
        <f t="shared" si="5"/>
        <v>1</v>
      </c>
      <c r="S38" s="38" t="b">
        <f t="shared" si="6"/>
        <v>1</v>
      </c>
      <c r="U38" s="118"/>
    </row>
    <row r="39" spans="1:21" ht="30" customHeight="1" x14ac:dyDescent="0.25">
      <c r="A39" s="97">
        <v>37</v>
      </c>
      <c r="B39" s="97" t="s">
        <v>368</v>
      </c>
      <c r="C39" s="98" t="s">
        <v>41</v>
      </c>
      <c r="D39" s="42" t="s">
        <v>369</v>
      </c>
      <c r="E39" s="103" t="s">
        <v>447</v>
      </c>
      <c r="F39" s="42" t="s">
        <v>52</v>
      </c>
      <c r="G39" s="41" t="s">
        <v>370</v>
      </c>
      <c r="H39" s="97" t="s">
        <v>44</v>
      </c>
      <c r="I39" s="100">
        <v>0.81599999999999995</v>
      </c>
      <c r="J39" s="99" t="s">
        <v>371</v>
      </c>
      <c r="K39" s="39">
        <v>524004</v>
      </c>
      <c r="L39" s="39">
        <f t="shared" si="7"/>
        <v>262002</v>
      </c>
      <c r="M39" s="43">
        <f t="shared" si="8"/>
        <v>262002</v>
      </c>
      <c r="N39" s="44">
        <v>0.5</v>
      </c>
      <c r="O39" s="39">
        <f t="shared" si="9"/>
        <v>262002</v>
      </c>
      <c r="P39" s="1" t="b">
        <f t="shared" si="3"/>
        <v>1</v>
      </c>
      <c r="Q39" s="37">
        <f t="shared" si="4"/>
        <v>0.5</v>
      </c>
      <c r="R39" s="38" t="b">
        <f t="shared" si="5"/>
        <v>1</v>
      </c>
      <c r="S39" s="38" t="b">
        <f t="shared" si="6"/>
        <v>1</v>
      </c>
      <c r="U39" s="118"/>
    </row>
    <row r="40" spans="1:21" ht="30" customHeight="1" x14ac:dyDescent="0.25">
      <c r="A40" s="97">
        <v>38</v>
      </c>
      <c r="B40" s="97" t="s">
        <v>177</v>
      </c>
      <c r="C40" s="98" t="s">
        <v>41</v>
      </c>
      <c r="D40" s="42" t="s">
        <v>178</v>
      </c>
      <c r="E40" s="103" t="s">
        <v>425</v>
      </c>
      <c r="F40" s="42" t="s">
        <v>179</v>
      </c>
      <c r="G40" s="41" t="s">
        <v>180</v>
      </c>
      <c r="H40" s="97" t="s">
        <v>44</v>
      </c>
      <c r="I40" s="100">
        <v>0.15</v>
      </c>
      <c r="J40" s="99" t="s">
        <v>181</v>
      </c>
      <c r="K40" s="39">
        <v>459000</v>
      </c>
      <c r="L40" s="39">
        <f t="shared" si="7"/>
        <v>321300</v>
      </c>
      <c r="M40" s="43">
        <f t="shared" si="8"/>
        <v>137700</v>
      </c>
      <c r="N40" s="44">
        <v>0.7</v>
      </c>
      <c r="O40" s="39">
        <f t="shared" si="9"/>
        <v>321300</v>
      </c>
      <c r="P40" s="1" t="b">
        <f t="shared" si="3"/>
        <v>1</v>
      </c>
      <c r="Q40" s="37">
        <f t="shared" si="4"/>
        <v>0.7</v>
      </c>
      <c r="R40" s="38" t="b">
        <f t="shared" si="5"/>
        <v>1</v>
      </c>
      <c r="S40" s="38" t="b">
        <f t="shared" si="6"/>
        <v>1</v>
      </c>
      <c r="U40" s="118"/>
    </row>
    <row r="41" spans="1:21" ht="23.45" customHeight="1" x14ac:dyDescent="0.25">
      <c r="A41" s="97">
        <v>39</v>
      </c>
      <c r="B41" s="97" t="s">
        <v>305</v>
      </c>
      <c r="C41" s="98" t="s">
        <v>41</v>
      </c>
      <c r="D41" s="42" t="s">
        <v>298</v>
      </c>
      <c r="E41" s="103" t="s">
        <v>428</v>
      </c>
      <c r="F41" s="42" t="s">
        <v>179</v>
      </c>
      <c r="G41" s="41" t="s">
        <v>306</v>
      </c>
      <c r="H41" s="97" t="s">
        <v>44</v>
      </c>
      <c r="I41" s="100">
        <v>0.315</v>
      </c>
      <c r="J41" s="99" t="s">
        <v>286</v>
      </c>
      <c r="K41" s="39">
        <v>214117.31</v>
      </c>
      <c r="L41" s="39">
        <f t="shared" si="7"/>
        <v>149882.12</v>
      </c>
      <c r="M41" s="43">
        <f t="shared" si="8"/>
        <v>64235.19</v>
      </c>
      <c r="N41" s="44">
        <v>0.7</v>
      </c>
      <c r="O41" s="39">
        <f t="shared" si="9"/>
        <v>149882.12</v>
      </c>
      <c r="P41" s="1" t="b">
        <f t="shared" si="3"/>
        <v>1</v>
      </c>
      <c r="Q41" s="37">
        <f t="shared" si="4"/>
        <v>0.7</v>
      </c>
      <c r="R41" s="38" t="b">
        <f t="shared" si="5"/>
        <v>1</v>
      </c>
      <c r="S41" s="38" t="b">
        <f t="shared" si="6"/>
        <v>1</v>
      </c>
      <c r="U41" s="118"/>
    </row>
    <row r="42" spans="1:21" ht="30" customHeight="1" x14ac:dyDescent="0.25">
      <c r="A42" s="97">
        <v>40</v>
      </c>
      <c r="B42" s="97" t="s">
        <v>364</v>
      </c>
      <c r="C42" s="98" t="s">
        <v>41</v>
      </c>
      <c r="D42" s="45" t="s">
        <v>361</v>
      </c>
      <c r="E42" s="104" t="s">
        <v>479</v>
      </c>
      <c r="F42" s="45" t="s">
        <v>168</v>
      </c>
      <c r="G42" s="46" t="s">
        <v>365</v>
      </c>
      <c r="H42" s="97" t="s">
        <v>44</v>
      </c>
      <c r="I42" s="100">
        <v>0.23899999999999999</v>
      </c>
      <c r="J42" s="99" t="s">
        <v>363</v>
      </c>
      <c r="K42" s="47">
        <v>164004</v>
      </c>
      <c r="L42" s="39">
        <f t="shared" si="7"/>
        <v>82002</v>
      </c>
      <c r="M42" s="43">
        <f t="shared" si="8"/>
        <v>82002</v>
      </c>
      <c r="N42" s="44">
        <v>0.5</v>
      </c>
      <c r="O42" s="39">
        <f t="shared" si="9"/>
        <v>82002</v>
      </c>
      <c r="P42" s="1" t="b">
        <f t="shared" si="3"/>
        <v>1</v>
      </c>
      <c r="Q42" s="37">
        <f t="shared" si="4"/>
        <v>0.5</v>
      </c>
      <c r="R42" s="38" t="b">
        <f t="shared" si="5"/>
        <v>1</v>
      </c>
      <c r="S42" s="38" t="b">
        <f t="shared" si="6"/>
        <v>1</v>
      </c>
      <c r="U42" s="118"/>
    </row>
    <row r="43" spans="1:21" ht="30" customHeight="1" x14ac:dyDescent="0.25">
      <c r="A43" s="97">
        <v>41</v>
      </c>
      <c r="B43" s="97" t="s">
        <v>404</v>
      </c>
      <c r="C43" s="98" t="s">
        <v>41</v>
      </c>
      <c r="D43" s="45" t="s">
        <v>369</v>
      </c>
      <c r="E43" s="104" t="s">
        <v>447</v>
      </c>
      <c r="F43" s="45" t="s">
        <v>52</v>
      </c>
      <c r="G43" s="46" t="s">
        <v>405</v>
      </c>
      <c r="H43" s="97" t="s">
        <v>44</v>
      </c>
      <c r="I43" s="100">
        <v>0.28199999999999997</v>
      </c>
      <c r="J43" s="99" t="s">
        <v>373</v>
      </c>
      <c r="K43" s="47">
        <v>297728</v>
      </c>
      <c r="L43" s="39">
        <f t="shared" si="7"/>
        <v>148864</v>
      </c>
      <c r="M43" s="43">
        <f t="shared" si="8"/>
        <v>148864</v>
      </c>
      <c r="N43" s="44">
        <v>0.5</v>
      </c>
      <c r="O43" s="39">
        <f t="shared" si="9"/>
        <v>148864</v>
      </c>
      <c r="P43" s="1" t="b">
        <f t="shared" si="3"/>
        <v>1</v>
      </c>
      <c r="Q43" s="37">
        <f t="shared" si="4"/>
        <v>0.5</v>
      </c>
      <c r="R43" s="38" t="b">
        <f t="shared" si="5"/>
        <v>1</v>
      </c>
      <c r="S43" s="38" t="b">
        <f t="shared" si="6"/>
        <v>1</v>
      </c>
      <c r="U43" s="118"/>
    </row>
    <row r="44" spans="1:21" ht="30" customHeight="1" x14ac:dyDescent="0.25">
      <c r="A44" s="97">
        <v>42</v>
      </c>
      <c r="B44" s="97" t="s">
        <v>348</v>
      </c>
      <c r="C44" s="98" t="s">
        <v>41</v>
      </c>
      <c r="D44" s="45" t="s">
        <v>406</v>
      </c>
      <c r="E44" s="104" t="s">
        <v>427</v>
      </c>
      <c r="F44" s="45" t="s">
        <v>92</v>
      </c>
      <c r="G44" s="46" t="s">
        <v>349</v>
      </c>
      <c r="H44" s="97" t="s">
        <v>44</v>
      </c>
      <c r="I44" s="100">
        <v>0.47599999999999998</v>
      </c>
      <c r="J44" s="99" t="s">
        <v>347</v>
      </c>
      <c r="K44" s="47">
        <v>971535</v>
      </c>
      <c r="L44" s="39">
        <f t="shared" si="7"/>
        <v>680074.5</v>
      </c>
      <c r="M44" s="43">
        <f t="shared" si="8"/>
        <v>291460.5</v>
      </c>
      <c r="N44" s="44">
        <v>0.7</v>
      </c>
      <c r="O44" s="39">
        <f t="shared" si="9"/>
        <v>680074.5</v>
      </c>
      <c r="P44" s="1" t="b">
        <f t="shared" si="3"/>
        <v>1</v>
      </c>
      <c r="Q44" s="37">
        <f t="shared" si="4"/>
        <v>0.7</v>
      </c>
      <c r="R44" s="38" t="b">
        <f t="shared" si="5"/>
        <v>1</v>
      </c>
      <c r="S44" s="38" t="b">
        <f t="shared" si="6"/>
        <v>1</v>
      </c>
      <c r="U44" s="118"/>
    </row>
    <row r="45" spans="1:21" ht="30" customHeight="1" x14ac:dyDescent="0.25">
      <c r="A45" s="97">
        <v>43</v>
      </c>
      <c r="B45" s="97" t="s">
        <v>360</v>
      </c>
      <c r="C45" s="98" t="s">
        <v>41</v>
      </c>
      <c r="D45" s="42" t="s">
        <v>361</v>
      </c>
      <c r="E45" s="103" t="s">
        <v>479</v>
      </c>
      <c r="F45" s="42" t="s">
        <v>168</v>
      </c>
      <c r="G45" s="41" t="s">
        <v>362</v>
      </c>
      <c r="H45" s="97" t="s">
        <v>44</v>
      </c>
      <c r="I45" s="100">
        <v>1.526</v>
      </c>
      <c r="J45" s="99" t="s">
        <v>363</v>
      </c>
      <c r="K45" s="40">
        <v>946652</v>
      </c>
      <c r="L45" s="39">
        <f t="shared" si="7"/>
        <v>473326</v>
      </c>
      <c r="M45" s="43">
        <f t="shared" si="8"/>
        <v>473326</v>
      </c>
      <c r="N45" s="44">
        <v>0.5</v>
      </c>
      <c r="O45" s="39">
        <f t="shared" si="9"/>
        <v>473326</v>
      </c>
      <c r="P45" s="1" t="b">
        <f t="shared" si="3"/>
        <v>1</v>
      </c>
      <c r="Q45" s="37">
        <f t="shared" si="4"/>
        <v>0.5</v>
      </c>
      <c r="R45" s="38" t="b">
        <f t="shared" si="5"/>
        <v>1</v>
      </c>
      <c r="S45" s="38" t="b">
        <f t="shared" si="6"/>
        <v>1</v>
      </c>
      <c r="U45" s="118"/>
    </row>
    <row r="46" spans="1:21" ht="30" customHeight="1" x14ac:dyDescent="0.25">
      <c r="A46" s="97">
        <v>44</v>
      </c>
      <c r="B46" s="97" t="s">
        <v>366</v>
      </c>
      <c r="C46" s="98" t="s">
        <v>41</v>
      </c>
      <c r="D46" s="42" t="s">
        <v>361</v>
      </c>
      <c r="E46" s="103" t="s">
        <v>479</v>
      </c>
      <c r="F46" s="42" t="s">
        <v>168</v>
      </c>
      <c r="G46" s="41" t="s">
        <v>367</v>
      </c>
      <c r="H46" s="97" t="s">
        <v>44</v>
      </c>
      <c r="I46" s="100">
        <v>0.151</v>
      </c>
      <c r="J46" s="99" t="s">
        <v>363</v>
      </c>
      <c r="K46" s="40">
        <v>105005</v>
      </c>
      <c r="L46" s="39">
        <f t="shared" si="7"/>
        <v>52502.5</v>
      </c>
      <c r="M46" s="43">
        <f t="shared" si="8"/>
        <v>52502.5</v>
      </c>
      <c r="N46" s="44">
        <v>0.5</v>
      </c>
      <c r="O46" s="39">
        <f t="shared" si="9"/>
        <v>52502.5</v>
      </c>
      <c r="P46" s="1" t="b">
        <f t="shared" si="3"/>
        <v>1</v>
      </c>
      <c r="Q46" s="37">
        <f t="shared" si="4"/>
        <v>0.5</v>
      </c>
      <c r="R46" s="38" t="b">
        <f t="shared" si="5"/>
        <v>1</v>
      </c>
      <c r="S46" s="38" t="b">
        <f t="shared" si="6"/>
        <v>1</v>
      </c>
      <c r="U46" s="118"/>
    </row>
    <row r="47" spans="1:21" ht="30" customHeight="1" x14ac:dyDescent="0.25">
      <c r="A47" s="97">
        <v>45</v>
      </c>
      <c r="B47" s="97" t="s">
        <v>392</v>
      </c>
      <c r="C47" s="98" t="s">
        <v>41</v>
      </c>
      <c r="D47" s="42" t="s">
        <v>481</v>
      </c>
      <c r="E47" s="103" t="s">
        <v>432</v>
      </c>
      <c r="F47" s="42" t="s">
        <v>217</v>
      </c>
      <c r="G47" s="41" t="s">
        <v>393</v>
      </c>
      <c r="H47" s="97" t="s">
        <v>44</v>
      </c>
      <c r="I47" s="100">
        <v>2.11</v>
      </c>
      <c r="J47" s="99" t="s">
        <v>159</v>
      </c>
      <c r="K47" s="39">
        <v>213084.25</v>
      </c>
      <c r="L47" s="39">
        <f t="shared" si="7"/>
        <v>127850.55</v>
      </c>
      <c r="M47" s="43">
        <f t="shared" si="8"/>
        <v>85233.7</v>
      </c>
      <c r="N47" s="44">
        <v>0.6</v>
      </c>
      <c r="O47" s="39">
        <f t="shared" si="9"/>
        <v>127850.55</v>
      </c>
      <c r="P47" s="1" t="b">
        <f t="shared" si="3"/>
        <v>1</v>
      </c>
      <c r="Q47" s="37">
        <f t="shared" si="4"/>
        <v>0.6</v>
      </c>
      <c r="R47" s="38" t="b">
        <f t="shared" si="5"/>
        <v>1</v>
      </c>
      <c r="S47" s="38" t="b">
        <f t="shared" si="6"/>
        <v>1</v>
      </c>
      <c r="U47" s="118"/>
    </row>
    <row r="48" spans="1:21" ht="30" customHeight="1" x14ac:dyDescent="0.25">
      <c r="A48" s="97">
        <v>46</v>
      </c>
      <c r="B48" s="97" t="s">
        <v>374</v>
      </c>
      <c r="C48" s="98" t="s">
        <v>41</v>
      </c>
      <c r="D48" s="42" t="s">
        <v>369</v>
      </c>
      <c r="E48" s="103" t="s">
        <v>447</v>
      </c>
      <c r="F48" s="42" t="s">
        <v>52</v>
      </c>
      <c r="G48" s="41" t="s">
        <v>375</v>
      </c>
      <c r="H48" s="97" t="s">
        <v>44</v>
      </c>
      <c r="I48" s="100">
        <v>0.06</v>
      </c>
      <c r="J48" s="99" t="s">
        <v>376</v>
      </c>
      <c r="K48" s="39">
        <v>115001.01</v>
      </c>
      <c r="L48" s="39">
        <v>57500</v>
      </c>
      <c r="M48" s="43">
        <f t="shared" si="8"/>
        <v>57501.009999999995</v>
      </c>
      <c r="N48" s="44">
        <v>0.5</v>
      </c>
      <c r="O48" s="39">
        <f t="shared" si="9"/>
        <v>57500</v>
      </c>
      <c r="P48" s="1" t="b">
        <f t="shared" si="3"/>
        <v>1</v>
      </c>
      <c r="Q48" s="37">
        <f t="shared" si="4"/>
        <v>0.5</v>
      </c>
      <c r="R48" s="38" t="b">
        <f t="shared" si="5"/>
        <v>1</v>
      </c>
      <c r="S48" s="38" t="b">
        <f t="shared" si="6"/>
        <v>1</v>
      </c>
      <c r="U48" s="118"/>
    </row>
    <row r="49" spans="1:19" ht="20.100000000000001" customHeight="1" x14ac:dyDescent="0.25">
      <c r="A49" s="138" t="s">
        <v>36</v>
      </c>
      <c r="B49" s="138"/>
      <c r="C49" s="138"/>
      <c r="D49" s="138"/>
      <c r="E49" s="138"/>
      <c r="F49" s="138"/>
      <c r="G49" s="138"/>
      <c r="H49" s="138"/>
      <c r="I49" s="48">
        <f>SUM(I3:I48)</f>
        <v>32.856999999999992</v>
      </c>
      <c r="J49" s="49" t="s">
        <v>12</v>
      </c>
      <c r="K49" s="50">
        <f>SUM(K3:K48)</f>
        <v>36998385.330000006</v>
      </c>
      <c r="L49" s="50">
        <f>SUM(L3:L48)</f>
        <v>21771360.179999996</v>
      </c>
      <c r="M49" s="50">
        <f>SUM(M3:M48)</f>
        <v>15227025.15</v>
      </c>
      <c r="N49" s="52" t="s">
        <v>12</v>
      </c>
      <c r="O49" s="51">
        <f>SUM(O3:O48)</f>
        <v>21771360.179999996</v>
      </c>
      <c r="P49" s="1" t="b">
        <f t="shared" si="3"/>
        <v>1</v>
      </c>
      <c r="Q49" s="37">
        <f t="shared" si="4"/>
        <v>0.58840000000000003</v>
      </c>
      <c r="R49" s="38" t="s">
        <v>12</v>
      </c>
      <c r="S49" s="38" t="b">
        <f t="shared" si="6"/>
        <v>1</v>
      </c>
    </row>
    <row r="50" spans="1:19" x14ac:dyDescent="0.25">
      <c r="A50" s="31"/>
      <c r="B50" s="31"/>
      <c r="C50" s="31"/>
      <c r="D50" s="31"/>
      <c r="E50" s="31"/>
      <c r="F50" s="31"/>
      <c r="G50" s="31"/>
      <c r="H50" s="31"/>
    </row>
    <row r="51" spans="1:19" x14ac:dyDescent="0.25">
      <c r="A51" s="30" t="s">
        <v>37</v>
      </c>
      <c r="B51" s="30"/>
      <c r="C51" s="30"/>
      <c r="D51" s="30"/>
      <c r="E51" s="30"/>
      <c r="F51" s="30"/>
      <c r="G51" s="30"/>
      <c r="H51" s="30"/>
      <c r="I51" s="13"/>
      <c r="J51" s="13"/>
      <c r="K51" s="5"/>
      <c r="L51" s="13"/>
      <c r="M51" s="13"/>
      <c r="O51" s="13"/>
      <c r="P51" s="1"/>
      <c r="S51" s="38"/>
    </row>
    <row r="52" spans="1:19" ht="28.5" customHeight="1" x14ac:dyDescent="0.25">
      <c r="A52" s="133" t="s">
        <v>33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"/>
    </row>
    <row r="53" spans="1:19" x14ac:dyDescent="0.25">
      <c r="B53" s="32"/>
      <c r="C53" s="32"/>
      <c r="D53" s="32"/>
      <c r="E53" s="32"/>
      <c r="F53" s="32"/>
      <c r="G53" s="32"/>
      <c r="H53" s="32"/>
      <c r="K53" s="27"/>
    </row>
  </sheetData>
  <mergeCells count="16">
    <mergeCell ref="M1:M2"/>
    <mergeCell ref="N1:N2"/>
    <mergeCell ref="A49:H49"/>
    <mergeCell ref="A52:O5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49">
    <cfRule type="cellIs" dxfId="3" priority="5" operator="equal">
      <formula>FALSE</formula>
    </cfRule>
  </conditionalFormatting>
  <conditionalFormatting sqref="P3:R49">
    <cfRule type="containsText" dxfId="2" priority="3" operator="containsText" text="fałsz">
      <formula>NOT(ISERROR(SEARCH("fałsz",P3)))</formula>
    </cfRule>
  </conditionalFormatting>
  <conditionalFormatting sqref="S51">
    <cfRule type="cellIs" dxfId="1" priority="2" operator="equal">
      <formula>FALSE</formula>
    </cfRule>
  </conditionalFormatting>
  <conditionalFormatting sqref="S51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H3:H48" xr:uid="{00000000-0002-0000-0400-000000000000}">
      <formula1>"R"</formula1>
    </dataValidation>
    <dataValidation type="list" allowBlank="1" showInputMessage="1" showErrorMessage="1" sqref="C3:C48" xr:uid="{00000000-0002-0000-04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headerFooter>
    <oddHeader>&amp;LWojewództwo Warmińsko-mazurskie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2023-04-24T08:05:33Z</cp:lastPrinted>
  <dcterms:created xsi:type="dcterms:W3CDTF">2019-02-25T10:53:14Z</dcterms:created>
  <dcterms:modified xsi:type="dcterms:W3CDTF">2023-07-18T11:27:19Z</dcterms:modified>
</cp:coreProperties>
</file>