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kkucharska\Desktop\"/>
    </mc:Choice>
  </mc:AlternateContent>
  <xr:revisionPtr revIDLastSave="0" documentId="8_{013B4E12-9D9B-4233-9679-9BB17989F540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Print_Area" localSheetId="2">'gm podst'!$A$1:$Z$21</definedName>
    <definedName name="_xlnm.Print_Area" localSheetId="4">'gm rez'!$A$1:$Z$17</definedName>
    <definedName name="_xlnm.Print_Area" localSheetId="1">'pow podst'!$A$1:$Y$22</definedName>
    <definedName name="_xlnm.Print_Area" localSheetId="3">'pow rez'!$A$1:$Y$12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6" l="1"/>
  <c r="M4" i="6" s="1"/>
  <c r="L5" i="6"/>
  <c r="M5" i="6" s="1"/>
  <c r="AD5" i="6" s="1"/>
  <c r="L6" i="6"/>
  <c r="M12" i="5"/>
  <c r="L7" i="6"/>
  <c r="U7" i="6" s="1"/>
  <c r="AB5" i="6" l="1"/>
  <c r="AC5" i="6" s="1"/>
  <c r="U6" i="6"/>
  <c r="AA6" i="6" s="1"/>
  <c r="M6" i="6"/>
  <c r="AD6" i="6"/>
  <c r="AB6" i="6"/>
  <c r="AC6" i="6" s="1"/>
  <c r="U5" i="6"/>
  <c r="AA5" i="6" s="1"/>
  <c r="AD4" i="6"/>
  <c r="AB4" i="6"/>
  <c r="AC4" i="6" s="1"/>
  <c r="U4" i="6"/>
  <c r="AA4" i="6" s="1"/>
  <c r="U12" i="5"/>
  <c r="AA12" i="5" s="1"/>
  <c r="AB12" i="5"/>
  <c r="AC12" i="5" s="1"/>
  <c r="AD12" i="5"/>
  <c r="AB7" i="6"/>
  <c r="AC7" i="6" s="1"/>
  <c r="AA7" i="6"/>
  <c r="M7" i="6"/>
  <c r="AD7" i="6" s="1"/>
  <c r="L11" i="5" l="1"/>
  <c r="M11" i="5" l="1"/>
  <c r="AD11" i="5" s="1"/>
  <c r="U11" i="5"/>
  <c r="AA11" i="5" s="1"/>
  <c r="AB11" i="5"/>
  <c r="AC11" i="5" s="1"/>
  <c r="L3" i="6"/>
  <c r="M3" i="6" s="1"/>
  <c r="L8" i="6"/>
  <c r="M8" i="6" s="1"/>
  <c r="AD8" i="6" s="1"/>
  <c r="L9" i="6"/>
  <c r="U9" i="6" s="1"/>
  <c r="L4" i="5"/>
  <c r="M4" i="5" s="1"/>
  <c r="AD4" i="5" l="1"/>
  <c r="U3" i="6"/>
  <c r="AA3" i="6" s="1"/>
  <c r="U8" i="6"/>
  <c r="AA8" i="6" s="1"/>
  <c r="AB8" i="6"/>
  <c r="AC8" i="6" s="1"/>
  <c r="AB9" i="6"/>
  <c r="AC9" i="6" s="1"/>
  <c r="AA9" i="6"/>
  <c r="AD3" i="6"/>
  <c r="AB3" i="6"/>
  <c r="AC3" i="6" s="1"/>
  <c r="AB4" i="5"/>
  <c r="AC4" i="5" s="1"/>
  <c r="U4" i="5"/>
  <c r="AA4" i="5" s="1"/>
  <c r="M9" i="6"/>
  <c r="AD9" i="6" s="1"/>
  <c r="L10" i="6" l="1"/>
  <c r="M10" i="6" s="1"/>
  <c r="U10" i="6" l="1"/>
  <c r="L5" i="5" l="1"/>
  <c r="L6" i="5"/>
  <c r="M6" i="5" s="1"/>
  <c r="L7" i="5"/>
  <c r="M7" i="5" s="1"/>
  <c r="L8" i="5"/>
  <c r="M8" i="5" s="1"/>
  <c r="L9" i="5"/>
  <c r="M9" i="5" s="1"/>
  <c r="L10" i="5"/>
  <c r="M10" i="5" s="1"/>
  <c r="M5" i="5" l="1"/>
  <c r="AD5" i="5" s="1"/>
  <c r="AB5" i="5"/>
  <c r="AC5" i="5" s="1"/>
  <c r="U9" i="5"/>
  <c r="U6" i="5"/>
  <c r="U8" i="5"/>
  <c r="U7" i="5"/>
  <c r="U5" i="5"/>
  <c r="AA5" i="5" s="1"/>
  <c r="U10" i="5"/>
  <c r="K4" i="3"/>
  <c r="T4" i="3" s="1"/>
  <c r="K6" i="3"/>
  <c r="L6" i="3" s="1"/>
  <c r="K7" i="3"/>
  <c r="T7" i="3" s="1"/>
  <c r="K5" i="3"/>
  <c r="T5" i="3" s="1"/>
  <c r="K8" i="3"/>
  <c r="L8" i="3" s="1"/>
  <c r="K9" i="3"/>
  <c r="L9" i="3" s="1"/>
  <c r="K10" i="3"/>
  <c r="T10" i="3" s="1"/>
  <c r="L10" i="3"/>
  <c r="K11" i="3"/>
  <c r="T11" i="3" s="1"/>
  <c r="K12" i="3"/>
  <c r="L12" i="3" s="1"/>
  <c r="K13" i="3"/>
  <c r="L13" i="3" s="1"/>
  <c r="L7" i="3" l="1"/>
  <c r="L11" i="3"/>
  <c r="L4" i="3"/>
  <c r="L5" i="3"/>
  <c r="T6" i="3"/>
  <c r="T13" i="3"/>
  <c r="T9" i="3"/>
  <c r="T12" i="3"/>
  <c r="T8" i="3"/>
  <c r="B19" i="7" l="1"/>
  <c r="B18" i="7"/>
  <c r="B15" i="7"/>
  <c r="B13" i="7"/>
  <c r="B17" i="7"/>
  <c r="B14" i="7"/>
  <c r="L3" i="5"/>
  <c r="U3" i="5" s="1"/>
  <c r="K3" i="3"/>
  <c r="T3" i="3" s="1"/>
  <c r="B27" i="7" l="1"/>
  <c r="P12" i="7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P30" i="7" s="1"/>
  <c r="Q27" i="7"/>
  <c r="P28" i="7"/>
  <c r="Q28" i="7"/>
  <c r="P29" i="7"/>
  <c r="Q29" i="7"/>
  <c r="AA10" i="6"/>
  <c r="Z4" i="4"/>
  <c r="Z5" i="4"/>
  <c r="Z3" i="4"/>
  <c r="Z13" i="6"/>
  <c r="Y13" i="6"/>
  <c r="Z12" i="6"/>
  <c r="Y12" i="6"/>
  <c r="Z11" i="6"/>
  <c r="Y11" i="6"/>
  <c r="Y8" i="4"/>
  <c r="X8" i="4"/>
  <c r="Y7" i="4"/>
  <c r="X7" i="4"/>
  <c r="Y6" i="4"/>
  <c r="X6" i="4"/>
  <c r="AA6" i="5"/>
  <c r="AA7" i="5"/>
  <c r="AA8" i="5"/>
  <c r="AA9" i="5"/>
  <c r="AA10" i="5"/>
  <c r="AB3" i="5"/>
  <c r="AA3" i="5"/>
  <c r="Z16" i="5"/>
  <c r="Y16" i="5"/>
  <c r="Z15" i="5"/>
  <c r="Y15" i="5"/>
  <c r="Z14" i="5"/>
  <c r="Y14" i="5"/>
  <c r="Z13" i="5"/>
  <c r="Y13" i="5"/>
  <c r="Z4" i="3"/>
  <c r="Z6" i="3"/>
  <c r="Z7" i="3"/>
  <c r="Z5" i="3"/>
  <c r="Z8" i="3"/>
  <c r="Z9" i="3"/>
  <c r="Z10" i="3"/>
  <c r="Z11" i="3"/>
  <c r="Z12" i="3"/>
  <c r="Z13" i="3"/>
  <c r="Z3" i="3"/>
  <c r="Y14" i="3"/>
  <c r="Y17" i="3"/>
  <c r="Y16" i="3"/>
  <c r="Y15" i="3"/>
  <c r="X17" i="3"/>
  <c r="X16" i="3"/>
  <c r="X15" i="3"/>
  <c r="X14" i="3"/>
  <c r="Q30" i="7" l="1"/>
  <c r="Q41" i="7" s="1"/>
  <c r="Q31" i="7"/>
  <c r="Q42" i="7" s="1"/>
  <c r="P31" i="7"/>
  <c r="P42" i="7" s="1"/>
  <c r="P41" i="7"/>
  <c r="P20" i="7"/>
  <c r="P33" i="7" s="1"/>
  <c r="P44" i="7" s="1"/>
  <c r="Q21" i="7"/>
  <c r="Q34" i="7" s="1"/>
  <c r="P22" i="7"/>
  <c r="Q20" i="7"/>
  <c r="Q23" i="7"/>
  <c r="Q40" i="7" s="1"/>
  <c r="Q22" i="7"/>
  <c r="P21" i="7"/>
  <c r="P34" i="7" s="1"/>
  <c r="Q32" i="7"/>
  <c r="Q43" i="7" s="1"/>
  <c r="P32" i="7"/>
  <c r="P43" i="7" s="1"/>
  <c r="P23" i="7"/>
  <c r="J8" i="4"/>
  <c r="Q33" i="7" l="1"/>
  <c r="Q44" i="7" s="1"/>
  <c r="P35" i="7"/>
  <c r="P36" i="7"/>
  <c r="Q35" i="7"/>
  <c r="P37" i="7"/>
  <c r="Q38" i="7"/>
  <c r="P39" i="7"/>
  <c r="Q36" i="7"/>
  <c r="Q37" i="7"/>
  <c r="Q39" i="7"/>
  <c r="P40" i="7"/>
  <c r="P38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5" i="7" l="1"/>
  <c r="S14" i="7"/>
  <c r="S13" i="7"/>
  <c r="R29" i="7"/>
  <c r="R25" i="7"/>
  <c r="S29" i="7"/>
  <c r="S28" i="7"/>
  <c r="R26" i="7"/>
  <c r="S26" i="7"/>
  <c r="S25" i="7"/>
  <c r="R19" i="7"/>
  <c r="R17" i="7"/>
  <c r="S18" i="7"/>
  <c r="S17" i="7"/>
  <c r="S19" i="7"/>
  <c r="C15" i="7"/>
  <c r="R15" i="7" s="1"/>
  <c r="C14" i="7"/>
  <c r="C13" i="7"/>
  <c r="R13" i="7" l="1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L17" i="3"/>
  <c r="K17" i="3"/>
  <c r="J17" i="3"/>
  <c r="K16" i="3"/>
  <c r="J16" i="3"/>
  <c r="J15" i="3"/>
  <c r="H16" i="3"/>
  <c r="H15" i="3"/>
  <c r="X16" i="5"/>
  <c r="W16" i="5"/>
  <c r="V16" i="5"/>
  <c r="U16" i="5"/>
  <c r="T16" i="5"/>
  <c r="S16" i="5"/>
  <c r="R16" i="5"/>
  <c r="Q16" i="5"/>
  <c r="P16" i="5"/>
  <c r="O16" i="5"/>
  <c r="X15" i="5"/>
  <c r="W15" i="5"/>
  <c r="V15" i="5"/>
  <c r="U15" i="5"/>
  <c r="T15" i="5"/>
  <c r="S15" i="5"/>
  <c r="R15" i="5"/>
  <c r="Q15" i="5"/>
  <c r="P15" i="5"/>
  <c r="O15" i="5"/>
  <c r="X14" i="5"/>
  <c r="W14" i="5"/>
  <c r="V14" i="5"/>
  <c r="U14" i="5"/>
  <c r="T14" i="5"/>
  <c r="S14" i="5"/>
  <c r="R14" i="5"/>
  <c r="Q14" i="5"/>
  <c r="P14" i="5"/>
  <c r="O14" i="5"/>
  <c r="M16" i="5"/>
  <c r="L16" i="5"/>
  <c r="K16" i="5"/>
  <c r="L15" i="5"/>
  <c r="K15" i="5"/>
  <c r="M14" i="5"/>
  <c r="L14" i="5"/>
  <c r="K14" i="5"/>
  <c r="I15" i="5"/>
  <c r="I14" i="5"/>
  <c r="W7" i="4"/>
  <c r="V7" i="4"/>
  <c r="U7" i="4"/>
  <c r="T7" i="4"/>
  <c r="S7" i="4"/>
  <c r="R7" i="4"/>
  <c r="Q7" i="4"/>
  <c r="P7" i="4"/>
  <c r="O7" i="4"/>
  <c r="N7" i="4"/>
  <c r="L7" i="4"/>
  <c r="K7" i="4"/>
  <c r="J7" i="4"/>
  <c r="H7" i="4"/>
  <c r="X12" i="6"/>
  <c r="W12" i="6"/>
  <c r="V12" i="6"/>
  <c r="U12" i="6"/>
  <c r="T12" i="6"/>
  <c r="S12" i="6"/>
  <c r="R12" i="6"/>
  <c r="Q12" i="6"/>
  <c r="P12" i="6"/>
  <c r="O12" i="6"/>
  <c r="L12" i="6"/>
  <c r="K12" i="6"/>
  <c r="I12" i="6"/>
  <c r="AA12" i="6" l="1"/>
  <c r="Z7" i="4"/>
  <c r="AA14" i="5"/>
  <c r="AA16" i="5"/>
  <c r="AA15" i="5"/>
  <c r="Z16" i="3"/>
  <c r="H34" i="7"/>
  <c r="H38" i="7"/>
  <c r="B34" i="7"/>
  <c r="B38" i="7"/>
  <c r="J34" i="7"/>
  <c r="J38" i="7"/>
  <c r="I34" i="7"/>
  <c r="I38" i="7"/>
  <c r="K34" i="7"/>
  <c r="K38" i="7"/>
  <c r="O34" i="7"/>
  <c r="O38" i="7"/>
  <c r="D34" i="7"/>
  <c r="D38" i="7"/>
  <c r="L34" i="7"/>
  <c r="L38" i="7"/>
  <c r="Z17" i="3"/>
  <c r="S21" i="7"/>
  <c r="E38" i="7"/>
  <c r="M34" i="7"/>
  <c r="M38" i="7"/>
  <c r="G34" i="7"/>
  <c r="G38" i="7"/>
  <c r="F34" i="7"/>
  <c r="F38" i="7"/>
  <c r="N34" i="7"/>
  <c r="N38" i="7"/>
  <c r="R32" i="7"/>
  <c r="AA7" i="4"/>
  <c r="S32" i="7"/>
  <c r="S31" i="7"/>
  <c r="C34" i="7"/>
  <c r="R21" i="7"/>
  <c r="E34" i="7"/>
  <c r="S22" i="7"/>
  <c r="E35" i="7"/>
  <c r="M35" i="7"/>
  <c r="H35" i="7"/>
  <c r="AB14" i="5"/>
  <c r="L35" i="7"/>
  <c r="I35" i="7"/>
  <c r="C35" i="7"/>
  <c r="G35" i="7"/>
  <c r="K35" i="7"/>
  <c r="O35" i="7"/>
  <c r="B35" i="7"/>
  <c r="F35" i="7"/>
  <c r="J35" i="7"/>
  <c r="N35" i="7"/>
  <c r="AB12" i="6"/>
  <c r="AC7" i="4"/>
  <c r="AD14" i="5"/>
  <c r="M3" i="5"/>
  <c r="K15" i="3"/>
  <c r="Z15" i="3" s="1"/>
  <c r="AD3" i="5" l="1"/>
  <c r="D18" i="7"/>
  <c r="R18" i="7" s="1"/>
  <c r="M15" i="5"/>
  <c r="S34" i="7"/>
  <c r="S35" i="7"/>
  <c r="R34" i="7"/>
  <c r="D24" i="7"/>
  <c r="B24" i="7"/>
  <c r="L3" i="3"/>
  <c r="AA15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13" i="6"/>
  <c r="W13" i="6"/>
  <c r="V13" i="6"/>
  <c r="U13" i="6"/>
  <c r="T13" i="6"/>
  <c r="S13" i="6"/>
  <c r="R13" i="6"/>
  <c r="Q13" i="6"/>
  <c r="P13" i="6"/>
  <c r="O13" i="6"/>
  <c r="M13" i="6"/>
  <c r="L13" i="6"/>
  <c r="K13" i="6"/>
  <c r="I13" i="6"/>
  <c r="X11" i="6"/>
  <c r="W11" i="6"/>
  <c r="V11" i="6"/>
  <c r="U11" i="6"/>
  <c r="T11" i="6"/>
  <c r="S11" i="6"/>
  <c r="R11" i="6"/>
  <c r="Q11" i="6"/>
  <c r="P11" i="6"/>
  <c r="O11" i="6"/>
  <c r="L11" i="6"/>
  <c r="K11" i="6"/>
  <c r="I11" i="6"/>
  <c r="W8" i="4"/>
  <c r="V8" i="4"/>
  <c r="U8" i="4"/>
  <c r="T8" i="4"/>
  <c r="S8" i="4"/>
  <c r="R8" i="4"/>
  <c r="Q8" i="4"/>
  <c r="P8" i="4"/>
  <c r="O8" i="4"/>
  <c r="N8" i="4"/>
  <c r="L8" i="4"/>
  <c r="K8" i="4"/>
  <c r="H8" i="4"/>
  <c r="I16" i="5"/>
  <c r="H17" i="3"/>
  <c r="D28" i="7" l="1"/>
  <c r="M12" i="6"/>
  <c r="AD12" i="6" s="1"/>
  <c r="M11" i="6"/>
  <c r="AD11" i="6" s="1"/>
  <c r="Z8" i="4"/>
  <c r="D14" i="7"/>
  <c r="L16" i="3"/>
  <c r="AC16" i="3" s="1"/>
  <c r="B36" i="7"/>
  <c r="B40" i="7"/>
  <c r="K36" i="7"/>
  <c r="K40" i="7"/>
  <c r="F36" i="7"/>
  <c r="F40" i="7"/>
  <c r="I36" i="7"/>
  <c r="I40" i="7"/>
  <c r="N36" i="7"/>
  <c r="N40" i="7"/>
  <c r="G36" i="7"/>
  <c r="G40" i="7"/>
  <c r="O36" i="7"/>
  <c r="O40" i="7"/>
  <c r="J36" i="7"/>
  <c r="J40" i="7"/>
  <c r="D36" i="7"/>
  <c r="D40" i="7"/>
  <c r="L36" i="7"/>
  <c r="L40" i="7"/>
  <c r="M36" i="7"/>
  <c r="M40" i="7"/>
  <c r="H36" i="7"/>
  <c r="H40" i="7"/>
  <c r="AA13" i="6"/>
  <c r="AA11" i="6"/>
  <c r="L15" i="3"/>
  <c r="AC15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6" i="4"/>
  <c r="L6" i="4"/>
  <c r="K6" i="4"/>
  <c r="J6" i="4"/>
  <c r="W6" i="4"/>
  <c r="V6" i="4"/>
  <c r="U6" i="4"/>
  <c r="T6" i="4"/>
  <c r="S6" i="4"/>
  <c r="R6" i="4"/>
  <c r="Q6" i="4"/>
  <c r="P6" i="4"/>
  <c r="O6" i="4"/>
  <c r="N6" i="4"/>
  <c r="AB13" i="6"/>
  <c r="AD13" i="6"/>
  <c r="AB15" i="5"/>
  <c r="AD15" i="5"/>
  <c r="AB16" i="5"/>
  <c r="AD16" i="5"/>
  <c r="AA16" i="3"/>
  <c r="AA17" i="3"/>
  <c r="AC17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10" i="6"/>
  <c r="AC10" i="6" s="1"/>
  <c r="AD10" i="6"/>
  <c r="AB11" i="6"/>
  <c r="AA4" i="4"/>
  <c r="AB4" i="4" s="1"/>
  <c r="AC4" i="4"/>
  <c r="AA5" i="4"/>
  <c r="AB5" i="4" s="1"/>
  <c r="AC5" i="4"/>
  <c r="AC3" i="4"/>
  <c r="AA3" i="4"/>
  <c r="AB3" i="4" s="1"/>
  <c r="AB6" i="5"/>
  <c r="AC6" i="5" s="1"/>
  <c r="AD6" i="5"/>
  <c r="AB7" i="5"/>
  <c r="AC7" i="5" s="1"/>
  <c r="AD7" i="5"/>
  <c r="AB8" i="5"/>
  <c r="AC8" i="5" s="1"/>
  <c r="AD8" i="5"/>
  <c r="AB9" i="5"/>
  <c r="AC9" i="5" s="1"/>
  <c r="AD9" i="5"/>
  <c r="AB10" i="5"/>
  <c r="AC10" i="5" s="1"/>
  <c r="AD10" i="5"/>
  <c r="R28" i="7" l="1"/>
  <c r="D31" i="7"/>
  <c r="Z6" i="4"/>
  <c r="O20" i="7"/>
  <c r="O37" i="7" s="1"/>
  <c r="N20" i="7"/>
  <c r="N37" i="7" s="1"/>
  <c r="K20" i="7"/>
  <c r="K33" i="7" s="1"/>
  <c r="J20" i="7"/>
  <c r="J33" i="7" s="1"/>
  <c r="H20" i="7"/>
  <c r="H37" i="7" s="1"/>
  <c r="R14" i="7"/>
  <c r="D22" i="7"/>
  <c r="S36" i="7"/>
  <c r="AA6" i="4"/>
  <c r="S30" i="7"/>
  <c r="R30" i="7"/>
  <c r="AC3" i="5"/>
  <c r="M20" i="7"/>
  <c r="I20" i="7"/>
  <c r="R36" i="7"/>
  <c r="B20" i="7"/>
  <c r="L20" i="7"/>
  <c r="AC6" i="4"/>
  <c r="O14" i="3"/>
  <c r="AA4" i="3"/>
  <c r="AB4" i="3" s="1"/>
  <c r="AA6" i="3"/>
  <c r="AB6" i="3" s="1"/>
  <c r="AA7" i="3"/>
  <c r="AB7" i="3" s="1"/>
  <c r="AA5" i="3"/>
  <c r="AB5" i="3" s="1"/>
  <c r="AA9" i="3"/>
  <c r="AB9" i="3" s="1"/>
  <c r="AA10" i="3"/>
  <c r="AB10" i="3" s="1"/>
  <c r="AA11" i="3"/>
  <c r="AB11" i="3" s="1"/>
  <c r="AA12" i="3"/>
  <c r="AB12" i="3" s="1"/>
  <c r="AA13" i="3"/>
  <c r="AB13" i="3" s="1"/>
  <c r="D42" i="7" l="1"/>
  <c r="R31" i="7"/>
  <c r="N33" i="7"/>
  <c r="N44" i="7" s="1"/>
  <c r="K37" i="7"/>
  <c r="J37" i="7"/>
  <c r="O33" i="7"/>
  <c r="O44" i="7" s="1"/>
  <c r="H33" i="7"/>
  <c r="H44" i="7" s="1"/>
  <c r="M33" i="7"/>
  <c r="M44" i="7" s="1"/>
  <c r="M37" i="7"/>
  <c r="L33" i="7"/>
  <c r="L44" i="7" s="1"/>
  <c r="L37" i="7"/>
  <c r="K44" i="7"/>
  <c r="J44" i="7"/>
  <c r="I33" i="7"/>
  <c r="I44" i="7" s="1"/>
  <c r="I37" i="7"/>
  <c r="D39" i="7"/>
  <c r="D35" i="7"/>
  <c r="R35" i="7" s="1"/>
  <c r="R22" i="7"/>
  <c r="B37" i="7"/>
  <c r="S27" i="7"/>
  <c r="AA8" i="3"/>
  <c r="AB8" i="3" s="1"/>
  <c r="AC8" i="3"/>
  <c r="AA3" i="3" l="1"/>
  <c r="E16" i="7" l="1"/>
  <c r="E12" i="7"/>
  <c r="E20" i="7" l="1"/>
  <c r="E33" i="7" s="1"/>
  <c r="G12" i="7"/>
  <c r="G16" i="7"/>
  <c r="F16" i="7"/>
  <c r="F12" i="7"/>
  <c r="C16" i="7"/>
  <c r="C12" i="7"/>
  <c r="B33" i="7"/>
  <c r="B44" i="7" s="1"/>
  <c r="X13" i="5"/>
  <c r="W13" i="5"/>
  <c r="V13" i="5"/>
  <c r="U13" i="5"/>
  <c r="T13" i="5"/>
  <c r="S13" i="5"/>
  <c r="R13" i="5"/>
  <c r="Q13" i="5"/>
  <c r="P13" i="5"/>
  <c r="O13" i="5"/>
  <c r="L13" i="5"/>
  <c r="K13" i="5"/>
  <c r="I13" i="5"/>
  <c r="W14" i="3"/>
  <c r="V14" i="3"/>
  <c r="U14" i="3"/>
  <c r="T14" i="3"/>
  <c r="S14" i="3"/>
  <c r="R14" i="3"/>
  <c r="Q14" i="3"/>
  <c r="P14" i="3"/>
  <c r="N14" i="3"/>
  <c r="K14" i="3"/>
  <c r="J14" i="3"/>
  <c r="H14" i="3"/>
  <c r="AC13" i="3"/>
  <c r="AC12" i="3"/>
  <c r="AC11" i="3"/>
  <c r="AC10" i="3"/>
  <c r="AC9" i="3"/>
  <c r="AC5" i="3"/>
  <c r="AC7" i="3"/>
  <c r="AC6" i="3"/>
  <c r="AC4" i="3"/>
  <c r="AA13" i="5" l="1"/>
  <c r="S16" i="7"/>
  <c r="Z14" i="3"/>
  <c r="S12" i="7"/>
  <c r="E44" i="7"/>
  <c r="E37" i="7"/>
  <c r="C20" i="7"/>
  <c r="C37" i="7" s="1"/>
  <c r="F20" i="7"/>
  <c r="G20" i="7"/>
  <c r="AB13" i="5"/>
  <c r="AA8" i="4"/>
  <c r="AA14" i="3"/>
  <c r="AB3" i="3"/>
  <c r="D16" i="7"/>
  <c r="R16" i="7" s="1"/>
  <c r="L14" i="3"/>
  <c r="AC14" i="3" s="1"/>
  <c r="M13" i="5"/>
  <c r="AD13" i="5" s="1"/>
  <c r="D12" i="7"/>
  <c r="AC8" i="4"/>
  <c r="G33" i="7" l="1"/>
  <c r="G44" i="7" s="1"/>
  <c r="G37" i="7"/>
  <c r="F37" i="7"/>
  <c r="R12" i="7"/>
  <c r="C33" i="7"/>
  <c r="C44" i="7" s="1"/>
  <c r="S20" i="7"/>
  <c r="D20" i="7"/>
  <c r="F33" i="7"/>
  <c r="S33" i="7" l="1"/>
  <c r="F44" i="7"/>
  <c r="R20" i="7"/>
  <c r="D37" i="7"/>
  <c r="D33" i="7"/>
  <c r="R33" i="7" s="1"/>
  <c r="D44" i="7" l="1"/>
</calcChain>
</file>

<file path=xl/sharedStrings.xml><?xml version="1.0" encoding="utf-8"?>
<sst xmlns="http://schemas.openxmlformats.org/spreadsheetml/2006/main" count="375" uniqueCount="153">
  <si>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</si>
  <si>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</si>
  <si>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</si>
  <si>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</si>
  <si>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</si>
  <si>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</si>
  <si>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</si>
  <si>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</si>
  <si>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</si>
  <si>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</si>
  <si>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</si>
  <si>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</si>
  <si>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</si>
  <si>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</si>
  <si>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</si>
  <si>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</si>
  <si>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</si>
  <si>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</si>
  <si>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</si>
  <si>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</si>
  <si>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</si>
  <si>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</si>
  <si>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</si>
  <si>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</si>
  <si>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</si>
  <si>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</si>
  <si>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</si>
  <si>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</si>
  <si>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</si>
  <si>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</si>
  <si>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</si>
  <si>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</si>
  <si>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</si>
  <si>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</si>
  <si>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</si>
  <si>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</si>
  <si>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</si>
  <si>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</si>
  <si>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</si>
  <si>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</si>
  <si>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</si>
  <si>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</si>
  <si>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</si>
  <si>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</si>
  <si>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</si>
  <si>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</si>
  <si>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</si>
  <si>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UZUPEŁNIAJĄCY NA 2025 r.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</si>
  <si>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</si>
  <si>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>Powiat Oleski</t>
  </si>
  <si>
    <t>Powiat Strzelecki</t>
  </si>
  <si>
    <t>Powiat Nyski</t>
  </si>
  <si>
    <t>Powiat Brzeski</t>
  </si>
  <si>
    <t>Powiat Kluczborski</t>
  </si>
  <si>
    <t>Powiat Opolski</t>
  </si>
  <si>
    <t>Powiat Prudnicki</t>
  </si>
  <si>
    <t>Powiat Kędzierzyńsko-Kozielski</t>
  </si>
  <si>
    <t>1603</t>
  </si>
  <si>
    <t>Powiat Namysłowski</t>
  </si>
  <si>
    <t>Powiat Głubczycki</t>
  </si>
  <si>
    <t>1606032</t>
  </si>
  <si>
    <t>RFRD/2025-U/P/5</t>
  </si>
  <si>
    <t>RFRD/2025-U/P/14</t>
  </si>
  <si>
    <t>RFRD/2025-U/P/13</t>
  </si>
  <si>
    <t>RFRD/2025-U/P/16</t>
  </si>
  <si>
    <t>RFRD/2025-U/P/11</t>
  </si>
  <si>
    <t>RFRD/2025-U/P/2</t>
  </si>
  <si>
    <t>RFRD/2025-U/P/12</t>
  </si>
  <si>
    <t>RFRD/2025-U/P/9</t>
  </si>
  <si>
    <t>RFRD/2025-U/P/8</t>
  </si>
  <si>
    <t>RFRD/2025-U/P/15</t>
  </si>
  <si>
    <t>RFRD/2025-U/P/4</t>
  </si>
  <si>
    <t>N</t>
  </si>
  <si>
    <t>Przebudowa drogi powiatowej nr 1654 O (km 3+940 - 9+350)</t>
  </si>
  <si>
    <t>Remont drogi powiatowej nr 1108 O na odcinku Baldwinowice - DK39</t>
  </si>
  <si>
    <t>Remont drogi powiatowej nr 1105 O w m. Smogorzów - etap II</t>
  </si>
  <si>
    <t>R</t>
  </si>
  <si>
    <t>P</t>
  </si>
  <si>
    <t>Remont DP 1136 O odc. od m. Mąkoszyce do DK39</t>
  </si>
  <si>
    <t>Remont DP 1193 O ul. Piastowskiej i ul. Łokietka w Brzegu na odc. km 2+805 - 3+120</t>
  </si>
  <si>
    <t>grudzień 2025 listopad 2026</t>
  </si>
  <si>
    <t>wrzesień 2025 lipiec 2026</t>
  </si>
  <si>
    <t>listopad 2025 czerwiec 2026</t>
  </si>
  <si>
    <t>grudzień 2025 październik 2026</t>
  </si>
  <si>
    <t>grudzień 2025 wrzesień 2026</t>
  </si>
  <si>
    <t>grudzień 2025 sierpień 2026</t>
  </si>
  <si>
    <t>grudzień 2025 lipiec 2026</t>
  </si>
  <si>
    <t>RFRD/2025-U/G/11</t>
  </si>
  <si>
    <t>RFRD/2025-U/G/23</t>
  </si>
  <si>
    <t>RFRD/2025-U/G/22</t>
  </si>
  <si>
    <t>Gmina Kluczbork</t>
  </si>
  <si>
    <t>Gmina Nysa</t>
  </si>
  <si>
    <t>Remont ul. Opolskiej w Kluczborku</t>
  </si>
  <si>
    <t>Remont drogi gminnej, publicznej, nr 106738 O - ulicy Św. Piotra w Nysie</t>
  </si>
  <si>
    <t>Remont drogi gminnej, publicznej, nr 106718 O - ulicy Bielawskiej w Nysie</t>
  </si>
  <si>
    <t>grudzień 2025 czerwiec 2026</t>
  </si>
  <si>
    <t>listopad 2025 wrzesień 2026</t>
  </si>
  <si>
    <t>RFRD/2025-U/G/39</t>
  </si>
  <si>
    <t>RFRD/2025-U/G/30</t>
  </si>
  <si>
    <t>RFRD/2025-U/G/7</t>
  </si>
  <si>
    <t>RFRD/2025-U/G/37</t>
  </si>
  <si>
    <t>RFRD/2025-U/G/42</t>
  </si>
  <si>
    <t>RFRD/2025-U/G/33</t>
  </si>
  <si>
    <t>RFRD/2025-U/G/36</t>
  </si>
  <si>
    <t>Gmina Branice</t>
  </si>
  <si>
    <t>Remont drogi gminnej w miejscowości Wódka</t>
  </si>
  <si>
    <t>Gmina Łubniany</t>
  </si>
  <si>
    <t>Gmina Pokój</t>
  </si>
  <si>
    <t>Remont drogi gminnej nr 101622 O ul. Nowy Świat w m. Pokój</t>
  </si>
  <si>
    <t>Gmina Brzeg</t>
  </si>
  <si>
    <t>Budowa ul. Agrestowej w Brzegu</t>
  </si>
  <si>
    <t>Gmina Jemielnica</t>
  </si>
  <si>
    <t>Budowa dróg ul. Kasztanowej i Klonowej w miejscowości Jemielnica wraz z budową odwodnienia</t>
  </si>
  <si>
    <t>Gmina Dobrzeń Wielki</t>
  </si>
  <si>
    <t>Rozbudowa drogi gminnej - ul. Wyszyńskiego w m. Dobrzeń Wielki</t>
  </si>
  <si>
    <t>Remont ul. Polskiej w Brzegu</t>
  </si>
  <si>
    <t>listopad 2025 maj 2026</t>
  </si>
  <si>
    <t>listopad 2025 październik 2026</t>
  </si>
  <si>
    <t>RFRD/2025-U/G/19</t>
  </si>
  <si>
    <t>Gmina Skoroszyce</t>
  </si>
  <si>
    <t>Rozbudowa dróg w m. Czarnolas etap 1</t>
  </si>
  <si>
    <t>RFRD/2025-U/G/16</t>
  </si>
  <si>
    <t>RFRD/2025-U/G/27</t>
  </si>
  <si>
    <t>RFRD/2025-U/G/10</t>
  </si>
  <si>
    <t>RFRD/2025-U/G/1</t>
  </si>
  <si>
    <t>Gmina Kietrz</t>
  </si>
  <si>
    <t>Remont odcinka drogi gminnej nr 108862 O w Chróścielowie</t>
  </si>
  <si>
    <t>Gmina Praszka</t>
  </si>
  <si>
    <t>Przebudowa drogi gminnej nr 100938 O ul. Dąbrowskiej w Praszce</t>
  </si>
  <si>
    <t>Gmina Głubczyce</t>
  </si>
  <si>
    <t>Remont ulicy Broniewskiego w Głubczycach na odcinku od ulicy Żeromskiego do Parku Miejskiego</t>
  </si>
  <si>
    <t>Gmina Reńska Wieś</t>
  </si>
  <si>
    <t>Remont drogi gminnej - ul. Żabnik w Dębowej</t>
  </si>
  <si>
    <t>październik 2025 grudzień 2025</t>
  </si>
  <si>
    <t>RFRD/2025-U/G/18</t>
  </si>
  <si>
    <t>Gmina Namysłów</t>
  </si>
  <si>
    <t>Przebudowa ul. Pamięci Sybiraków w Namysłowie</t>
  </si>
  <si>
    <t>B</t>
  </si>
  <si>
    <t>Remont drogi powiatowej nr 1211 O Zwiastowice-Ucieszków na odcinku Karchów-Borzysławice</t>
  </si>
  <si>
    <t>Remont odcinka drogi powiatowej nr 1216 O przy ul. Dworcowej</t>
  </si>
  <si>
    <t>Remont drogi powiatowej nr 1510 O na odcinku Niemodlin - Szydłowiec Śląski od km 1+132 do km 4+598 - etap II</t>
  </si>
  <si>
    <t>Remont drogi powiatowej nr 2106 O na odcinku o długości 4,63 m (od km 241,64 do km 246,27) wraz z remontem mostu (JNI 01018580) zlokalizowanego nad ciekiem Stobrawa o długości 9,00 m (w km od 0+232,64 do km 0+241,64)</t>
  </si>
  <si>
    <t>Remont drogi powiatowej nr 1526 O relacji Korfantów - Biała w m. Biała</t>
  </si>
  <si>
    <t>Remont drogi powiatowej nr 1210 O relacji Głogówek - Żużela w m. Głogówek</t>
  </si>
  <si>
    <t>Remont nawierzchni ul. Młyńskiej w m. Jełowa, ul. Staroopolskiej w m. Jełowa oraz ul. Leśnej w Biadaczu</t>
  </si>
  <si>
    <t>RFRD/2025-U/G/6</t>
  </si>
  <si>
    <t>Gmina Głuchołazy</t>
  </si>
  <si>
    <t>Przebudowa drogi gminnej - ulicy Leśnej w Głuchołazach</t>
  </si>
  <si>
    <t>Gmina Lubsza</t>
  </si>
  <si>
    <t>RFRD/2025-U/G/29</t>
  </si>
  <si>
    <t>Przebudowa drogi gminnej 101927 O w Szydłowicach</t>
  </si>
  <si>
    <t>10*</t>
  </si>
  <si>
    <r>
      <t xml:space="preserve">ZATWIERDZAM
Prezes Rady Ministrów
Donald Tusk
</t>
    </r>
    <r>
      <rPr>
        <sz val="9"/>
        <rFont val="Times New Roman"/>
        <family val="1"/>
        <charset val="238"/>
      </rPr>
      <t>/dokument podpisany elektronicznie/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</si>
</sst>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C000"/>
      <name val="Arial"/>
      <family val="2"/>
      <charset val="238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10" fillId="0" borderId="0" xfId="0" applyNumberFormat="1" applyFont="1"/>
    <xf numFmtId="4" fontId="11" fillId="0" borderId="0" xfId="0" applyNumberFormat="1" applyFont="1"/>
    <xf numFmtId="0" fontId="1" fillId="0" borderId="0" xfId="0" applyFont="1"/>
    <xf numFmtId="4" fontId="11" fillId="0" borderId="0" xfId="0" applyNumberFormat="1" applyFont="1" applyAlignment="1">
      <alignment vertical="top"/>
    </xf>
    <xf numFmtId="0" fontId="0" fillId="0" borderId="0" xfId="0" applyAlignment="1">
      <alignment wrapText="1" shrinkToFit="1"/>
    </xf>
    <xf numFmtId="0" fontId="16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4" fillId="0" borderId="0" xfId="0" applyFont="1"/>
    <xf numFmtId="0" fontId="17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20" fillId="5" borderId="23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49" fontId="22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right" vertical="center" wrapText="1"/>
    </xf>
    <xf numFmtId="166" fontId="22" fillId="0" borderId="1" xfId="0" applyNumberFormat="1" applyFont="1" applyBorder="1" applyAlignment="1">
      <alignment horizontal="right" vertical="center"/>
    </xf>
    <xf numFmtId="164" fontId="22" fillId="0" borderId="1" xfId="0" applyNumberFormat="1" applyFont="1" applyBorder="1" applyAlignment="1">
      <alignment horizontal="right" vertical="center" wrapText="1"/>
    </xf>
    <xf numFmtId="9" fontId="2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166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right" vertical="center" wrapText="1"/>
    </xf>
    <xf numFmtId="166" fontId="16" fillId="0" borderId="1" xfId="0" applyNumberFormat="1" applyFont="1" applyBorder="1" applyAlignment="1">
      <alignment horizontal="right" vertical="center"/>
    </xf>
    <xf numFmtId="164" fontId="16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right" vertical="center" wrapText="1"/>
    </xf>
    <xf numFmtId="9" fontId="16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 wrapText="1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5" fontId="20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4" borderId="3" xfId="0" applyFont="1" applyFill="1" applyBorder="1" applyAlignment="1">
      <alignment vertical="center"/>
    </xf>
    <xf numFmtId="0" fontId="14" fillId="6" borderId="3" xfId="0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20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165" fontId="20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165" fontId="13" fillId="0" borderId="33" xfId="0" applyNumberFormat="1" applyFont="1" applyBorder="1" applyAlignment="1">
      <alignment vertical="center"/>
    </xf>
    <xf numFmtId="165" fontId="13" fillId="0" borderId="34" xfId="0" applyNumberFormat="1" applyFont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Border="1" applyAlignment="1">
      <alignment vertical="center"/>
    </xf>
    <xf numFmtId="165" fontId="13" fillId="0" borderId="36" xfId="0" applyNumberFormat="1" applyFont="1" applyBorder="1" applyAlignment="1">
      <alignment vertical="center"/>
    </xf>
    <xf numFmtId="0" fontId="20" fillId="0" borderId="37" xfId="0" applyFont="1" applyBorder="1" applyAlignment="1">
      <alignment horizontal="left" vertical="center" wrapText="1" indent="2"/>
    </xf>
    <xf numFmtId="0" fontId="13" fillId="0" borderId="37" xfId="0" applyFont="1" applyBorder="1" applyAlignment="1">
      <alignment horizontal="left" vertical="center" indent="2"/>
    </xf>
    <xf numFmtId="0" fontId="20" fillId="0" borderId="39" xfId="0" applyFont="1" applyBorder="1" applyAlignment="1">
      <alignment horizontal="left" vertical="center" indent="2"/>
    </xf>
    <xf numFmtId="165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Font="1" applyFill="1" applyBorder="1" applyAlignment="1">
      <alignment vertical="center"/>
    </xf>
    <xf numFmtId="165" fontId="21" fillId="3" borderId="33" xfId="0" applyNumberFormat="1" applyFont="1" applyFill="1" applyBorder="1" applyAlignment="1">
      <alignment vertical="center"/>
    </xf>
    <xf numFmtId="165" fontId="21" fillId="3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165" fontId="21" fillId="3" borderId="32" xfId="0" applyNumberFormat="1" applyFont="1" applyFill="1" applyBorder="1" applyAlignment="1">
      <alignment vertical="center"/>
    </xf>
    <xf numFmtId="165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5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Font="1" applyFill="1" applyBorder="1" applyAlignment="1">
      <alignment vertical="center"/>
    </xf>
    <xf numFmtId="165" fontId="20" fillId="3" borderId="41" xfId="0" applyNumberFormat="1" applyFont="1" applyFill="1" applyBorder="1" applyAlignment="1">
      <alignment vertical="center"/>
    </xf>
    <xf numFmtId="165" fontId="20" fillId="3" borderId="42" xfId="0" applyNumberFormat="1" applyFont="1" applyFill="1" applyBorder="1" applyAlignment="1">
      <alignment vertical="center"/>
    </xf>
    <xf numFmtId="165" fontId="20" fillId="3" borderId="40" xfId="0" applyNumberFormat="1" applyFont="1" applyFill="1" applyBorder="1" applyAlignment="1">
      <alignment vertical="center"/>
    </xf>
    <xf numFmtId="165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65" fontId="20" fillId="4" borderId="7" xfId="0" applyNumberFormat="1" applyFont="1" applyFill="1" applyBorder="1" applyAlignment="1">
      <alignment vertical="center"/>
    </xf>
    <xf numFmtId="165" fontId="20" fillId="5" borderId="25" xfId="0" applyNumberFormat="1" applyFont="1" applyFill="1" applyBorder="1" applyAlignment="1">
      <alignment vertical="center"/>
    </xf>
    <xf numFmtId="165" fontId="20" fillId="4" borderId="26" xfId="0" applyNumberFormat="1" applyFont="1" applyFill="1" applyBorder="1" applyAlignment="1">
      <alignment vertical="center"/>
    </xf>
    <xf numFmtId="165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Font="1" applyFill="1" applyBorder="1" applyAlignment="1">
      <alignment vertical="center"/>
    </xf>
    <xf numFmtId="165" fontId="20" fillId="6" borderId="41" xfId="0" applyNumberFormat="1" applyFont="1" applyFill="1" applyBorder="1" applyAlignment="1">
      <alignment vertical="center"/>
    </xf>
    <xf numFmtId="165" fontId="20" fillId="6" borderId="42" xfId="0" applyNumberFormat="1" applyFont="1" applyFill="1" applyBorder="1" applyAlignment="1">
      <alignment vertical="center"/>
    </xf>
    <xf numFmtId="165" fontId="20" fillId="6" borderId="40" xfId="0" applyNumberFormat="1" applyFont="1" applyFill="1" applyBorder="1" applyAlignment="1">
      <alignment vertical="center"/>
    </xf>
    <xf numFmtId="165" fontId="20" fillId="6" borderId="44" xfId="0" applyNumberFormat="1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0" fillId="2" borderId="2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20" fillId="2" borderId="40" xfId="0" applyFont="1" applyFill="1" applyBorder="1" applyAlignment="1">
      <alignment vertical="center"/>
    </xf>
    <xf numFmtId="165" fontId="20" fillId="2" borderId="41" xfId="0" applyNumberFormat="1" applyFont="1" applyFill="1" applyBorder="1" applyAlignment="1">
      <alignment vertical="center"/>
    </xf>
    <xf numFmtId="165" fontId="20" fillId="2" borderId="42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5" fontId="20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20" fillId="2" borderId="40" xfId="0" applyNumberFormat="1" applyFont="1" applyFill="1" applyBorder="1" applyAlignment="1">
      <alignment vertical="center"/>
    </xf>
    <xf numFmtId="165" fontId="20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Font="1" applyFill="1" applyBorder="1" applyAlignment="1">
      <alignment vertical="center"/>
    </xf>
    <xf numFmtId="165" fontId="20" fillId="6" borderId="1" xfId="0" applyNumberFormat="1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165" fontId="20" fillId="6" borderId="3" xfId="0" applyNumberFormat="1" applyFont="1" applyFill="1" applyBorder="1" applyAlignment="1">
      <alignment vertical="center"/>
    </xf>
    <xf numFmtId="165" fontId="20" fillId="6" borderId="38" xfId="0" applyNumberFormat="1" applyFont="1" applyFill="1" applyBorder="1" applyAlignment="1">
      <alignment vertical="center"/>
    </xf>
    <xf numFmtId="0" fontId="27" fillId="4" borderId="28" xfId="0" applyFont="1" applyFill="1" applyBorder="1" applyAlignment="1">
      <alignment vertical="center"/>
    </xf>
    <xf numFmtId="0" fontId="27" fillId="4" borderId="29" xfId="0" applyFont="1" applyFill="1" applyBorder="1" applyAlignment="1">
      <alignment vertical="center"/>
    </xf>
    <xf numFmtId="165" fontId="27" fillId="4" borderId="5" xfId="0" applyNumberFormat="1" applyFont="1" applyFill="1" applyBorder="1" applyAlignment="1">
      <alignment vertical="center"/>
    </xf>
    <xf numFmtId="165" fontId="27" fillId="4" borderId="8" xfId="0" applyNumberFormat="1" applyFont="1" applyFill="1" applyBorder="1" applyAlignment="1">
      <alignment vertical="center"/>
    </xf>
    <xf numFmtId="165" fontId="27" fillId="5" borderId="28" xfId="0" applyNumberFormat="1" applyFont="1" applyFill="1" applyBorder="1" applyAlignment="1">
      <alignment vertical="center"/>
    </xf>
    <xf numFmtId="165" fontId="27" fillId="4" borderId="29" xfId="0" applyNumberFormat="1" applyFont="1" applyFill="1" applyBorder="1" applyAlignment="1">
      <alignment vertical="center"/>
    </xf>
    <xf numFmtId="165" fontId="27" fillId="4" borderId="30" xfId="0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7" fillId="0" borderId="0" xfId="0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 wrapText="1"/>
    </xf>
    <xf numFmtId="49" fontId="22" fillId="0" borderId="4" xfId="0" applyNumberFormat="1" applyFont="1" applyBorder="1" applyAlignment="1">
      <alignment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164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view="pageBreakPreview" zoomScaleNormal="100" zoomScaleSheetLayoutView="100" workbookViewId="0">
      <selection activeCell="F2" sqref="F2:N7"/>
    </sheetView>
  </sheetViews>
  <sheetFormatPr defaultColWidth="9.140625" defaultRowHeight="15" x14ac:dyDescent="0.25"/>
  <cols>
    <col min="1" max="1" width="35.140625" style="11" customWidth="1"/>
    <col min="2" max="2" width="10.7109375" style="11" customWidth="1"/>
    <col min="3" max="5" width="20.7109375" style="11" customWidth="1"/>
    <col min="6" max="17" width="15.7109375" style="11" customWidth="1"/>
    <col min="18" max="18" width="9.140625" style="11"/>
    <col min="19" max="19" width="11.7109375" style="11" bestFit="1" customWidth="1"/>
  </cols>
  <sheetData>
    <row r="1" spans="1:26" s="7" customFormat="1" ht="30" customHeight="1" thickBot="1" x14ac:dyDescent="0.35">
      <c r="A1" s="4" t="s">
        <v>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ht="15" customHeight="1" x14ac:dyDescent="0.25">
      <c r="A2" s="8"/>
      <c r="B2" s="8"/>
      <c r="C2" s="8"/>
      <c r="D2" s="8"/>
      <c r="E2" s="8"/>
      <c r="F2" s="199" t="s">
        <v>152</v>
      </c>
      <c r="G2" s="200"/>
      <c r="H2" s="200"/>
      <c r="I2" s="200"/>
      <c r="J2" s="200"/>
      <c r="K2" s="200"/>
      <c r="L2" s="200"/>
      <c r="M2" s="200"/>
      <c r="N2" s="201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26" x14ac:dyDescent="0.25">
      <c r="A3" s="10"/>
      <c r="B3" s="8"/>
      <c r="C3" s="8"/>
      <c r="D3" s="8"/>
      <c r="E3" s="8"/>
      <c r="F3" s="202"/>
      <c r="G3" s="203"/>
      <c r="H3" s="203"/>
      <c r="I3" s="203"/>
      <c r="J3" s="203"/>
      <c r="K3" s="203"/>
      <c r="L3" s="203"/>
      <c r="M3" s="203"/>
      <c r="N3" s="204"/>
      <c r="Z3" s="9"/>
    </row>
    <row r="4" spans="1:26" x14ac:dyDescent="0.25">
      <c r="A4" s="12" t="s">
        <v>47</v>
      </c>
      <c r="B4" s="8"/>
      <c r="C4" s="8"/>
      <c r="D4" s="8"/>
      <c r="E4" s="8"/>
      <c r="F4" s="202"/>
      <c r="G4" s="203"/>
      <c r="H4" s="203"/>
      <c r="I4" s="203"/>
      <c r="J4" s="203"/>
      <c r="K4" s="203"/>
      <c r="L4" s="203"/>
      <c r="M4" s="203"/>
      <c r="N4" s="204"/>
      <c r="Z4" s="13"/>
    </row>
    <row r="5" spans="1:26" x14ac:dyDescent="0.25">
      <c r="A5" s="8"/>
      <c r="B5" s="8"/>
      <c r="C5" s="8"/>
      <c r="D5" s="8"/>
      <c r="E5" s="8"/>
      <c r="F5" s="202"/>
      <c r="G5" s="203"/>
      <c r="H5" s="203"/>
      <c r="I5" s="203"/>
      <c r="J5" s="203"/>
      <c r="K5" s="203"/>
      <c r="L5" s="203"/>
      <c r="M5" s="203"/>
      <c r="N5" s="204"/>
      <c r="Z5" s="9"/>
    </row>
    <row r="6" spans="1:26" x14ac:dyDescent="0.25">
      <c r="A6" s="12" t="s">
        <v>48</v>
      </c>
      <c r="B6" s="8"/>
      <c r="C6" s="8"/>
      <c r="D6" s="8"/>
      <c r="E6" s="8"/>
      <c r="F6" s="202"/>
      <c r="G6" s="203"/>
      <c r="H6" s="203"/>
      <c r="I6" s="203"/>
      <c r="J6" s="203"/>
      <c r="K6" s="203"/>
      <c r="L6" s="203"/>
      <c r="M6" s="203"/>
      <c r="N6" s="204"/>
      <c r="Z6" s="13"/>
    </row>
    <row r="7" spans="1:26" ht="24.75" customHeight="1" thickBot="1" x14ac:dyDescent="0.3">
      <c r="A7" s="8"/>
      <c r="B7" s="8"/>
      <c r="C7" s="8"/>
      <c r="D7" s="8"/>
      <c r="E7" s="8"/>
      <c r="F7" s="205"/>
      <c r="G7" s="206"/>
      <c r="H7" s="206"/>
      <c r="I7" s="206"/>
      <c r="J7" s="206"/>
      <c r="K7" s="206"/>
      <c r="L7" s="206"/>
      <c r="M7" s="206"/>
      <c r="N7" s="207"/>
      <c r="Z7" s="9"/>
    </row>
    <row r="8" spans="1:26" x14ac:dyDescent="0.25">
      <c r="A8" s="8"/>
      <c r="B8" s="8"/>
      <c r="C8" s="8"/>
      <c r="D8" s="8"/>
      <c r="E8" s="8"/>
      <c r="F8" s="14"/>
      <c r="G8" s="14"/>
      <c r="H8" s="14"/>
      <c r="I8" s="14"/>
      <c r="J8" s="14"/>
      <c r="K8" s="14"/>
      <c r="L8" s="14"/>
      <c r="M8" s="14"/>
      <c r="N8" s="14"/>
      <c r="Z8" s="9"/>
    </row>
    <row r="9" spans="1:26" ht="20.100000000000001" customHeight="1" thickBot="1" x14ac:dyDescent="0.3">
      <c r="A9" s="12" t="s">
        <v>0</v>
      </c>
      <c r="B9" s="8"/>
      <c r="C9" s="8"/>
      <c r="D9" s="8"/>
      <c r="E9" s="8"/>
      <c r="F9" s="14"/>
      <c r="G9" s="14"/>
      <c r="H9" s="14"/>
      <c r="I9" s="14"/>
      <c r="J9" s="14"/>
      <c r="K9" s="14"/>
      <c r="L9" s="14"/>
      <c r="M9" s="184"/>
      <c r="N9" s="14"/>
      <c r="Z9" s="9"/>
    </row>
    <row r="10" spans="1:26" ht="20.100000000000001" customHeight="1" x14ac:dyDescent="0.25">
      <c r="A10" s="208" t="s">
        <v>1</v>
      </c>
      <c r="B10" s="210" t="s">
        <v>33</v>
      </c>
      <c r="C10" s="212" t="s">
        <v>18</v>
      </c>
      <c r="D10" s="214" t="s">
        <v>19</v>
      </c>
      <c r="E10" s="216" t="s">
        <v>20</v>
      </c>
      <c r="F10" s="88"/>
      <c r="G10" s="75"/>
      <c r="H10" s="76"/>
      <c r="I10" s="75"/>
      <c r="J10" s="76" t="s">
        <v>12</v>
      </c>
      <c r="K10" s="75"/>
      <c r="L10" s="75"/>
      <c r="M10" s="75"/>
      <c r="N10" s="76"/>
      <c r="O10" s="76"/>
      <c r="P10" s="76"/>
      <c r="Q10" s="77"/>
      <c r="Z10" s="9"/>
    </row>
    <row r="11" spans="1:26" s="1" customFormat="1" ht="20.100000000000001" customHeight="1" thickBot="1" x14ac:dyDescent="0.3">
      <c r="A11" s="209"/>
      <c r="B11" s="211"/>
      <c r="C11" s="213"/>
      <c r="D11" s="215"/>
      <c r="E11" s="217"/>
      <c r="F11" s="94">
        <v>2019</v>
      </c>
      <c r="G11" s="95">
        <v>2020</v>
      </c>
      <c r="H11" s="95">
        <v>2021</v>
      </c>
      <c r="I11" s="95">
        <v>2022</v>
      </c>
      <c r="J11" s="95">
        <v>2023</v>
      </c>
      <c r="K11" s="95">
        <v>2024</v>
      </c>
      <c r="L11" s="95">
        <v>2025</v>
      </c>
      <c r="M11" s="95">
        <v>2026</v>
      </c>
      <c r="N11" s="95">
        <v>2027</v>
      </c>
      <c r="O11" s="95">
        <v>2028</v>
      </c>
      <c r="P11" s="95">
        <v>2029</v>
      </c>
      <c r="Q11" s="96">
        <v>2030</v>
      </c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9.950000000000003" customHeight="1" thickTop="1" x14ac:dyDescent="0.25">
      <c r="A12" s="97" t="s">
        <v>35</v>
      </c>
      <c r="B12" s="98">
        <f>COUNTA('pow podst'!K3:K13)</f>
        <v>11</v>
      </c>
      <c r="C12" s="99">
        <f>SUM('pow podst'!J3:J13)</f>
        <v>29623696.740000002</v>
      </c>
      <c r="D12" s="100">
        <f>SUM('pow podst'!L3:L13)</f>
        <v>14811848.370000001</v>
      </c>
      <c r="E12" s="101">
        <f>SUM('pow podst'!K3:K13)</f>
        <v>14811848.370000001</v>
      </c>
      <c r="F12" s="102">
        <f>SUM('pow podst'!N3:N13)</f>
        <v>0</v>
      </c>
      <c r="G12" s="99">
        <f>SUM('pow podst'!O3:O13)</f>
        <v>0</v>
      </c>
      <c r="H12" s="99">
        <f>SUM('pow podst'!P3:P13)</f>
        <v>0</v>
      </c>
      <c r="I12" s="99">
        <f>SUM('pow podst'!Q3:Q13)</f>
        <v>0</v>
      </c>
      <c r="J12" s="99">
        <f>SUM('pow podst'!R3:R13)</f>
        <v>0</v>
      </c>
      <c r="K12" s="99">
        <f>SUM('pow podst'!S3:S13)</f>
        <v>0</v>
      </c>
      <c r="L12" s="99">
        <f>SUM('pow podst'!T3:T13)</f>
        <v>14811848.370000001</v>
      </c>
      <c r="M12" s="99">
        <f>SUM('pow podst'!U3:U13)</f>
        <v>0</v>
      </c>
      <c r="N12" s="99">
        <f>SUM('pow podst'!V3:V13)</f>
        <v>0</v>
      </c>
      <c r="O12" s="99">
        <f>SUM('pow podst'!W3:W13)</f>
        <v>0</v>
      </c>
      <c r="P12" s="99">
        <f>SUM('pow podst'!X3:X13)</f>
        <v>0</v>
      </c>
      <c r="Q12" s="103">
        <f>SUM('pow podst'!Y3:Y13)</f>
        <v>0</v>
      </c>
      <c r="R12" s="15" t="b">
        <f>C12=(D12+E12)</f>
        <v>1</v>
      </c>
      <c r="S12" s="28" t="b">
        <f>E12=SUM(F12:Q12)</f>
        <v>1</v>
      </c>
      <c r="T12" s="16"/>
      <c r="U12" s="16"/>
      <c r="V12" s="16"/>
      <c r="W12" s="16"/>
      <c r="X12" s="9"/>
      <c r="Y12" s="9"/>
      <c r="Z12" s="9"/>
    </row>
    <row r="13" spans="1:26" ht="39.950000000000003" customHeight="1" x14ac:dyDescent="0.25">
      <c r="A13" s="104" t="s">
        <v>36</v>
      </c>
      <c r="B13" s="147">
        <f>COUNTIF('pow podst'!C3:C13,"K")</f>
        <v>0</v>
      </c>
      <c r="C13" s="148">
        <f>SUMIF('pow podst'!C3:C13,"K",'pow podst'!J3:J13)</f>
        <v>0</v>
      </c>
      <c r="D13" s="149">
        <f>SUMIF('pow podst'!C3:C13,"K",'pow podst'!L3:L13)</f>
        <v>0</v>
      </c>
      <c r="E13" s="37">
        <f>SUMIF('pow podst'!C3:C13,"K",'pow podst'!K3:K13)</f>
        <v>0</v>
      </c>
      <c r="F13" s="156">
        <f>SUMIF('pow podst'!C3:C13,"K",'pow podst'!N3:N13)</f>
        <v>0</v>
      </c>
      <c r="G13" s="148">
        <f>SUMIF('pow podst'!C3:C13,"K",'pow podst'!O3:O13)</f>
        <v>0</v>
      </c>
      <c r="H13" s="148">
        <f>SUMIF('pow podst'!C3:C13,"K",'pow podst'!P3:P13)</f>
        <v>0</v>
      </c>
      <c r="I13" s="148">
        <f>SUMIF('pow podst'!C3:C13,"K",'pow podst'!Q3:Q13)</f>
        <v>0</v>
      </c>
      <c r="J13" s="148">
        <f>SUMIF('pow podst'!C3:C13,"K",'pow podst'!R3:R13)</f>
        <v>0</v>
      </c>
      <c r="K13" s="148">
        <f>SUMIF('pow podst'!C3:C13,"K",'pow podst'!S3:S13)</f>
        <v>0</v>
      </c>
      <c r="L13" s="148">
        <f>SUMIF('pow podst'!C3:C13,"K",'pow podst'!T3:T13)</f>
        <v>0</v>
      </c>
      <c r="M13" s="148">
        <f>SUMIF('pow podst'!C3:C13,"K",'pow podst'!U3:U13)</f>
        <v>0</v>
      </c>
      <c r="N13" s="148">
        <f>SUMIF('pow podst'!C3:C13,"K",'pow podst'!V3:V13)</f>
        <v>0</v>
      </c>
      <c r="O13" s="148">
        <f>SUMIF('pow podst'!C3:C13,"K",'pow podst'!W3:W13)</f>
        <v>0</v>
      </c>
      <c r="P13" s="148">
        <f>SUMIF('pow podst'!D3:D13,"K",'pow podst'!X3:X13)</f>
        <v>0</v>
      </c>
      <c r="Q13" s="157">
        <f>SUMIF('pow podst'!E3:E13,"K",'pow podst'!Y3:Y13)</f>
        <v>0</v>
      </c>
      <c r="R13" s="15" t="b">
        <f t="shared" ref="R13:R36" si="0">C13=(D13+E13)</f>
        <v>1</v>
      </c>
      <c r="S13" s="28" t="b">
        <f t="shared" ref="S13:S36" si="1">E13=SUM(F13:Q13)</f>
        <v>1</v>
      </c>
      <c r="T13" s="16"/>
      <c r="U13" s="16"/>
      <c r="V13" s="16"/>
      <c r="W13" s="16"/>
      <c r="X13" s="9"/>
      <c r="Y13" s="9"/>
      <c r="Z13" s="9"/>
    </row>
    <row r="14" spans="1:26" ht="39.950000000000003" customHeight="1" x14ac:dyDescent="0.25">
      <c r="A14" s="105" t="s">
        <v>37</v>
      </c>
      <c r="B14" s="150">
        <f>COUNTIF('pow podst'!C3:C13,"N")</f>
        <v>11</v>
      </c>
      <c r="C14" s="151">
        <f>SUMIF('pow podst'!C3:C13,"N",'pow podst'!J3:J13)</f>
        <v>29623696.740000002</v>
      </c>
      <c r="D14" s="152">
        <f>SUMIF('pow podst'!C3:C13,"N",'pow podst'!L3:L13)</f>
        <v>14811848.370000001</v>
      </c>
      <c r="E14" s="36">
        <f>SUMIF('pow podst'!C3:C13,"N",'pow podst'!K3:K13)</f>
        <v>14811848.370000001</v>
      </c>
      <c r="F14" s="158">
        <f>SUMIF('pow podst'!C3:C13,"N",'pow podst'!N3:N13)</f>
        <v>0</v>
      </c>
      <c r="G14" s="151">
        <f>SUMIF('pow podst'!C3:C13,"N",'pow podst'!O3:O13)</f>
        <v>0</v>
      </c>
      <c r="H14" s="151">
        <f>SUMIF('pow podst'!C3:C13,"N",'pow podst'!P3:P13)</f>
        <v>0</v>
      </c>
      <c r="I14" s="151">
        <f>SUMIF('pow podst'!C3:C13,"N",'pow podst'!Q3:Q13)</f>
        <v>0</v>
      </c>
      <c r="J14" s="151">
        <f>SUMIF('pow podst'!C3:C13,"N",'pow podst'!R3:R13)</f>
        <v>0</v>
      </c>
      <c r="K14" s="151">
        <f>SUMIF('pow podst'!C3:C13,"N",'pow podst'!S3:S13)</f>
        <v>0</v>
      </c>
      <c r="L14" s="151">
        <f>SUMIF('pow podst'!C3:C13,"N",'pow podst'!T3:T13)</f>
        <v>14811848.370000001</v>
      </c>
      <c r="M14" s="151">
        <f>SUMIF('pow podst'!C3:C13,"N",'pow podst'!U3:U13)</f>
        <v>0</v>
      </c>
      <c r="N14" s="151">
        <f>SUMIF('pow podst'!C3:C13,"N",'pow podst'!V3:V13)</f>
        <v>0</v>
      </c>
      <c r="O14" s="151">
        <f>SUMIF('pow podst'!C3:C13,"N",'pow podst'!W3:W13)</f>
        <v>0</v>
      </c>
      <c r="P14" s="151">
        <f>SUMIF('pow podst'!D3:D13,"N",'pow podst'!X3:X13)</f>
        <v>0</v>
      </c>
      <c r="Q14" s="159">
        <f>SUMIF('pow podst'!E3:E13,"N",'pow podst'!Y3:Y13)</f>
        <v>0</v>
      </c>
      <c r="R14" s="15" t="b">
        <f t="shared" si="0"/>
        <v>1</v>
      </c>
      <c r="S14" s="28" t="b">
        <f t="shared" si="1"/>
        <v>1</v>
      </c>
      <c r="T14" s="16"/>
      <c r="U14" s="16"/>
      <c r="V14" s="16"/>
      <c r="W14" s="16"/>
      <c r="X14" s="9"/>
      <c r="Y14" s="9"/>
      <c r="Z14" s="9"/>
    </row>
    <row r="15" spans="1:26" ht="39.950000000000003" customHeight="1" thickBot="1" x14ac:dyDescent="0.3">
      <c r="A15" s="106" t="s">
        <v>38</v>
      </c>
      <c r="B15" s="153">
        <f>COUNTIF('pow podst'!C3:C13,"W")</f>
        <v>0</v>
      </c>
      <c r="C15" s="154">
        <f>SUMIF('pow podst'!C3:C13,"W",'pow podst'!J3:J13)</f>
        <v>0</v>
      </c>
      <c r="D15" s="155">
        <f>SUMIF('pow podst'!C3:C13,"W",'pow podst'!L3:L13)</f>
        <v>0</v>
      </c>
      <c r="E15" s="107">
        <f>SUMIF('pow podst'!C3:C13,"W",'pow podst'!K3:K13)</f>
        <v>0</v>
      </c>
      <c r="F15" s="160">
        <f>SUMIF('pow podst'!C3:C13,"W",'pow podst'!N3:N13)</f>
        <v>0</v>
      </c>
      <c r="G15" s="154">
        <f>SUMIF('pow podst'!C3:C13,"W",'pow podst'!O3:O13)</f>
        <v>0</v>
      </c>
      <c r="H15" s="154">
        <f>SUMIF('pow podst'!C3:C13,"W",'pow podst'!P3:P13)</f>
        <v>0</v>
      </c>
      <c r="I15" s="154">
        <f>SUMIF('pow podst'!C3:C13,"W",'pow podst'!Q3:Q13)</f>
        <v>0</v>
      </c>
      <c r="J15" s="154">
        <f>SUMIF('pow podst'!C3:C13,"W",'pow podst'!R3:R13)</f>
        <v>0</v>
      </c>
      <c r="K15" s="154">
        <f>SUMIF('pow podst'!C3:C13,"W",'pow podst'!S3:S13)</f>
        <v>0</v>
      </c>
      <c r="L15" s="154">
        <f>SUMIF('pow podst'!C3:C13,"W",'pow podst'!T3:T13)</f>
        <v>0</v>
      </c>
      <c r="M15" s="154">
        <f>SUMIF('pow podst'!C3:C13,"W",'pow podst'!U3:U13)</f>
        <v>0</v>
      </c>
      <c r="N15" s="154">
        <f>SUMIF('pow podst'!C3:C13,"W",'pow podst'!V3:V13)</f>
        <v>0</v>
      </c>
      <c r="O15" s="154">
        <f>SUMIF('pow podst'!C3:C13,"W",'pow podst'!W3:W13)</f>
        <v>0</v>
      </c>
      <c r="P15" s="154">
        <f>SUMIF('pow podst'!D3:D13,"W",'pow podst'!X3:X13)</f>
        <v>0</v>
      </c>
      <c r="Q15" s="161">
        <f>SUMIF('pow podst'!E3:E13,"W",'pow podst'!Y3:Y13)</f>
        <v>0</v>
      </c>
      <c r="R15" s="15" t="b">
        <f t="shared" si="0"/>
        <v>1</v>
      </c>
      <c r="S15" s="28" t="b">
        <f t="shared" si="1"/>
        <v>1</v>
      </c>
      <c r="T15" s="16"/>
      <c r="U15" s="16"/>
      <c r="V15" s="16"/>
      <c r="W15" s="16"/>
      <c r="X15" s="9"/>
      <c r="Y15" s="9"/>
      <c r="Z15" s="9"/>
    </row>
    <row r="16" spans="1:26" ht="39.950000000000003" customHeight="1" thickTop="1" x14ac:dyDescent="0.25">
      <c r="A16" s="97" t="s">
        <v>39</v>
      </c>
      <c r="B16" s="98">
        <f>COUNTA('gm podst'!L3:L12)</f>
        <v>10</v>
      </c>
      <c r="C16" s="99">
        <f>SUM('gm podst'!K3:K12)</f>
        <v>15627560.369999999</v>
      </c>
      <c r="D16" s="100">
        <f>SUM('gm podst'!M3:M12)</f>
        <v>8252835.71</v>
      </c>
      <c r="E16" s="101">
        <f>SUM('gm podst'!L3:L12)</f>
        <v>7374724.6599999992</v>
      </c>
      <c r="F16" s="162">
        <f>SUM('gm podst'!O3:O12)</f>
        <v>0</v>
      </c>
      <c r="G16" s="163">
        <f>SUM('gm podst'!P3:P12)</f>
        <v>0</v>
      </c>
      <c r="H16" s="163">
        <f>SUM('gm podst'!Q3:Q12)</f>
        <v>0</v>
      </c>
      <c r="I16" s="163">
        <f>SUM('gm podst'!R3:R12)</f>
        <v>0</v>
      </c>
      <c r="J16" s="163">
        <f>SUM('gm podst'!S3:S12)</f>
        <v>0</v>
      </c>
      <c r="K16" s="163">
        <f>SUM('gm podst'!T3:T12)</f>
        <v>0</v>
      </c>
      <c r="L16" s="163">
        <f>SUM('gm podst'!U3:U12)</f>
        <v>7374724.6599999992</v>
      </c>
      <c r="M16" s="163">
        <f>SUM('gm podst'!V3:V12)</f>
        <v>0</v>
      </c>
      <c r="N16" s="163">
        <f>SUM('gm podst'!W3:W12)</f>
        <v>0</v>
      </c>
      <c r="O16" s="163">
        <f>SUM('gm podst'!X3:X12)</f>
        <v>0</v>
      </c>
      <c r="P16" s="163">
        <f>SUM('gm podst'!Y3:Y12)</f>
        <v>0</v>
      </c>
      <c r="Q16" s="164">
        <f>SUM('gm podst'!Z3:Z12)</f>
        <v>0</v>
      </c>
      <c r="R16" s="15" t="b">
        <f t="shared" si="0"/>
        <v>1</v>
      </c>
      <c r="S16" s="28" t="b">
        <f t="shared" si="1"/>
        <v>1</v>
      </c>
      <c r="T16" s="16"/>
      <c r="U16" s="16"/>
      <c r="V16" s="16"/>
      <c r="W16" s="16"/>
      <c r="X16" s="16"/>
      <c r="Y16" s="16"/>
      <c r="Z16" s="16"/>
    </row>
    <row r="17" spans="1:26" ht="39.950000000000003" customHeight="1" x14ac:dyDescent="0.25">
      <c r="A17" s="104" t="s">
        <v>36</v>
      </c>
      <c r="B17" s="147">
        <f>COUNTIF('gm podst'!C3:C12,"K")</f>
        <v>0</v>
      </c>
      <c r="C17" s="148">
        <f>SUMIF('gm podst'!C3:C12,"K",'gm podst'!K3:K12)</f>
        <v>0</v>
      </c>
      <c r="D17" s="149">
        <f>SUMIF('gm podst'!C3:C12,"K",'gm podst'!M3:M12)</f>
        <v>0</v>
      </c>
      <c r="E17" s="37">
        <f>SUMIF('gm podst'!C3:C12,"K",'gm podst'!L3:L12)</f>
        <v>0</v>
      </c>
      <c r="F17" s="156">
        <f>SUMIF('gm podst'!C3:C12,"K",'gm podst'!O3:O12)</f>
        <v>0</v>
      </c>
      <c r="G17" s="148">
        <f>SUMIF('gm podst'!C3:C12,"K",'gm podst'!P3:P12)</f>
        <v>0</v>
      </c>
      <c r="H17" s="148">
        <f>SUMIF('gm podst'!C3:C12,"K",'gm podst'!Q3:Q12)</f>
        <v>0</v>
      </c>
      <c r="I17" s="148">
        <f>SUMIF('gm podst'!C3:C12,"K",'gm podst'!R3:R12)</f>
        <v>0</v>
      </c>
      <c r="J17" s="148">
        <f>SUMIF('gm podst'!C3:C12,"K",'gm podst'!S3:S12)</f>
        <v>0</v>
      </c>
      <c r="K17" s="148">
        <f>SUMIF('gm podst'!C3:C12,"K",'gm podst'!T3:T12)</f>
        <v>0</v>
      </c>
      <c r="L17" s="148">
        <f>SUMIF('gm podst'!C3:C12,"K",'gm podst'!U3:U12)</f>
        <v>0</v>
      </c>
      <c r="M17" s="148">
        <f>SUMIF('gm podst'!C3:C12,"K",'gm podst'!V3:V12)</f>
        <v>0</v>
      </c>
      <c r="N17" s="148">
        <f>SUMIF('gm podst'!C3:C12,"K",'gm podst'!W3:W12)</f>
        <v>0</v>
      </c>
      <c r="O17" s="148">
        <f>SUMIF('gm podst'!C3:C12,"K",'gm podst'!X3:X12)</f>
        <v>0</v>
      </c>
      <c r="P17" s="148">
        <f>SUMIF('gm podst'!D3:D12,"K",'gm podst'!Y3:Y12)</f>
        <v>0</v>
      </c>
      <c r="Q17" s="157">
        <f>SUMIF('gm podst'!E3:E12,"K",'gm podst'!Z3:Z12)</f>
        <v>0</v>
      </c>
      <c r="R17" s="15" t="b">
        <f t="shared" si="0"/>
        <v>1</v>
      </c>
      <c r="S17" s="28" t="b">
        <f t="shared" si="1"/>
        <v>1</v>
      </c>
      <c r="T17" s="16"/>
      <c r="U17" s="16"/>
      <c r="V17" s="16"/>
      <c r="W17" s="16"/>
      <c r="X17" s="16"/>
      <c r="Y17" s="16"/>
      <c r="Z17" s="16"/>
    </row>
    <row r="18" spans="1:26" ht="39.950000000000003" customHeight="1" x14ac:dyDescent="0.25">
      <c r="A18" s="105" t="s">
        <v>37</v>
      </c>
      <c r="B18" s="150">
        <f>COUNTIF('gm podst'!C3:C12,"N")</f>
        <v>10</v>
      </c>
      <c r="C18" s="151">
        <f>SUMIF('gm podst'!C3:C12,"N",'gm podst'!K3:K12)</f>
        <v>15627560.369999999</v>
      </c>
      <c r="D18" s="152">
        <f>SUMIF('gm podst'!C3:C12,"N",'gm podst'!M3:M12)</f>
        <v>8252835.71</v>
      </c>
      <c r="E18" s="36">
        <f>SUMIF('gm podst'!C3:C12,"N",'gm podst'!L3:L12)</f>
        <v>7374724.6599999992</v>
      </c>
      <c r="F18" s="158">
        <f>SUMIF('gm podst'!C3:C12,"N",'gm podst'!O3:O12)</f>
        <v>0</v>
      </c>
      <c r="G18" s="151">
        <f>SUMIF('gm podst'!C3:C12,"N",'gm podst'!P3:P12)</f>
        <v>0</v>
      </c>
      <c r="H18" s="151">
        <f>SUMIF('gm podst'!C3:C12,"N",'gm podst'!Q3:Q12)</f>
        <v>0</v>
      </c>
      <c r="I18" s="151">
        <f>SUMIF('gm podst'!C3:C12,"N",'gm podst'!R3:R12)</f>
        <v>0</v>
      </c>
      <c r="J18" s="151">
        <f>SUMIF('gm podst'!C3:C12,"N",'gm podst'!S3:S12)</f>
        <v>0</v>
      </c>
      <c r="K18" s="151">
        <f>SUMIF('gm podst'!C3:C12,"N",'gm podst'!T3:T12)</f>
        <v>0</v>
      </c>
      <c r="L18" s="151">
        <f>SUMIF('gm podst'!C3:C12,"N",'gm podst'!U3:U12)</f>
        <v>7374724.6599999992</v>
      </c>
      <c r="M18" s="151">
        <f>SUMIF('gm podst'!C3:C12,"N",'gm podst'!V3:V12)</f>
        <v>0</v>
      </c>
      <c r="N18" s="151">
        <f>SUMIF('gm podst'!C3:C12,"N",'gm podst'!W3:W12)</f>
        <v>0</v>
      </c>
      <c r="O18" s="151">
        <f>SUMIF('gm podst'!C3:C12,"N",'gm podst'!X3:X12)</f>
        <v>0</v>
      </c>
      <c r="P18" s="151">
        <f>SUMIF('gm podst'!D3:D12,"N",'gm podst'!Y3:Y12)</f>
        <v>0</v>
      </c>
      <c r="Q18" s="159">
        <f>SUMIF('gm podst'!E3:E12,"N",'gm podst'!Z3:Z12)</f>
        <v>0</v>
      </c>
      <c r="R18" s="15" t="b">
        <f t="shared" si="0"/>
        <v>1</v>
      </c>
      <c r="S18" s="28" t="b">
        <f t="shared" si="1"/>
        <v>1</v>
      </c>
      <c r="T18" s="16"/>
      <c r="U18" s="16"/>
      <c r="V18" s="16"/>
      <c r="W18" s="16"/>
      <c r="X18" s="16"/>
      <c r="Y18" s="16"/>
      <c r="Z18" s="16"/>
    </row>
    <row r="19" spans="1:26" ht="39.950000000000003" customHeight="1" thickBot="1" x14ac:dyDescent="0.3">
      <c r="A19" s="106" t="s">
        <v>38</v>
      </c>
      <c r="B19" s="153">
        <f>COUNTIF('gm podst'!C3:C12,"W")</f>
        <v>0</v>
      </c>
      <c r="C19" s="154">
        <f>SUMIF('gm podst'!C3:C12,"W",'gm podst'!K3:K12)</f>
        <v>0</v>
      </c>
      <c r="D19" s="155">
        <f>SUMIF('gm podst'!C3:C12,"W",'gm podst'!M3:M12)</f>
        <v>0</v>
      </c>
      <c r="E19" s="107">
        <f>SUMIF('gm podst'!C3:C12,"W",'gm podst'!L3:L12)</f>
        <v>0</v>
      </c>
      <c r="F19" s="160">
        <f>SUMIF('gm podst'!C3:C12,"W",'gm podst'!O3:O12)</f>
        <v>0</v>
      </c>
      <c r="G19" s="154">
        <f>SUMIF('gm podst'!C3:C12,"W",'gm podst'!P3:P12)</f>
        <v>0</v>
      </c>
      <c r="H19" s="154">
        <f>SUMIF('gm podst'!C3:C12,"W",'gm podst'!Q3:Q12)</f>
        <v>0</v>
      </c>
      <c r="I19" s="154">
        <f>SUMIF('gm podst'!C3:C12,"W",'gm podst'!R3:R12)</f>
        <v>0</v>
      </c>
      <c r="J19" s="154">
        <f>SUMIF('gm podst'!C3:C12,"W",'gm podst'!S3:S12)</f>
        <v>0</v>
      </c>
      <c r="K19" s="154">
        <f>SUMIF('gm podst'!C3:C12,"W",'gm podst'!T3:T12)</f>
        <v>0</v>
      </c>
      <c r="L19" s="154">
        <f>SUMIF('gm podst'!C3:C12,"W",'gm podst'!U3:U12)</f>
        <v>0</v>
      </c>
      <c r="M19" s="154">
        <f>SUMIF('gm podst'!C3:C12,"W",'gm podst'!V3:V12)</f>
        <v>0</v>
      </c>
      <c r="N19" s="154">
        <f>SUMIF('gm podst'!C3:C12,"W",'gm podst'!W3:W12)</f>
        <v>0</v>
      </c>
      <c r="O19" s="154">
        <f>SUMIF('gm podst'!C3:C12,"W",'gm podst'!X3:X12)</f>
        <v>0</v>
      </c>
      <c r="P19" s="154">
        <f>SUMIF('gm podst'!D3:D12,"W",'gm podst'!Y3:Y12)</f>
        <v>0</v>
      </c>
      <c r="Q19" s="161">
        <f>SUMIF('gm podst'!E3:E12,"W",'gm podst'!Z3:Z12)</f>
        <v>0</v>
      </c>
      <c r="R19" s="15" t="b">
        <f t="shared" si="0"/>
        <v>1</v>
      </c>
      <c r="S19" s="28" t="b">
        <f t="shared" si="1"/>
        <v>1</v>
      </c>
      <c r="T19" s="16"/>
      <c r="U19" s="16"/>
      <c r="V19" s="16"/>
      <c r="W19" s="16"/>
      <c r="X19" s="16"/>
      <c r="Y19" s="16"/>
      <c r="Z19" s="16"/>
    </row>
    <row r="20" spans="1:26" s="18" customFormat="1" ht="39.950000000000003" customHeight="1" thickTop="1" x14ac:dyDescent="0.25">
      <c r="A20" s="108" t="s">
        <v>40</v>
      </c>
      <c r="B20" s="109">
        <f>B12+B16</f>
        <v>21</v>
      </c>
      <c r="C20" s="110">
        <f>C12+C16</f>
        <v>45251257.109999999</v>
      </c>
      <c r="D20" s="111">
        <f t="shared" ref="C20:O22" si="2">D12+D16</f>
        <v>23064684.080000002</v>
      </c>
      <c r="E20" s="112">
        <f t="shared" si="2"/>
        <v>22186573.030000001</v>
      </c>
      <c r="F20" s="113">
        <f t="shared" si="2"/>
        <v>0</v>
      </c>
      <c r="G20" s="110">
        <f t="shared" si="2"/>
        <v>0</v>
      </c>
      <c r="H20" s="110">
        <f t="shared" si="2"/>
        <v>0</v>
      </c>
      <c r="I20" s="110">
        <f t="shared" si="2"/>
        <v>0</v>
      </c>
      <c r="J20" s="110">
        <f t="shared" si="2"/>
        <v>0</v>
      </c>
      <c r="K20" s="110">
        <f t="shared" si="2"/>
        <v>0</v>
      </c>
      <c r="L20" s="110">
        <f t="shared" si="2"/>
        <v>22186573.030000001</v>
      </c>
      <c r="M20" s="110">
        <f t="shared" si="2"/>
        <v>0</v>
      </c>
      <c r="N20" s="110">
        <f t="shared" si="2"/>
        <v>0</v>
      </c>
      <c r="O20" s="110">
        <f t="shared" si="2"/>
        <v>0</v>
      </c>
      <c r="P20" s="110">
        <f t="shared" ref="P20:Q20" si="3">P12+P16</f>
        <v>0</v>
      </c>
      <c r="Q20" s="114">
        <f t="shared" si="3"/>
        <v>0</v>
      </c>
      <c r="R20" s="15" t="b">
        <f t="shared" si="0"/>
        <v>1</v>
      </c>
      <c r="S20" s="28" t="b">
        <f t="shared" si="1"/>
        <v>1</v>
      </c>
      <c r="T20" s="17"/>
      <c r="U20" s="17"/>
      <c r="V20" s="17"/>
      <c r="W20" s="17"/>
      <c r="X20" s="17"/>
      <c r="Y20" s="17"/>
      <c r="Z20" s="17"/>
    </row>
    <row r="21" spans="1:26" s="18" customFormat="1" ht="39.950000000000003" customHeight="1" x14ac:dyDescent="0.25">
      <c r="A21" s="115" t="s">
        <v>36</v>
      </c>
      <c r="B21" s="79">
        <f>B13+B17</f>
        <v>0</v>
      </c>
      <c r="C21" s="71">
        <f t="shared" si="2"/>
        <v>0</v>
      </c>
      <c r="D21" s="84">
        <f t="shared" si="2"/>
        <v>0</v>
      </c>
      <c r="E21" s="37">
        <f t="shared" si="2"/>
        <v>0</v>
      </c>
      <c r="F21" s="89">
        <f t="shared" si="2"/>
        <v>0</v>
      </c>
      <c r="G21" s="71">
        <f t="shared" si="2"/>
        <v>0</v>
      </c>
      <c r="H21" s="71">
        <f t="shared" si="2"/>
        <v>0</v>
      </c>
      <c r="I21" s="71">
        <f t="shared" si="2"/>
        <v>0</v>
      </c>
      <c r="J21" s="71">
        <f t="shared" si="2"/>
        <v>0</v>
      </c>
      <c r="K21" s="71">
        <f t="shared" si="2"/>
        <v>0</v>
      </c>
      <c r="L21" s="71">
        <f t="shared" si="2"/>
        <v>0</v>
      </c>
      <c r="M21" s="71">
        <f t="shared" si="2"/>
        <v>0</v>
      </c>
      <c r="N21" s="71">
        <f t="shared" si="2"/>
        <v>0</v>
      </c>
      <c r="O21" s="71">
        <f t="shared" si="2"/>
        <v>0</v>
      </c>
      <c r="P21" s="71">
        <f t="shared" ref="P21:Q21" si="4">P13+P17</f>
        <v>0</v>
      </c>
      <c r="Q21" s="116">
        <f t="shared" si="4"/>
        <v>0</v>
      </c>
      <c r="R21" s="15" t="b">
        <f t="shared" si="0"/>
        <v>1</v>
      </c>
      <c r="S21" s="28" t="b">
        <f>E21=SUM(F21:Q21)</f>
        <v>1</v>
      </c>
      <c r="T21" s="17"/>
      <c r="U21" s="17"/>
      <c r="V21" s="17"/>
      <c r="W21" s="17"/>
      <c r="X21" s="17"/>
      <c r="Y21" s="17"/>
      <c r="Z21" s="17"/>
    </row>
    <row r="22" spans="1:26" s="18" customFormat="1" ht="39.950000000000003" customHeight="1" x14ac:dyDescent="0.25">
      <c r="A22" s="117" t="s">
        <v>37</v>
      </c>
      <c r="B22" s="80">
        <f>B14+B18</f>
        <v>21</v>
      </c>
      <c r="C22" s="74">
        <f t="shared" si="2"/>
        <v>45251257.109999999</v>
      </c>
      <c r="D22" s="85">
        <f t="shared" si="2"/>
        <v>23064684.080000002</v>
      </c>
      <c r="E22" s="36">
        <f t="shared" si="2"/>
        <v>22186573.030000001</v>
      </c>
      <c r="F22" s="90">
        <f t="shared" si="2"/>
        <v>0</v>
      </c>
      <c r="G22" s="74">
        <f t="shared" si="2"/>
        <v>0</v>
      </c>
      <c r="H22" s="74">
        <f t="shared" si="2"/>
        <v>0</v>
      </c>
      <c r="I22" s="74">
        <f t="shared" si="2"/>
        <v>0</v>
      </c>
      <c r="J22" s="74">
        <f t="shared" si="2"/>
        <v>0</v>
      </c>
      <c r="K22" s="74">
        <f t="shared" si="2"/>
        <v>0</v>
      </c>
      <c r="L22" s="74">
        <f t="shared" si="2"/>
        <v>22186573.030000001</v>
      </c>
      <c r="M22" s="74">
        <f t="shared" si="2"/>
        <v>0</v>
      </c>
      <c r="N22" s="74">
        <f t="shared" si="2"/>
        <v>0</v>
      </c>
      <c r="O22" s="74">
        <f t="shared" si="2"/>
        <v>0</v>
      </c>
      <c r="P22" s="74">
        <f t="shared" ref="P22:Q22" si="5">P14+P18</f>
        <v>0</v>
      </c>
      <c r="Q22" s="118">
        <f t="shared" si="5"/>
        <v>0</v>
      </c>
      <c r="R22" s="15" t="b">
        <f t="shared" si="0"/>
        <v>1</v>
      </c>
      <c r="S22" s="28" t="b">
        <f t="shared" si="1"/>
        <v>1</v>
      </c>
      <c r="T22" s="17"/>
      <c r="U22" s="17"/>
      <c r="V22" s="17"/>
      <c r="W22" s="17"/>
      <c r="X22" s="17"/>
      <c r="Y22" s="17"/>
      <c r="Z22" s="17"/>
    </row>
    <row r="23" spans="1:26" s="18" customFormat="1" ht="39.950000000000003" customHeight="1" thickBot="1" x14ac:dyDescent="0.3">
      <c r="A23" s="119" t="s">
        <v>38</v>
      </c>
      <c r="B23" s="120">
        <f>B15+B19</f>
        <v>0</v>
      </c>
      <c r="C23" s="121">
        <f t="shared" ref="C23:O23" si="6">C15+C19</f>
        <v>0</v>
      </c>
      <c r="D23" s="122">
        <f t="shared" si="6"/>
        <v>0</v>
      </c>
      <c r="E23" s="107">
        <f t="shared" si="6"/>
        <v>0</v>
      </c>
      <c r="F23" s="123">
        <f t="shared" si="6"/>
        <v>0</v>
      </c>
      <c r="G23" s="121">
        <f t="shared" si="6"/>
        <v>0</v>
      </c>
      <c r="H23" s="121">
        <f t="shared" si="6"/>
        <v>0</v>
      </c>
      <c r="I23" s="121">
        <f t="shared" si="6"/>
        <v>0</v>
      </c>
      <c r="J23" s="121">
        <f t="shared" si="6"/>
        <v>0</v>
      </c>
      <c r="K23" s="121">
        <f t="shared" si="6"/>
        <v>0</v>
      </c>
      <c r="L23" s="121">
        <f t="shared" si="6"/>
        <v>0</v>
      </c>
      <c r="M23" s="121">
        <f t="shared" si="6"/>
        <v>0</v>
      </c>
      <c r="N23" s="121">
        <f t="shared" si="6"/>
        <v>0</v>
      </c>
      <c r="O23" s="121">
        <f t="shared" si="6"/>
        <v>0</v>
      </c>
      <c r="P23" s="121">
        <f t="shared" ref="P23:Q23" si="7">P15+P19</f>
        <v>0</v>
      </c>
      <c r="Q23" s="124">
        <f t="shared" si="7"/>
        <v>0</v>
      </c>
      <c r="R23" s="15" t="b">
        <f t="shared" si="0"/>
        <v>1</v>
      </c>
      <c r="S23" s="28" t="b">
        <f t="shared" si="1"/>
        <v>1</v>
      </c>
      <c r="T23" s="17"/>
      <c r="U23" s="17"/>
      <c r="V23" s="17"/>
      <c r="W23" s="17"/>
      <c r="X23" s="17"/>
      <c r="Y23" s="17"/>
      <c r="Z23" s="17"/>
    </row>
    <row r="24" spans="1:26" ht="39.950000000000003" customHeight="1" thickTop="1" x14ac:dyDescent="0.25">
      <c r="A24" s="97" t="s">
        <v>2</v>
      </c>
      <c r="B24" s="98">
        <f>COUNTA('pow rez'!K3:K5)</f>
        <v>0</v>
      </c>
      <c r="C24" s="99">
        <f>SUM('pow rez'!J3:J5)</f>
        <v>0</v>
      </c>
      <c r="D24" s="100">
        <f>SUM('pow rez'!L3:L5)</f>
        <v>0</v>
      </c>
      <c r="E24" s="101">
        <f>SUM('pow rez'!K3:K5)</f>
        <v>0</v>
      </c>
      <c r="F24" s="102">
        <f>SUM('pow rez'!N3:N5)</f>
        <v>0</v>
      </c>
      <c r="G24" s="99">
        <f>SUM('pow rez'!O3:O5)</f>
        <v>0</v>
      </c>
      <c r="H24" s="99">
        <f>SUM('pow rez'!P3:P5)</f>
        <v>0</v>
      </c>
      <c r="I24" s="99">
        <f>SUM('pow rez'!Q3:Q5)</f>
        <v>0</v>
      </c>
      <c r="J24" s="99">
        <f>SUM('pow rez'!R3:R5)</f>
        <v>0</v>
      </c>
      <c r="K24" s="99">
        <f>SUM('pow rez'!S3:S5)</f>
        <v>0</v>
      </c>
      <c r="L24" s="99">
        <f>SUM('pow rez'!T3:T5)</f>
        <v>0</v>
      </c>
      <c r="M24" s="99">
        <f>SUM('pow rez'!U3:U5)</f>
        <v>0</v>
      </c>
      <c r="N24" s="99">
        <f>SUM('pow rez'!V3:V5)</f>
        <v>0</v>
      </c>
      <c r="O24" s="99">
        <f>SUM('pow rez'!W3:W5)</f>
        <v>0</v>
      </c>
      <c r="P24" s="99">
        <f>SUM('pow rez'!X3:X5)</f>
        <v>0</v>
      </c>
      <c r="Q24" s="103">
        <f>SUM('pow rez'!Y3:Y5)</f>
        <v>0</v>
      </c>
      <c r="R24" s="15" t="b">
        <f t="shared" si="0"/>
        <v>1</v>
      </c>
      <c r="S24" s="28" t="b">
        <f t="shared" si="1"/>
        <v>1</v>
      </c>
      <c r="T24" s="16"/>
      <c r="U24" s="16"/>
      <c r="V24" s="16"/>
      <c r="W24" s="16"/>
      <c r="X24" s="16"/>
      <c r="Y24" s="16"/>
      <c r="Z24" s="16"/>
    </row>
    <row r="25" spans="1:26" ht="39.950000000000003" customHeight="1" x14ac:dyDescent="0.25">
      <c r="A25" s="105" t="s">
        <v>37</v>
      </c>
      <c r="B25" s="150">
        <f>COUNTIF('pow rez'!C3:C5,"N")</f>
        <v>0</v>
      </c>
      <c r="C25" s="151">
        <f>SUMIF('pow rez'!C3:C5,"N",'pow rez'!J3:J5)</f>
        <v>0</v>
      </c>
      <c r="D25" s="152">
        <f>SUMIF('pow rez'!C3:C5,"N",'pow rez'!L3:L5)</f>
        <v>0</v>
      </c>
      <c r="E25" s="36">
        <f>SUMIF('pow rez'!C3:C5,"N",'pow rez'!K3:K5)</f>
        <v>0</v>
      </c>
      <c r="F25" s="158">
        <f>SUMIF('pow rez'!C3:C5,"N",'pow rez'!N3:N5)</f>
        <v>0</v>
      </c>
      <c r="G25" s="151">
        <f>SUMIF('pow rez'!C3:C5,"N",'pow rez'!O3:O5)</f>
        <v>0</v>
      </c>
      <c r="H25" s="151">
        <f>SUMIF('pow rez'!C3:C5,"N",'pow rez'!P3:P5)</f>
        <v>0</v>
      </c>
      <c r="I25" s="151">
        <f>SUMIF('pow rez'!C3:C5,"N",'pow rez'!Q3:Q5)</f>
        <v>0</v>
      </c>
      <c r="J25" s="151">
        <f>SUMIF('pow rez'!C3:C5,"N",'pow rez'!R3:R5)</f>
        <v>0</v>
      </c>
      <c r="K25" s="151">
        <f>SUMIF('pow rez'!C3:C5,"N",'pow rez'!S3:S5)</f>
        <v>0</v>
      </c>
      <c r="L25" s="151">
        <f>SUMIF('pow rez'!C3:C5,"N",'pow rez'!T3:T5)</f>
        <v>0</v>
      </c>
      <c r="M25" s="151">
        <f>SUMIF('pow rez'!C3:C5,"N",'pow rez'!U3:U5)</f>
        <v>0</v>
      </c>
      <c r="N25" s="151">
        <f>SUMIF('pow rez'!C3:C5,"N",'pow rez'!V3:V5)</f>
        <v>0</v>
      </c>
      <c r="O25" s="151">
        <f>SUMIF('pow rez'!C3:C5,"N",'pow rez'!W3:W5)</f>
        <v>0</v>
      </c>
      <c r="P25" s="151">
        <f>SUMIF('pow rez'!D3:D5,"N",'pow rez'!X3:X5)</f>
        <v>0</v>
      </c>
      <c r="Q25" s="159">
        <f>SUMIF('pow rez'!E3:E5,"N",'pow rez'!Y3:Y5)</f>
        <v>0</v>
      </c>
      <c r="R25" s="15" t="b">
        <f t="shared" si="0"/>
        <v>1</v>
      </c>
      <c r="S25" s="28" t="b">
        <f t="shared" si="1"/>
        <v>1</v>
      </c>
      <c r="T25" s="16"/>
      <c r="U25" s="16"/>
      <c r="V25" s="16"/>
      <c r="W25" s="16"/>
      <c r="X25" s="16"/>
      <c r="Y25" s="16"/>
      <c r="Z25" s="16"/>
    </row>
    <row r="26" spans="1:26" ht="39.950000000000003" customHeight="1" thickBot="1" x14ac:dyDescent="0.3">
      <c r="A26" s="106" t="s">
        <v>38</v>
      </c>
      <c r="B26" s="153">
        <f>COUNTIF('pow rez'!C3:C5,"W")</f>
        <v>0</v>
      </c>
      <c r="C26" s="154">
        <f>SUMIF('pow rez'!C3:C5,"W",'pow rez'!J3:J5)</f>
        <v>0</v>
      </c>
      <c r="D26" s="155">
        <f>SUMIF('pow rez'!C3:C5,"W",'pow rez'!L3:L5)</f>
        <v>0</v>
      </c>
      <c r="E26" s="107">
        <f>SUMIF('pow rez'!C3:C5,"W",'pow rez'!K3:K5)</f>
        <v>0</v>
      </c>
      <c r="F26" s="160">
        <f>SUMIF('pow rez'!C3:C5,"W",'pow rez'!N3:N5)</f>
        <v>0</v>
      </c>
      <c r="G26" s="154">
        <f>SUMIF('pow rez'!C3:C5,"W",'pow rez'!O3:O5)</f>
        <v>0</v>
      </c>
      <c r="H26" s="154">
        <f>SUMIF('pow rez'!C3:C5,"W",'pow rez'!P3:P5)</f>
        <v>0</v>
      </c>
      <c r="I26" s="154">
        <f>SUMIF('pow rez'!C3:C5,"W",'pow rez'!Q3:Q5)</f>
        <v>0</v>
      </c>
      <c r="J26" s="154">
        <f>SUMIF('pow rez'!C3:C5,"W",'pow rez'!R3:R5)</f>
        <v>0</v>
      </c>
      <c r="K26" s="154">
        <f>SUMIF('pow rez'!C3:C5,"W",'pow rez'!S3:S5)</f>
        <v>0</v>
      </c>
      <c r="L26" s="154">
        <f>SUMIF('pow rez'!C3:C5,"W",'pow rez'!T3:T5)</f>
        <v>0</v>
      </c>
      <c r="M26" s="154">
        <f>SUMIF('pow rez'!C3:C5,"W",'pow rez'!U3:U5)</f>
        <v>0</v>
      </c>
      <c r="N26" s="154">
        <f>SUMIF('pow rez'!C3:C5,"W",'pow rez'!V3:V5)</f>
        <v>0</v>
      </c>
      <c r="O26" s="154">
        <f>SUMIF('pow rez'!C3:C5,"W",'pow rez'!W3:W5)</f>
        <v>0</v>
      </c>
      <c r="P26" s="154">
        <f>SUMIF('pow rez'!D3:D5,"W",'pow rez'!X3:X5)</f>
        <v>0</v>
      </c>
      <c r="Q26" s="161">
        <f>SUMIF('pow rez'!E3:E5,"W",'pow rez'!Y3:Y5)</f>
        <v>0</v>
      </c>
      <c r="R26" s="15" t="b">
        <f t="shared" si="0"/>
        <v>1</v>
      </c>
      <c r="S26" s="28" t="b">
        <f t="shared" si="1"/>
        <v>1</v>
      </c>
      <c r="T26" s="16"/>
      <c r="U26" s="16"/>
      <c r="V26" s="16"/>
      <c r="W26" s="16"/>
      <c r="X26" s="16"/>
      <c r="Y26" s="16"/>
      <c r="Z26" s="16"/>
    </row>
    <row r="27" spans="1:26" ht="39.950000000000003" customHeight="1" thickTop="1" x14ac:dyDescent="0.25">
      <c r="A27" s="97" t="s">
        <v>3</v>
      </c>
      <c r="B27" s="98">
        <f>COUNTA('gm rez'!L3:L10)</f>
        <v>8</v>
      </c>
      <c r="C27" s="99">
        <f>SUM('gm rez'!K3:K10)</f>
        <v>5306000.29</v>
      </c>
      <c r="D27" s="100">
        <f>SUM('gm rez'!M3:M10)</f>
        <v>2653000.1599999997</v>
      </c>
      <c r="E27" s="101">
        <f>SUM('gm rez'!L3:L10)</f>
        <v>2653000.1300000004</v>
      </c>
      <c r="F27" s="102">
        <f>SUM('gm rez'!O3:O10)</f>
        <v>0</v>
      </c>
      <c r="G27" s="99">
        <f>SUM('gm rez'!P3:P10)</f>
        <v>0</v>
      </c>
      <c r="H27" s="99">
        <f>SUM('gm rez'!Q3:Q10)</f>
        <v>0</v>
      </c>
      <c r="I27" s="99">
        <f>SUM('gm rez'!R3:R10)</f>
        <v>0</v>
      </c>
      <c r="J27" s="99">
        <f>SUM('gm rez'!S3:S10)</f>
        <v>0</v>
      </c>
      <c r="K27" s="99">
        <f>SUM('gm rez'!T3:T10)</f>
        <v>0</v>
      </c>
      <c r="L27" s="99">
        <f>SUM('gm rez'!U3:U10)</f>
        <v>2653000.1300000004</v>
      </c>
      <c r="M27" s="99">
        <f>SUM('gm rez'!V3:V10)</f>
        <v>0</v>
      </c>
      <c r="N27" s="99">
        <f>SUM('gm rez'!W3:W10)</f>
        <v>0</v>
      </c>
      <c r="O27" s="99">
        <f>SUM('gm rez'!X3:X10)</f>
        <v>0</v>
      </c>
      <c r="P27" s="99">
        <f>SUM('gm rez'!Y3:Y10)</f>
        <v>0</v>
      </c>
      <c r="Q27" s="103">
        <f>SUM('gm rez'!Z3:Z10)</f>
        <v>0</v>
      </c>
      <c r="R27" s="15" t="b">
        <f t="shared" si="0"/>
        <v>1</v>
      </c>
      <c r="S27" s="28" t="b">
        <f t="shared" si="1"/>
        <v>1</v>
      </c>
      <c r="T27" s="19"/>
      <c r="U27" s="19"/>
      <c r="V27" s="19"/>
      <c r="W27" s="19"/>
      <c r="X27" s="9"/>
      <c r="Y27" s="9"/>
      <c r="Z27" s="9"/>
    </row>
    <row r="28" spans="1:26" ht="39.950000000000003" customHeight="1" x14ac:dyDescent="0.25">
      <c r="A28" s="105" t="s">
        <v>37</v>
      </c>
      <c r="B28" s="150">
        <f>COUNTIF('gm rez'!C3:C10,"N")</f>
        <v>8</v>
      </c>
      <c r="C28" s="151">
        <f>SUMIF('gm rez'!C3:C10,"N",'gm rez'!K3:K10)</f>
        <v>5306000.29</v>
      </c>
      <c r="D28" s="152">
        <f>SUMIF('gm rez'!C3:C10,"N",'gm rez'!M3:M10)</f>
        <v>2653000.1599999997</v>
      </c>
      <c r="E28" s="36">
        <f>SUMIF('gm rez'!C3:C10,"N",'gm rez'!L3:L10)</f>
        <v>2653000.1300000004</v>
      </c>
      <c r="F28" s="158">
        <f>SUMIF('gm rez'!C3:C10,"N",'gm rez'!O3:O10)</f>
        <v>0</v>
      </c>
      <c r="G28" s="151">
        <f>SUMIF('gm rez'!C3:C10,"N",'gm rez'!P3:P10)</f>
        <v>0</v>
      </c>
      <c r="H28" s="151">
        <f>SUMIF('gm rez'!C3:C10,"N",'gm rez'!Q3:Q10)</f>
        <v>0</v>
      </c>
      <c r="I28" s="151">
        <f>SUMIF('gm rez'!C3:C10,"N",'gm rez'!R3:R10)</f>
        <v>0</v>
      </c>
      <c r="J28" s="151">
        <f>SUMIF('gm rez'!C3:C10,"N",'gm rez'!S3:S10)</f>
        <v>0</v>
      </c>
      <c r="K28" s="151">
        <f>SUMIF('gm rez'!C3:C10,"N",'gm rez'!T3:T10)</f>
        <v>0</v>
      </c>
      <c r="L28" s="151">
        <f>SUMIF('gm rez'!C3:C10,"N",'gm rez'!U3:U10)</f>
        <v>2653000.1300000004</v>
      </c>
      <c r="M28" s="151">
        <f>SUMIF('gm rez'!C3:C10,"N",'gm rez'!V3:V10)</f>
        <v>0</v>
      </c>
      <c r="N28" s="151">
        <f>SUMIF('gm rez'!C3:C10,"N",'gm rez'!W3:W10)</f>
        <v>0</v>
      </c>
      <c r="O28" s="151">
        <f>SUMIF('gm rez'!C3:C10,"N",'gm rez'!X3:X10)</f>
        <v>0</v>
      </c>
      <c r="P28" s="151">
        <f>SUMIF('gm rez'!D3:D10,"N",'gm rez'!Y3:Y10)</f>
        <v>0</v>
      </c>
      <c r="Q28" s="159">
        <f>SUMIF('gm rez'!E3:E10,"N",'gm rez'!Z3:Z10)</f>
        <v>0</v>
      </c>
      <c r="R28" s="15" t="b">
        <f t="shared" si="0"/>
        <v>1</v>
      </c>
      <c r="S28" s="28" t="b">
        <f t="shared" si="1"/>
        <v>1</v>
      </c>
      <c r="T28" s="19"/>
      <c r="U28" s="19"/>
      <c r="V28" s="19"/>
      <c r="W28" s="19"/>
      <c r="X28" s="9"/>
      <c r="Y28" s="9"/>
      <c r="Z28" s="9"/>
    </row>
    <row r="29" spans="1:26" ht="39.950000000000003" customHeight="1" thickBot="1" x14ac:dyDescent="0.3">
      <c r="A29" s="106" t="s">
        <v>38</v>
      </c>
      <c r="B29" s="153">
        <f>COUNTIF('gm rez'!C3:C10,"W")</f>
        <v>0</v>
      </c>
      <c r="C29" s="154">
        <f>SUMIF('gm rez'!C3:C10,"W",'gm rez'!K3:K10)</f>
        <v>0</v>
      </c>
      <c r="D29" s="155">
        <f>SUMIF('gm rez'!C3:C10,"W",'gm rez'!M3:M10)</f>
        <v>0</v>
      </c>
      <c r="E29" s="107">
        <f>SUMIF('gm rez'!C3:C10,"W",'gm rez'!L3:L10)</f>
        <v>0</v>
      </c>
      <c r="F29" s="160">
        <f>SUMIF('gm rez'!C3:C10,"W",'gm rez'!O3:O10)</f>
        <v>0</v>
      </c>
      <c r="G29" s="154">
        <f>SUMIF('gm rez'!C3:C10,"W",'gm rez'!P3:P10)</f>
        <v>0</v>
      </c>
      <c r="H29" s="154">
        <f>SUMIF('gm rez'!C3:C10,"W",'gm rez'!Q3:Q10)</f>
        <v>0</v>
      </c>
      <c r="I29" s="154">
        <f>SUMIF('gm rez'!C3:C10,"W",'gm rez'!R3:R10)</f>
        <v>0</v>
      </c>
      <c r="J29" s="154">
        <f>SUMIF('gm rez'!C3:C10,"W",'gm rez'!S3:S10)</f>
        <v>0</v>
      </c>
      <c r="K29" s="154">
        <f>SUMIF('gm rez'!C3:C10,"W",'gm rez'!T3:T10)</f>
        <v>0</v>
      </c>
      <c r="L29" s="154">
        <f>SUMIF('gm rez'!C3:C10,"W",'gm rez'!U3:U10)</f>
        <v>0</v>
      </c>
      <c r="M29" s="154">
        <f>SUMIF('gm rez'!C3:C10,"W",'gm rez'!V3:V10)</f>
        <v>0</v>
      </c>
      <c r="N29" s="154">
        <f>SUMIF('gm rez'!C3:C10,"W",'gm rez'!W3:W10)</f>
        <v>0</v>
      </c>
      <c r="O29" s="154">
        <f>SUMIF('gm rez'!C3:C10,"W",'gm rez'!X3:X10)</f>
        <v>0</v>
      </c>
      <c r="P29" s="154">
        <f>SUMIF('gm rez'!D3:D10,"W",'gm rez'!Y3:Y10)</f>
        <v>0</v>
      </c>
      <c r="Q29" s="161">
        <f>SUMIF('gm rez'!E3:E10,"W",'gm rez'!Z3:Z10)</f>
        <v>0</v>
      </c>
      <c r="R29" s="15" t="b">
        <f t="shared" si="0"/>
        <v>1</v>
      </c>
      <c r="S29" s="28" t="b">
        <f t="shared" si="1"/>
        <v>1</v>
      </c>
      <c r="T29" s="19"/>
      <c r="U29" s="19"/>
      <c r="V29" s="19"/>
      <c r="W29" s="19"/>
      <c r="X29" s="9"/>
      <c r="Y29" s="9"/>
      <c r="Z29" s="9"/>
    </row>
    <row r="30" spans="1:26" ht="39.950000000000003" customHeight="1" thickTop="1" x14ac:dyDescent="0.25">
      <c r="A30" s="171" t="s">
        <v>21</v>
      </c>
      <c r="B30" s="172">
        <f>B24+B27</f>
        <v>8</v>
      </c>
      <c r="C30" s="173">
        <f t="shared" ref="C30:O30" si="8">C24+C27</f>
        <v>5306000.29</v>
      </c>
      <c r="D30" s="174">
        <f t="shared" si="8"/>
        <v>2653000.1599999997</v>
      </c>
      <c r="E30" s="175">
        <f t="shared" si="8"/>
        <v>2653000.1300000004</v>
      </c>
      <c r="F30" s="176">
        <f t="shared" si="8"/>
        <v>0</v>
      </c>
      <c r="G30" s="173">
        <f t="shared" si="8"/>
        <v>0</v>
      </c>
      <c r="H30" s="173">
        <f t="shared" si="8"/>
        <v>0</v>
      </c>
      <c r="I30" s="173">
        <f t="shared" si="8"/>
        <v>0</v>
      </c>
      <c r="J30" s="173">
        <f t="shared" si="8"/>
        <v>0</v>
      </c>
      <c r="K30" s="173">
        <f t="shared" si="8"/>
        <v>0</v>
      </c>
      <c r="L30" s="173">
        <f t="shared" si="8"/>
        <v>2653000.1300000004</v>
      </c>
      <c r="M30" s="173">
        <f t="shared" si="8"/>
        <v>0</v>
      </c>
      <c r="N30" s="173">
        <f t="shared" si="8"/>
        <v>0</v>
      </c>
      <c r="O30" s="173">
        <f t="shared" si="8"/>
        <v>0</v>
      </c>
      <c r="P30" s="173">
        <f t="shared" ref="P30:Q30" si="9">P24+P27</f>
        <v>0</v>
      </c>
      <c r="Q30" s="177">
        <f t="shared" si="9"/>
        <v>0</v>
      </c>
      <c r="R30" s="15" t="b">
        <f t="shared" si="0"/>
        <v>1</v>
      </c>
      <c r="S30" s="28" t="b">
        <f t="shared" si="1"/>
        <v>1</v>
      </c>
    </row>
    <row r="31" spans="1:26" ht="39.950000000000003" customHeight="1" x14ac:dyDescent="0.25">
      <c r="A31" s="83" t="s">
        <v>37</v>
      </c>
      <c r="B31" s="81">
        <f t="shared" ref="B31:O31" si="10">B25+B28</f>
        <v>8</v>
      </c>
      <c r="C31" s="72">
        <f t="shared" si="10"/>
        <v>5306000.29</v>
      </c>
      <c r="D31" s="86">
        <f t="shared" si="10"/>
        <v>2653000.1599999997</v>
      </c>
      <c r="E31" s="36">
        <f t="shared" si="10"/>
        <v>2653000.1300000004</v>
      </c>
      <c r="F31" s="91">
        <f t="shared" si="10"/>
        <v>0</v>
      </c>
      <c r="G31" s="72">
        <f t="shared" si="10"/>
        <v>0</v>
      </c>
      <c r="H31" s="72">
        <f t="shared" si="10"/>
        <v>0</v>
      </c>
      <c r="I31" s="72">
        <f t="shared" si="10"/>
        <v>0</v>
      </c>
      <c r="J31" s="72">
        <f t="shared" si="10"/>
        <v>0</v>
      </c>
      <c r="K31" s="72">
        <f t="shared" si="10"/>
        <v>0</v>
      </c>
      <c r="L31" s="72">
        <f t="shared" si="10"/>
        <v>2653000.1300000004</v>
      </c>
      <c r="M31" s="72">
        <f t="shared" si="10"/>
        <v>0</v>
      </c>
      <c r="N31" s="72">
        <f t="shared" si="10"/>
        <v>0</v>
      </c>
      <c r="O31" s="72">
        <f t="shared" si="10"/>
        <v>0</v>
      </c>
      <c r="P31" s="72">
        <f t="shared" ref="P31:Q31" si="11">P25+P28</f>
        <v>0</v>
      </c>
      <c r="Q31" s="78">
        <f t="shared" si="11"/>
        <v>0</v>
      </c>
      <c r="R31" s="15" t="b">
        <f t="shared" si="0"/>
        <v>1</v>
      </c>
      <c r="S31" s="28" t="b">
        <f t="shared" si="1"/>
        <v>1</v>
      </c>
    </row>
    <row r="32" spans="1:26" ht="39.950000000000003" customHeight="1" thickBot="1" x14ac:dyDescent="0.3">
      <c r="A32" s="125" t="s">
        <v>38</v>
      </c>
      <c r="B32" s="126">
        <f t="shared" ref="B32:O32" si="12">B26+B29</f>
        <v>0</v>
      </c>
      <c r="C32" s="127">
        <f t="shared" si="12"/>
        <v>0</v>
      </c>
      <c r="D32" s="128">
        <f t="shared" si="12"/>
        <v>0</v>
      </c>
      <c r="E32" s="129">
        <f t="shared" si="12"/>
        <v>0</v>
      </c>
      <c r="F32" s="130">
        <f t="shared" si="12"/>
        <v>0</v>
      </c>
      <c r="G32" s="127">
        <f t="shared" si="12"/>
        <v>0</v>
      </c>
      <c r="H32" s="127">
        <f t="shared" si="12"/>
        <v>0</v>
      </c>
      <c r="I32" s="127">
        <f t="shared" si="12"/>
        <v>0</v>
      </c>
      <c r="J32" s="127">
        <f t="shared" si="12"/>
        <v>0</v>
      </c>
      <c r="K32" s="127">
        <f t="shared" si="12"/>
        <v>0</v>
      </c>
      <c r="L32" s="127">
        <f t="shared" si="12"/>
        <v>0</v>
      </c>
      <c r="M32" s="127">
        <f t="shared" si="12"/>
        <v>0</v>
      </c>
      <c r="N32" s="127">
        <f t="shared" si="12"/>
        <v>0</v>
      </c>
      <c r="O32" s="127">
        <f t="shared" si="12"/>
        <v>0</v>
      </c>
      <c r="P32" s="127">
        <f t="shared" ref="P32:Q32" si="13">P26+P29</f>
        <v>0</v>
      </c>
      <c r="Q32" s="131">
        <f t="shared" si="13"/>
        <v>0</v>
      </c>
      <c r="R32" s="15" t="b">
        <f t="shared" si="0"/>
        <v>1</v>
      </c>
      <c r="S32" s="28" t="b">
        <f t="shared" si="1"/>
        <v>1</v>
      </c>
    </row>
    <row r="33" spans="1:19" ht="39.950000000000003" customHeight="1" thickTop="1" x14ac:dyDescent="0.25">
      <c r="A33" s="132" t="s">
        <v>32</v>
      </c>
      <c r="B33" s="133">
        <f>B20+B30</f>
        <v>29</v>
      </c>
      <c r="C33" s="134">
        <f t="shared" ref="C33:O33" si="14">C20+C30</f>
        <v>50557257.399999999</v>
      </c>
      <c r="D33" s="135">
        <f t="shared" si="14"/>
        <v>25717684.240000002</v>
      </c>
      <c r="E33" s="136">
        <f t="shared" si="14"/>
        <v>24839573.16</v>
      </c>
      <c r="F33" s="137">
        <f t="shared" si="14"/>
        <v>0</v>
      </c>
      <c r="G33" s="134">
        <f t="shared" si="14"/>
        <v>0</v>
      </c>
      <c r="H33" s="134">
        <f t="shared" si="14"/>
        <v>0</v>
      </c>
      <c r="I33" s="134">
        <f t="shared" si="14"/>
        <v>0</v>
      </c>
      <c r="J33" s="134">
        <f t="shared" si="14"/>
        <v>0</v>
      </c>
      <c r="K33" s="134">
        <f t="shared" si="14"/>
        <v>0</v>
      </c>
      <c r="L33" s="134">
        <f t="shared" si="14"/>
        <v>24839573.16</v>
      </c>
      <c r="M33" s="134">
        <f t="shared" si="14"/>
        <v>0</v>
      </c>
      <c r="N33" s="134">
        <f t="shared" si="14"/>
        <v>0</v>
      </c>
      <c r="O33" s="134">
        <f t="shared" si="14"/>
        <v>0</v>
      </c>
      <c r="P33" s="134">
        <f t="shared" ref="P33:Q33" si="15">P20+P30</f>
        <v>0</v>
      </c>
      <c r="Q33" s="138">
        <f t="shared" si="15"/>
        <v>0</v>
      </c>
      <c r="R33" s="15" t="b">
        <f t="shared" si="0"/>
        <v>1</v>
      </c>
      <c r="S33" s="28" t="b">
        <f t="shared" si="1"/>
        <v>1</v>
      </c>
    </row>
    <row r="34" spans="1:19" ht="39.950000000000003" customHeight="1" x14ac:dyDescent="0.25">
      <c r="A34" s="165" t="s">
        <v>36</v>
      </c>
      <c r="B34" s="166">
        <f>B21</f>
        <v>0</v>
      </c>
      <c r="C34" s="167">
        <f t="shared" ref="C34:O34" si="16">C21</f>
        <v>0</v>
      </c>
      <c r="D34" s="168">
        <f t="shared" si="16"/>
        <v>0</v>
      </c>
      <c r="E34" s="37">
        <f t="shared" si="16"/>
        <v>0</v>
      </c>
      <c r="F34" s="169">
        <f t="shared" si="16"/>
        <v>0</v>
      </c>
      <c r="G34" s="167">
        <f t="shared" si="16"/>
        <v>0</v>
      </c>
      <c r="H34" s="167">
        <f t="shared" si="16"/>
        <v>0</v>
      </c>
      <c r="I34" s="167">
        <f t="shared" si="16"/>
        <v>0</v>
      </c>
      <c r="J34" s="167">
        <f t="shared" si="16"/>
        <v>0</v>
      </c>
      <c r="K34" s="167">
        <f t="shared" si="16"/>
        <v>0</v>
      </c>
      <c r="L34" s="167">
        <f t="shared" si="16"/>
        <v>0</v>
      </c>
      <c r="M34" s="167">
        <f t="shared" si="16"/>
        <v>0</v>
      </c>
      <c r="N34" s="167">
        <f t="shared" si="16"/>
        <v>0</v>
      </c>
      <c r="O34" s="167">
        <f t="shared" si="16"/>
        <v>0</v>
      </c>
      <c r="P34" s="167">
        <f t="shared" ref="P34:Q34" si="17">P21</f>
        <v>0</v>
      </c>
      <c r="Q34" s="170">
        <f t="shared" si="17"/>
        <v>0</v>
      </c>
      <c r="R34" s="15" t="b">
        <f t="shared" si="0"/>
        <v>1</v>
      </c>
      <c r="S34" s="28" t="b">
        <f t="shared" si="1"/>
        <v>1</v>
      </c>
    </row>
    <row r="35" spans="1:19" ht="39.950000000000003" customHeight="1" x14ac:dyDescent="0.25">
      <c r="A35" s="139" t="s">
        <v>37</v>
      </c>
      <c r="B35" s="82">
        <f>B22+B31</f>
        <v>29</v>
      </c>
      <c r="C35" s="73">
        <f t="shared" ref="C35:O35" si="18">C22+C31</f>
        <v>50557257.399999999</v>
      </c>
      <c r="D35" s="87">
        <f t="shared" si="18"/>
        <v>25717684.240000002</v>
      </c>
      <c r="E35" s="93">
        <f t="shared" si="18"/>
        <v>24839573.16</v>
      </c>
      <c r="F35" s="92">
        <f t="shared" si="18"/>
        <v>0</v>
      </c>
      <c r="G35" s="73">
        <f t="shared" si="18"/>
        <v>0</v>
      </c>
      <c r="H35" s="73">
        <f t="shared" si="18"/>
        <v>0</v>
      </c>
      <c r="I35" s="73">
        <f t="shared" si="18"/>
        <v>0</v>
      </c>
      <c r="J35" s="73">
        <f t="shared" si="18"/>
        <v>0</v>
      </c>
      <c r="K35" s="73">
        <f t="shared" si="18"/>
        <v>0</v>
      </c>
      <c r="L35" s="73">
        <f t="shared" si="18"/>
        <v>24839573.16</v>
      </c>
      <c r="M35" s="73">
        <f t="shared" si="18"/>
        <v>0</v>
      </c>
      <c r="N35" s="73">
        <f t="shared" si="18"/>
        <v>0</v>
      </c>
      <c r="O35" s="73">
        <f t="shared" si="18"/>
        <v>0</v>
      </c>
      <c r="P35" s="73">
        <f t="shared" ref="P35:Q35" si="19">P22+P31</f>
        <v>0</v>
      </c>
      <c r="Q35" s="140">
        <f t="shared" si="19"/>
        <v>0</v>
      </c>
      <c r="R35" s="15" t="b">
        <f t="shared" si="0"/>
        <v>1</v>
      </c>
      <c r="S35" s="28" t="b">
        <f t="shared" si="1"/>
        <v>1</v>
      </c>
    </row>
    <row r="36" spans="1:19" ht="39.950000000000003" customHeight="1" thickBot="1" x14ac:dyDescent="0.3">
      <c r="A36" s="141" t="s">
        <v>38</v>
      </c>
      <c r="B36" s="142">
        <f>B23+B32</f>
        <v>0</v>
      </c>
      <c r="C36" s="143">
        <f t="shared" ref="C36:O36" si="20">C23+C32</f>
        <v>0</v>
      </c>
      <c r="D36" s="144">
        <f t="shared" si="20"/>
        <v>0</v>
      </c>
      <c r="E36" s="107">
        <f t="shared" si="20"/>
        <v>0</v>
      </c>
      <c r="F36" s="145">
        <f t="shared" si="20"/>
        <v>0</v>
      </c>
      <c r="G36" s="143">
        <f t="shared" si="20"/>
        <v>0</v>
      </c>
      <c r="H36" s="143">
        <f t="shared" si="20"/>
        <v>0</v>
      </c>
      <c r="I36" s="143">
        <f t="shared" si="20"/>
        <v>0</v>
      </c>
      <c r="J36" s="143">
        <f t="shared" si="20"/>
        <v>0</v>
      </c>
      <c r="K36" s="143">
        <f t="shared" si="20"/>
        <v>0</v>
      </c>
      <c r="L36" s="143">
        <f t="shared" si="20"/>
        <v>0</v>
      </c>
      <c r="M36" s="143">
        <f t="shared" si="20"/>
        <v>0</v>
      </c>
      <c r="N36" s="143">
        <f t="shared" si="20"/>
        <v>0</v>
      </c>
      <c r="O36" s="143">
        <f t="shared" si="20"/>
        <v>0</v>
      </c>
      <c r="P36" s="143">
        <f t="shared" ref="P36:Q36" si="21">P23+P32</f>
        <v>0</v>
      </c>
      <c r="Q36" s="146">
        <f t="shared" si="21"/>
        <v>0</v>
      </c>
      <c r="R36" s="15" t="b">
        <f t="shared" si="0"/>
        <v>1</v>
      </c>
      <c r="S36" s="28" t="b">
        <f t="shared" si="1"/>
        <v>1</v>
      </c>
    </row>
    <row r="37" spans="1:19" ht="15.75" thickTop="1" x14ac:dyDescent="0.25">
      <c r="B37" s="11" t="b">
        <f>B12+B16=B20</f>
        <v>1</v>
      </c>
      <c r="C37" s="11" t="b">
        <f t="shared" ref="C37:Q37" si="22">C12+C16=C20</f>
        <v>1</v>
      </c>
      <c r="D37" s="11" t="b">
        <f t="shared" si="22"/>
        <v>1</v>
      </c>
      <c r="E37" s="11" t="b">
        <f t="shared" si="22"/>
        <v>1</v>
      </c>
      <c r="F37" s="11" t="b">
        <f t="shared" si="22"/>
        <v>1</v>
      </c>
      <c r="G37" s="11" t="b">
        <f t="shared" si="22"/>
        <v>1</v>
      </c>
      <c r="H37" s="11" t="b">
        <f t="shared" si="22"/>
        <v>1</v>
      </c>
      <c r="I37" s="11" t="b">
        <f t="shared" si="22"/>
        <v>1</v>
      </c>
      <c r="J37" s="11" t="b">
        <f t="shared" si="22"/>
        <v>1</v>
      </c>
      <c r="K37" s="11" t="b">
        <f t="shared" si="22"/>
        <v>1</v>
      </c>
      <c r="L37" s="11" t="b">
        <f t="shared" si="22"/>
        <v>1</v>
      </c>
      <c r="M37" s="11" t="b">
        <f t="shared" si="22"/>
        <v>1</v>
      </c>
      <c r="N37" s="11" t="b">
        <f t="shared" si="22"/>
        <v>1</v>
      </c>
      <c r="O37" s="11" t="b">
        <f t="shared" si="22"/>
        <v>1</v>
      </c>
      <c r="P37" s="11" t="b">
        <f t="shared" si="22"/>
        <v>1</v>
      </c>
      <c r="Q37" s="11" t="b">
        <f t="shared" si="22"/>
        <v>1</v>
      </c>
    </row>
    <row r="38" spans="1:19" x14ac:dyDescent="0.25">
      <c r="B38" s="11" t="b">
        <f>B13+B17=B21</f>
        <v>1</v>
      </c>
      <c r="C38" s="11" t="b">
        <f t="shared" ref="C38:Q38" si="23">C13+C17=C21</f>
        <v>1</v>
      </c>
      <c r="D38" s="11" t="b">
        <f t="shared" si="23"/>
        <v>1</v>
      </c>
      <c r="E38" s="11" t="b">
        <f t="shared" si="23"/>
        <v>1</v>
      </c>
      <c r="F38" s="11" t="b">
        <f t="shared" si="23"/>
        <v>1</v>
      </c>
      <c r="G38" s="11" t="b">
        <f t="shared" si="23"/>
        <v>1</v>
      </c>
      <c r="H38" s="11" t="b">
        <f t="shared" si="23"/>
        <v>1</v>
      </c>
      <c r="I38" s="11" t="b">
        <f t="shared" si="23"/>
        <v>1</v>
      </c>
      <c r="J38" s="11" t="b">
        <f t="shared" si="23"/>
        <v>1</v>
      </c>
      <c r="K38" s="11" t="b">
        <f t="shared" si="23"/>
        <v>1</v>
      </c>
      <c r="L38" s="11" t="b">
        <f t="shared" si="23"/>
        <v>1</v>
      </c>
      <c r="M38" s="11" t="b">
        <f t="shared" si="23"/>
        <v>1</v>
      </c>
      <c r="N38" s="11" t="b">
        <f t="shared" si="23"/>
        <v>1</v>
      </c>
      <c r="O38" s="11" t="b">
        <f t="shared" si="23"/>
        <v>1</v>
      </c>
      <c r="P38" s="11" t="b">
        <f t="shared" si="23"/>
        <v>1</v>
      </c>
      <c r="Q38" s="11" t="b">
        <f t="shared" si="23"/>
        <v>1</v>
      </c>
    </row>
    <row r="39" spans="1:19" x14ac:dyDescent="0.25">
      <c r="B39" s="11" t="b">
        <f>B14+B18=B22</f>
        <v>1</v>
      </c>
      <c r="C39" s="11" t="b">
        <f t="shared" ref="C39:Q39" si="24">C14+C18=C22</f>
        <v>1</v>
      </c>
      <c r="D39" s="11" t="b">
        <f t="shared" si="24"/>
        <v>1</v>
      </c>
      <c r="E39" s="11" t="b">
        <f t="shared" si="24"/>
        <v>1</v>
      </c>
      <c r="F39" s="11" t="b">
        <f t="shared" si="24"/>
        <v>1</v>
      </c>
      <c r="G39" s="11" t="b">
        <f t="shared" si="24"/>
        <v>1</v>
      </c>
      <c r="H39" s="11" t="b">
        <f t="shared" si="24"/>
        <v>1</v>
      </c>
      <c r="I39" s="11" t="b">
        <f t="shared" si="24"/>
        <v>1</v>
      </c>
      <c r="J39" s="11" t="b">
        <f t="shared" si="24"/>
        <v>1</v>
      </c>
      <c r="K39" s="11" t="b">
        <f t="shared" si="24"/>
        <v>1</v>
      </c>
      <c r="L39" s="11" t="b">
        <f t="shared" si="24"/>
        <v>1</v>
      </c>
      <c r="M39" s="11" t="b">
        <f t="shared" si="24"/>
        <v>1</v>
      </c>
      <c r="N39" s="11" t="b">
        <f t="shared" si="24"/>
        <v>1</v>
      </c>
      <c r="O39" s="11" t="b">
        <f t="shared" si="24"/>
        <v>1</v>
      </c>
      <c r="P39" s="11" t="b">
        <f t="shared" si="24"/>
        <v>1</v>
      </c>
      <c r="Q39" s="11" t="b">
        <f t="shared" si="24"/>
        <v>1</v>
      </c>
    </row>
    <row r="40" spans="1:19" x14ac:dyDescent="0.25">
      <c r="B40" s="11" t="b">
        <f>B15+B19=B23</f>
        <v>1</v>
      </c>
      <c r="C40" s="11" t="b">
        <f t="shared" ref="C40:Q40" si="25">C15+C19=C23</f>
        <v>1</v>
      </c>
      <c r="D40" s="11" t="b">
        <f t="shared" si="25"/>
        <v>1</v>
      </c>
      <c r="E40" s="11" t="b">
        <f t="shared" si="25"/>
        <v>1</v>
      </c>
      <c r="F40" s="11" t="b">
        <f t="shared" si="25"/>
        <v>1</v>
      </c>
      <c r="G40" s="11" t="b">
        <f t="shared" si="25"/>
        <v>1</v>
      </c>
      <c r="H40" s="11" t="b">
        <f t="shared" si="25"/>
        <v>1</v>
      </c>
      <c r="I40" s="11" t="b">
        <f t="shared" si="25"/>
        <v>1</v>
      </c>
      <c r="J40" s="11" t="b">
        <f t="shared" si="25"/>
        <v>1</v>
      </c>
      <c r="K40" s="11" t="b">
        <f t="shared" si="25"/>
        <v>1</v>
      </c>
      <c r="L40" s="11" t="b">
        <f t="shared" si="25"/>
        <v>1</v>
      </c>
      <c r="M40" s="11" t="b">
        <f t="shared" si="25"/>
        <v>1</v>
      </c>
      <c r="N40" s="11" t="b">
        <f t="shared" si="25"/>
        <v>1</v>
      </c>
      <c r="O40" s="11" t="b">
        <f t="shared" si="25"/>
        <v>1</v>
      </c>
      <c r="P40" s="11" t="b">
        <f t="shared" si="25"/>
        <v>1</v>
      </c>
      <c r="Q40" s="11" t="b">
        <f t="shared" si="25"/>
        <v>1</v>
      </c>
    </row>
    <row r="41" spans="1:19" x14ac:dyDescent="0.25">
      <c r="B41" s="11" t="b">
        <f>B24+B27=B30</f>
        <v>1</v>
      </c>
      <c r="C41" s="11" t="b">
        <f t="shared" ref="C41:Q41" si="26">C24+C27=C30</f>
        <v>1</v>
      </c>
      <c r="D41" s="11" t="b">
        <f t="shared" si="26"/>
        <v>1</v>
      </c>
      <c r="E41" s="11" t="b">
        <f t="shared" si="26"/>
        <v>1</v>
      </c>
      <c r="F41" s="11" t="b">
        <f t="shared" si="26"/>
        <v>1</v>
      </c>
      <c r="G41" s="11" t="b">
        <f t="shared" si="26"/>
        <v>1</v>
      </c>
      <c r="H41" s="11" t="b">
        <f t="shared" si="26"/>
        <v>1</v>
      </c>
      <c r="I41" s="11" t="b">
        <f t="shared" si="26"/>
        <v>1</v>
      </c>
      <c r="J41" s="11" t="b">
        <f t="shared" si="26"/>
        <v>1</v>
      </c>
      <c r="K41" s="11" t="b">
        <f t="shared" si="26"/>
        <v>1</v>
      </c>
      <c r="L41" s="11" t="b">
        <f t="shared" si="26"/>
        <v>1</v>
      </c>
      <c r="M41" s="11" t="b">
        <f t="shared" si="26"/>
        <v>1</v>
      </c>
      <c r="N41" s="11" t="b">
        <f t="shared" si="26"/>
        <v>1</v>
      </c>
      <c r="O41" s="11" t="b">
        <f t="shared" si="26"/>
        <v>1</v>
      </c>
      <c r="P41" s="11" t="b">
        <f t="shared" si="26"/>
        <v>1</v>
      </c>
      <c r="Q41" s="11" t="b">
        <f t="shared" si="26"/>
        <v>1</v>
      </c>
    </row>
    <row r="42" spans="1:19" x14ac:dyDescent="0.25">
      <c r="B42" s="11" t="b">
        <f>B28+B25=B31</f>
        <v>1</v>
      </c>
      <c r="C42" s="11" t="b">
        <f t="shared" ref="C42:Q42" si="27">C28+C25=C31</f>
        <v>1</v>
      </c>
      <c r="D42" s="11" t="b">
        <f t="shared" si="27"/>
        <v>1</v>
      </c>
      <c r="E42" s="11" t="b">
        <f t="shared" si="27"/>
        <v>1</v>
      </c>
      <c r="F42" s="11" t="b">
        <f t="shared" si="27"/>
        <v>1</v>
      </c>
      <c r="G42" s="11" t="b">
        <f t="shared" si="27"/>
        <v>1</v>
      </c>
      <c r="H42" s="11" t="b">
        <f t="shared" si="27"/>
        <v>1</v>
      </c>
      <c r="I42" s="11" t="b">
        <f t="shared" si="27"/>
        <v>1</v>
      </c>
      <c r="J42" s="11" t="b">
        <f t="shared" si="27"/>
        <v>1</v>
      </c>
      <c r="K42" s="11" t="b">
        <f t="shared" si="27"/>
        <v>1</v>
      </c>
      <c r="L42" s="11" t="b">
        <f>L28+L25=L31</f>
        <v>1</v>
      </c>
      <c r="M42" s="11" t="b">
        <f t="shared" si="27"/>
        <v>1</v>
      </c>
      <c r="N42" s="11" t="b">
        <f t="shared" si="27"/>
        <v>1</v>
      </c>
      <c r="O42" s="11" t="b">
        <f t="shared" si="27"/>
        <v>1</v>
      </c>
      <c r="P42" s="11" t="b">
        <f t="shared" si="27"/>
        <v>1</v>
      </c>
      <c r="Q42" s="11" t="b">
        <f t="shared" si="27"/>
        <v>1</v>
      </c>
    </row>
    <row r="43" spans="1:19" x14ac:dyDescent="0.25">
      <c r="B43" s="11" t="b">
        <f>B26+B29=B32</f>
        <v>1</v>
      </c>
      <c r="C43" s="11" t="b">
        <f t="shared" ref="C43:Q43" si="28">C26+C29=C32</f>
        <v>1</v>
      </c>
      <c r="D43" s="11" t="b">
        <f t="shared" si="28"/>
        <v>1</v>
      </c>
      <c r="E43" s="11" t="b">
        <f t="shared" si="28"/>
        <v>1</v>
      </c>
      <c r="F43" s="11" t="b">
        <f t="shared" si="28"/>
        <v>1</v>
      </c>
      <c r="G43" s="11" t="b">
        <f t="shared" si="28"/>
        <v>1</v>
      </c>
      <c r="H43" s="11" t="b">
        <f t="shared" si="28"/>
        <v>1</v>
      </c>
      <c r="I43" s="11" t="b">
        <f t="shared" si="28"/>
        <v>1</v>
      </c>
      <c r="J43" s="11" t="b">
        <f t="shared" si="28"/>
        <v>1</v>
      </c>
      <c r="K43" s="11" t="b">
        <f t="shared" si="28"/>
        <v>1</v>
      </c>
      <c r="L43" s="11" t="b">
        <f t="shared" si="28"/>
        <v>1</v>
      </c>
      <c r="M43" s="11" t="b">
        <f t="shared" si="28"/>
        <v>1</v>
      </c>
      <c r="N43" s="11" t="b">
        <f t="shared" si="28"/>
        <v>1</v>
      </c>
      <c r="O43" s="11" t="b">
        <f t="shared" si="28"/>
        <v>1</v>
      </c>
      <c r="P43" s="11" t="b">
        <f t="shared" si="28"/>
        <v>1</v>
      </c>
      <c r="Q43" s="11" t="b">
        <f t="shared" si="28"/>
        <v>1</v>
      </c>
    </row>
    <row r="44" spans="1:19" x14ac:dyDescent="0.25">
      <c r="B44" s="11" t="b">
        <f>B20+B30=B33</f>
        <v>1</v>
      </c>
      <c r="C44" s="11" t="b">
        <f t="shared" ref="C44:Q44" si="29">C20+C30=C33</f>
        <v>1</v>
      </c>
      <c r="D44" s="11" t="b">
        <f t="shared" si="29"/>
        <v>1</v>
      </c>
      <c r="E44" s="11" t="b">
        <f t="shared" si="29"/>
        <v>1</v>
      </c>
      <c r="F44" s="11" t="b">
        <f t="shared" si="29"/>
        <v>1</v>
      </c>
      <c r="G44" s="11" t="b">
        <f t="shared" si="29"/>
        <v>1</v>
      </c>
      <c r="H44" s="11" t="b">
        <f t="shared" si="29"/>
        <v>1</v>
      </c>
      <c r="I44" s="11" t="b">
        <f t="shared" si="29"/>
        <v>1</v>
      </c>
      <c r="J44" s="11" t="b">
        <f t="shared" si="29"/>
        <v>1</v>
      </c>
      <c r="K44" s="11" t="b">
        <f t="shared" si="29"/>
        <v>1</v>
      </c>
      <c r="L44" s="11" t="b">
        <f t="shared" si="29"/>
        <v>1</v>
      </c>
      <c r="M44" s="11" t="b">
        <f t="shared" si="29"/>
        <v>1</v>
      </c>
      <c r="N44" s="11" t="b">
        <f t="shared" si="29"/>
        <v>1</v>
      </c>
      <c r="O44" s="11" t="b">
        <f t="shared" si="29"/>
        <v>1</v>
      </c>
      <c r="P44" s="11" t="b">
        <f t="shared" si="29"/>
        <v>1</v>
      </c>
      <c r="Q44" s="11" t="b">
        <f t="shared" si="29"/>
        <v>1</v>
      </c>
    </row>
  </sheetData>
  <mergeCells count="6">
    <mergeCell ref="F2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2"/>
  <sheetViews>
    <sheetView showGridLines="0" tabSelected="1" view="pageBreakPreview" zoomScale="90" zoomScaleNormal="78" zoomScaleSheetLayoutView="90" zoomScalePageLayoutView="80" workbookViewId="0">
      <selection sqref="A1:A2"/>
    </sheetView>
  </sheetViews>
  <sheetFormatPr defaultColWidth="9.140625" defaultRowHeight="15" x14ac:dyDescent="0.25"/>
  <cols>
    <col min="1" max="1" width="5" customWidth="1"/>
    <col min="2" max="2" width="15.7109375" customWidth="1"/>
    <col min="3" max="3" width="15.7109375" style="29" customWidth="1"/>
    <col min="4" max="4" width="16.5703125" customWidth="1"/>
    <col min="5" max="5" width="8" style="29" customWidth="1"/>
    <col min="6" max="6" width="63.5703125" customWidth="1"/>
    <col min="7" max="7" width="8.7109375" style="29" customWidth="1"/>
    <col min="8" max="8" width="8.5703125" customWidth="1"/>
    <col min="9" max="9" width="14.7109375" customWidth="1"/>
    <col min="10" max="10" width="15.7109375" customWidth="1"/>
    <col min="11" max="11" width="17.42578125" customWidth="1"/>
    <col min="12" max="12" width="15.7109375" customWidth="1"/>
    <col min="13" max="13" width="12.85546875" style="1" customWidth="1"/>
    <col min="14" max="19" width="7.7109375" customWidth="1"/>
    <col min="20" max="20" width="15.7109375" customWidth="1"/>
    <col min="21" max="25" width="7.7109375" customWidth="1"/>
    <col min="26" max="26" width="15.7109375" style="29" customWidth="1"/>
    <col min="27" max="28" width="15.7109375" style="1" customWidth="1"/>
    <col min="29" max="29" width="15.7109375" style="29" customWidth="1"/>
  </cols>
  <sheetData>
    <row r="1" spans="1:29" ht="20.100000000000001" customHeight="1" x14ac:dyDescent="0.25">
      <c r="A1" s="222" t="s">
        <v>4</v>
      </c>
      <c r="B1" s="222" t="s">
        <v>5</v>
      </c>
      <c r="C1" s="223" t="s">
        <v>42</v>
      </c>
      <c r="D1" s="218" t="s">
        <v>6</v>
      </c>
      <c r="E1" s="218" t="s">
        <v>31</v>
      </c>
      <c r="F1" s="218" t="s">
        <v>7</v>
      </c>
      <c r="G1" s="222" t="s">
        <v>25</v>
      </c>
      <c r="H1" s="222" t="s">
        <v>8</v>
      </c>
      <c r="I1" s="222" t="s">
        <v>22</v>
      </c>
      <c r="J1" s="222" t="s">
        <v>9</v>
      </c>
      <c r="K1" s="222" t="s">
        <v>16</v>
      </c>
      <c r="L1" s="218" t="s">
        <v>13</v>
      </c>
      <c r="M1" s="222" t="s">
        <v>11</v>
      </c>
      <c r="N1" s="225" t="s">
        <v>12</v>
      </c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1"/>
    </row>
    <row r="2" spans="1:29" ht="26.25" customHeight="1" x14ac:dyDescent="0.25">
      <c r="A2" s="222"/>
      <c r="B2" s="222"/>
      <c r="C2" s="224"/>
      <c r="D2" s="219"/>
      <c r="E2" s="219"/>
      <c r="F2" s="219"/>
      <c r="G2" s="222"/>
      <c r="H2" s="222"/>
      <c r="I2" s="222"/>
      <c r="J2" s="222"/>
      <c r="K2" s="222"/>
      <c r="L2" s="219"/>
      <c r="M2" s="222"/>
      <c r="N2" s="25">
        <v>2019</v>
      </c>
      <c r="O2" s="25">
        <v>2020</v>
      </c>
      <c r="P2" s="25">
        <v>2021</v>
      </c>
      <c r="Q2" s="25">
        <v>2022</v>
      </c>
      <c r="R2" s="25">
        <v>2023</v>
      </c>
      <c r="S2" s="25">
        <v>2024</v>
      </c>
      <c r="T2" s="25">
        <v>2025</v>
      </c>
      <c r="U2" s="25">
        <v>2026</v>
      </c>
      <c r="V2" s="25">
        <v>2027</v>
      </c>
      <c r="W2" s="25">
        <v>2028</v>
      </c>
      <c r="X2" s="25">
        <v>2029</v>
      </c>
      <c r="Y2" s="25">
        <v>2030</v>
      </c>
      <c r="Z2" s="1" t="s">
        <v>27</v>
      </c>
      <c r="AA2" s="1" t="s">
        <v>28</v>
      </c>
      <c r="AB2" s="1" t="s">
        <v>29</v>
      </c>
      <c r="AC2" s="1" t="s">
        <v>30</v>
      </c>
    </row>
    <row r="3" spans="1:29" ht="30" customHeight="1" x14ac:dyDescent="0.25">
      <c r="A3" s="178">
        <v>1</v>
      </c>
      <c r="B3" s="178" t="s">
        <v>61</v>
      </c>
      <c r="C3" s="185" t="s">
        <v>72</v>
      </c>
      <c r="D3" s="39" t="s">
        <v>52</v>
      </c>
      <c r="E3" s="179">
        <v>1601</v>
      </c>
      <c r="F3" s="178" t="s">
        <v>79</v>
      </c>
      <c r="G3" s="178" t="s">
        <v>76</v>
      </c>
      <c r="H3" s="188">
        <v>0.315</v>
      </c>
      <c r="I3" s="195" t="s">
        <v>80</v>
      </c>
      <c r="J3" s="34">
        <v>1538015.4</v>
      </c>
      <c r="K3" s="34">
        <f>ROUNDDOWN(J3*M3,2)</f>
        <v>769007.7</v>
      </c>
      <c r="L3" s="40">
        <f>J3-K3</f>
        <v>769007.7</v>
      </c>
      <c r="M3" s="186">
        <v>0.5</v>
      </c>
      <c r="N3" s="34">
        <v>0</v>
      </c>
      <c r="O3" s="34">
        <v>0</v>
      </c>
      <c r="P3" s="189">
        <v>0</v>
      </c>
      <c r="Q3" s="189">
        <v>0</v>
      </c>
      <c r="R3" s="189">
        <v>0</v>
      </c>
      <c r="S3" s="189">
        <v>0</v>
      </c>
      <c r="T3" s="40">
        <f>K3</f>
        <v>769007.7</v>
      </c>
      <c r="U3" s="189">
        <v>0</v>
      </c>
      <c r="V3" s="189">
        <v>0</v>
      </c>
      <c r="W3" s="189">
        <v>0</v>
      </c>
      <c r="X3" s="189">
        <v>0</v>
      </c>
      <c r="Y3" s="189">
        <v>0</v>
      </c>
      <c r="Z3" s="1" t="b">
        <f>K3=SUM(N3:Y3)</f>
        <v>1</v>
      </c>
      <c r="AA3" s="187">
        <f t="shared" ref="AA3" si="0">ROUND(K3/J3,4)</f>
        <v>0.5</v>
      </c>
      <c r="AB3" s="31" t="b">
        <f t="shared" ref="AB3" si="1">AA3=M3</f>
        <v>1</v>
      </c>
      <c r="AC3" s="31" t="b">
        <f>J3=K3+L3</f>
        <v>1</v>
      </c>
    </row>
    <row r="4" spans="1:29" ht="30" customHeight="1" x14ac:dyDescent="0.25">
      <c r="A4" s="178">
        <v>2</v>
      </c>
      <c r="B4" s="178" t="s">
        <v>62</v>
      </c>
      <c r="C4" s="185" t="s">
        <v>72</v>
      </c>
      <c r="D4" s="39" t="s">
        <v>51</v>
      </c>
      <c r="E4" s="179">
        <v>1607</v>
      </c>
      <c r="F4" s="178" t="s">
        <v>73</v>
      </c>
      <c r="G4" s="178" t="s">
        <v>77</v>
      </c>
      <c r="H4" s="188">
        <v>5.41</v>
      </c>
      <c r="I4" s="195" t="s">
        <v>80</v>
      </c>
      <c r="J4" s="34">
        <v>13106000</v>
      </c>
      <c r="K4" s="34">
        <f t="shared" ref="K4:K13" si="2">ROUNDDOWN(J4*M4,2)</f>
        <v>6553000</v>
      </c>
      <c r="L4" s="40">
        <f t="shared" ref="L4:L13" si="3">J4-K4</f>
        <v>6553000</v>
      </c>
      <c r="M4" s="186">
        <v>0.5</v>
      </c>
      <c r="N4" s="34">
        <v>0</v>
      </c>
      <c r="O4" s="34">
        <v>0</v>
      </c>
      <c r="P4" s="189">
        <v>0</v>
      </c>
      <c r="Q4" s="189">
        <v>0</v>
      </c>
      <c r="R4" s="189">
        <v>0</v>
      </c>
      <c r="S4" s="189">
        <v>0</v>
      </c>
      <c r="T4" s="40">
        <f t="shared" ref="T4:T13" si="4">K4</f>
        <v>6553000</v>
      </c>
      <c r="U4" s="189">
        <v>0</v>
      </c>
      <c r="V4" s="189">
        <v>0</v>
      </c>
      <c r="W4" s="189">
        <v>0</v>
      </c>
      <c r="X4" s="189">
        <v>0</v>
      </c>
      <c r="Y4" s="189">
        <v>0</v>
      </c>
      <c r="Z4" s="1" t="b">
        <f t="shared" ref="Z4:Z17" si="5">K4=SUM(N4:Y4)</f>
        <v>1</v>
      </c>
      <c r="AA4" s="187">
        <f t="shared" ref="AA4:AA16" si="6">ROUND(K4/J4,4)</f>
        <v>0.5</v>
      </c>
      <c r="AB4" s="31" t="b">
        <f t="shared" ref="AB4:AB13" si="7">AA4=M4</f>
        <v>1</v>
      </c>
      <c r="AC4" s="31" t="b">
        <f t="shared" ref="AC4:AC16" si="8">J4=K4+L4</f>
        <v>1</v>
      </c>
    </row>
    <row r="5" spans="1:29" ht="30" customHeight="1" x14ac:dyDescent="0.25">
      <c r="A5" s="178">
        <v>3</v>
      </c>
      <c r="B5" s="178" t="s">
        <v>65</v>
      </c>
      <c r="C5" s="185" t="s">
        <v>72</v>
      </c>
      <c r="D5" s="190" t="s">
        <v>59</v>
      </c>
      <c r="E5" s="191">
        <v>1602</v>
      </c>
      <c r="F5" s="192" t="s">
        <v>139</v>
      </c>
      <c r="G5" s="178" t="s">
        <v>76</v>
      </c>
      <c r="H5" s="188">
        <v>0.99</v>
      </c>
      <c r="I5" s="195" t="s">
        <v>83</v>
      </c>
      <c r="J5" s="193">
        <v>1329785</v>
      </c>
      <c r="K5" s="34">
        <f>ROUNDDOWN(J5*M5,2)</f>
        <v>664892.5</v>
      </c>
      <c r="L5" s="40">
        <f>J5-K5</f>
        <v>664892.5</v>
      </c>
      <c r="M5" s="186">
        <v>0.5</v>
      </c>
      <c r="N5" s="34">
        <v>0</v>
      </c>
      <c r="O5" s="34">
        <v>0</v>
      </c>
      <c r="P5" s="189">
        <v>0</v>
      </c>
      <c r="Q5" s="189">
        <v>0</v>
      </c>
      <c r="R5" s="189">
        <v>0</v>
      </c>
      <c r="S5" s="189">
        <v>0</v>
      </c>
      <c r="T5" s="40">
        <f>K5</f>
        <v>664892.5</v>
      </c>
      <c r="U5" s="189">
        <v>0</v>
      </c>
      <c r="V5" s="189">
        <v>0</v>
      </c>
      <c r="W5" s="189">
        <v>0</v>
      </c>
      <c r="X5" s="189">
        <v>0</v>
      </c>
      <c r="Y5" s="189">
        <v>0</v>
      </c>
      <c r="Z5" s="1" t="b">
        <f>K5=SUM(N5:Y5)</f>
        <v>1</v>
      </c>
      <c r="AA5" s="187">
        <f>ROUND(K5/J5,4)</f>
        <v>0.5</v>
      </c>
      <c r="AB5" s="31" t="b">
        <f>AA5=M5</f>
        <v>1</v>
      </c>
      <c r="AC5" s="31" t="b">
        <f>J5=K5+L5</f>
        <v>1</v>
      </c>
    </row>
    <row r="6" spans="1:29" ht="30" customHeight="1" x14ac:dyDescent="0.25">
      <c r="A6" s="178">
        <v>4</v>
      </c>
      <c r="B6" s="178" t="s">
        <v>63</v>
      </c>
      <c r="C6" s="185" t="s">
        <v>72</v>
      </c>
      <c r="D6" s="39" t="s">
        <v>54</v>
      </c>
      <c r="E6" s="179">
        <v>1609</v>
      </c>
      <c r="F6" s="178" t="s">
        <v>140</v>
      </c>
      <c r="G6" s="178" t="s">
        <v>76</v>
      </c>
      <c r="H6" s="188">
        <v>3.4660000000000002</v>
      </c>
      <c r="I6" s="195" t="s">
        <v>81</v>
      </c>
      <c r="J6" s="34">
        <v>4272334.0999999996</v>
      </c>
      <c r="K6" s="34">
        <f t="shared" si="2"/>
        <v>2136167.0499999998</v>
      </c>
      <c r="L6" s="40">
        <f t="shared" si="3"/>
        <v>2136167.0499999998</v>
      </c>
      <c r="M6" s="186">
        <v>0.5</v>
      </c>
      <c r="N6" s="34">
        <v>0</v>
      </c>
      <c r="O6" s="34">
        <v>0</v>
      </c>
      <c r="P6" s="189">
        <v>0</v>
      </c>
      <c r="Q6" s="189">
        <v>0</v>
      </c>
      <c r="R6" s="189">
        <v>0</v>
      </c>
      <c r="S6" s="189">
        <v>0</v>
      </c>
      <c r="T6" s="40">
        <f t="shared" si="4"/>
        <v>2136167.0499999998</v>
      </c>
      <c r="U6" s="189">
        <v>0</v>
      </c>
      <c r="V6" s="189">
        <v>0</v>
      </c>
      <c r="W6" s="189">
        <v>0</v>
      </c>
      <c r="X6" s="189">
        <v>0</v>
      </c>
      <c r="Y6" s="189">
        <v>0</v>
      </c>
      <c r="Z6" s="1" t="b">
        <f t="shared" si="5"/>
        <v>1</v>
      </c>
      <c r="AA6" s="187">
        <f t="shared" si="6"/>
        <v>0.5</v>
      </c>
      <c r="AB6" s="31" t="b">
        <f t="shared" si="7"/>
        <v>1</v>
      </c>
      <c r="AC6" s="31" t="b">
        <f t="shared" si="8"/>
        <v>1</v>
      </c>
    </row>
    <row r="7" spans="1:29" ht="30" customHeight="1" x14ac:dyDescent="0.25">
      <c r="A7" s="178">
        <v>5</v>
      </c>
      <c r="B7" s="178" t="s">
        <v>64</v>
      </c>
      <c r="C7" s="185" t="s">
        <v>72</v>
      </c>
      <c r="D7" s="39" t="s">
        <v>55</v>
      </c>
      <c r="E7" s="179">
        <v>1610</v>
      </c>
      <c r="F7" s="178" t="s">
        <v>143</v>
      </c>
      <c r="G7" s="178" t="s">
        <v>76</v>
      </c>
      <c r="H7" s="188">
        <v>0.999</v>
      </c>
      <c r="I7" s="195" t="s">
        <v>82</v>
      </c>
      <c r="J7" s="34">
        <v>528500</v>
      </c>
      <c r="K7" s="34">
        <f t="shared" si="2"/>
        <v>264250</v>
      </c>
      <c r="L7" s="40">
        <f t="shared" si="3"/>
        <v>264250</v>
      </c>
      <c r="M7" s="186">
        <v>0.5</v>
      </c>
      <c r="N7" s="34">
        <v>0</v>
      </c>
      <c r="O7" s="34">
        <v>0</v>
      </c>
      <c r="P7" s="189">
        <v>0</v>
      </c>
      <c r="Q7" s="189">
        <v>0</v>
      </c>
      <c r="R7" s="189">
        <v>0</v>
      </c>
      <c r="S7" s="189">
        <v>0</v>
      </c>
      <c r="T7" s="40">
        <f t="shared" si="4"/>
        <v>264250</v>
      </c>
      <c r="U7" s="189">
        <v>0</v>
      </c>
      <c r="V7" s="189">
        <v>0</v>
      </c>
      <c r="W7" s="189">
        <v>0</v>
      </c>
      <c r="X7" s="189">
        <v>0</v>
      </c>
      <c r="Y7" s="189">
        <v>0</v>
      </c>
      <c r="Z7" s="1" t="b">
        <f t="shared" si="5"/>
        <v>1</v>
      </c>
      <c r="AA7" s="187">
        <f t="shared" si="6"/>
        <v>0.5</v>
      </c>
      <c r="AB7" s="31" t="b">
        <f t="shared" si="7"/>
        <v>1</v>
      </c>
      <c r="AC7" s="31" t="b">
        <f t="shared" si="8"/>
        <v>1</v>
      </c>
    </row>
    <row r="8" spans="1:29" ht="35.25" customHeight="1" x14ac:dyDescent="0.25">
      <c r="A8" s="178">
        <v>6</v>
      </c>
      <c r="B8" s="178" t="s">
        <v>66</v>
      </c>
      <c r="C8" s="185" t="s">
        <v>72</v>
      </c>
      <c r="D8" s="39" t="s">
        <v>56</v>
      </c>
      <c r="E8" s="179" t="s">
        <v>57</v>
      </c>
      <c r="F8" s="178" t="s">
        <v>138</v>
      </c>
      <c r="G8" s="178" t="s">
        <v>76</v>
      </c>
      <c r="H8" s="188">
        <v>1.92</v>
      </c>
      <c r="I8" s="195" t="s">
        <v>84</v>
      </c>
      <c r="J8" s="35">
        <v>2654567.2200000002</v>
      </c>
      <c r="K8" s="34">
        <f t="shared" si="2"/>
        <v>1327283.6100000001</v>
      </c>
      <c r="L8" s="40">
        <f t="shared" si="3"/>
        <v>1327283.6100000001</v>
      </c>
      <c r="M8" s="186">
        <v>0.5</v>
      </c>
      <c r="N8" s="34">
        <v>0</v>
      </c>
      <c r="O8" s="34">
        <v>0</v>
      </c>
      <c r="P8" s="189">
        <v>0</v>
      </c>
      <c r="Q8" s="189">
        <v>0</v>
      </c>
      <c r="R8" s="189">
        <v>0</v>
      </c>
      <c r="S8" s="189">
        <v>0</v>
      </c>
      <c r="T8" s="40">
        <f t="shared" si="4"/>
        <v>1327283.6100000001</v>
      </c>
      <c r="U8" s="189">
        <v>0</v>
      </c>
      <c r="V8" s="189">
        <v>0</v>
      </c>
      <c r="W8" s="189">
        <v>0</v>
      </c>
      <c r="X8" s="189">
        <v>0</v>
      </c>
      <c r="Y8" s="189">
        <v>0</v>
      </c>
      <c r="Z8" s="1" t="b">
        <f t="shared" si="5"/>
        <v>1</v>
      </c>
      <c r="AA8" s="187">
        <f t="shared" si="6"/>
        <v>0.5</v>
      </c>
      <c r="AB8" s="31" t="b">
        <f t="shared" si="7"/>
        <v>1</v>
      </c>
      <c r="AC8" s="31" t="b">
        <f t="shared" si="8"/>
        <v>1</v>
      </c>
    </row>
    <row r="9" spans="1:29" ht="38.25" customHeight="1" x14ac:dyDescent="0.25">
      <c r="A9" s="178">
        <v>7</v>
      </c>
      <c r="B9" s="178" t="s">
        <v>67</v>
      </c>
      <c r="C9" s="185" t="s">
        <v>72</v>
      </c>
      <c r="D9" s="39" t="s">
        <v>53</v>
      </c>
      <c r="E9" s="179">
        <v>1604</v>
      </c>
      <c r="F9" s="178" t="s">
        <v>141</v>
      </c>
      <c r="G9" s="178" t="s">
        <v>76</v>
      </c>
      <c r="H9" s="188">
        <v>1.4E-2</v>
      </c>
      <c r="I9" s="195" t="s">
        <v>83</v>
      </c>
      <c r="J9" s="35">
        <v>430867.26</v>
      </c>
      <c r="K9" s="34">
        <f t="shared" si="2"/>
        <v>215433.63</v>
      </c>
      <c r="L9" s="40">
        <f t="shared" si="3"/>
        <v>215433.63</v>
      </c>
      <c r="M9" s="186">
        <v>0.5</v>
      </c>
      <c r="N9" s="34">
        <v>0</v>
      </c>
      <c r="O9" s="34">
        <v>0</v>
      </c>
      <c r="P9" s="189">
        <v>0</v>
      </c>
      <c r="Q9" s="189">
        <v>0</v>
      </c>
      <c r="R9" s="189">
        <v>0</v>
      </c>
      <c r="S9" s="189">
        <v>0</v>
      </c>
      <c r="T9" s="40">
        <f t="shared" si="4"/>
        <v>215433.63</v>
      </c>
      <c r="U9" s="189">
        <v>0</v>
      </c>
      <c r="V9" s="189">
        <v>0</v>
      </c>
      <c r="W9" s="189">
        <v>0</v>
      </c>
      <c r="X9" s="189">
        <v>0</v>
      </c>
      <c r="Y9" s="189">
        <v>0</v>
      </c>
      <c r="Z9" s="1" t="b">
        <f t="shared" si="5"/>
        <v>1</v>
      </c>
      <c r="AA9" s="187">
        <f t="shared" si="6"/>
        <v>0.5</v>
      </c>
      <c r="AB9" s="31" t="b">
        <f t="shared" si="7"/>
        <v>1</v>
      </c>
      <c r="AC9" s="31" t="b">
        <f t="shared" si="8"/>
        <v>1</v>
      </c>
    </row>
    <row r="10" spans="1:29" ht="30" customHeight="1" x14ac:dyDescent="0.25">
      <c r="A10" s="178">
        <v>8</v>
      </c>
      <c r="B10" s="178" t="s">
        <v>68</v>
      </c>
      <c r="C10" s="185" t="s">
        <v>72</v>
      </c>
      <c r="D10" s="39" t="s">
        <v>58</v>
      </c>
      <c r="E10" s="179">
        <v>1606</v>
      </c>
      <c r="F10" s="178" t="s">
        <v>74</v>
      </c>
      <c r="G10" s="178" t="s">
        <v>76</v>
      </c>
      <c r="H10" s="188">
        <v>1.391</v>
      </c>
      <c r="I10" s="195" t="s">
        <v>85</v>
      </c>
      <c r="J10" s="34">
        <v>1541026.08</v>
      </c>
      <c r="K10" s="34">
        <f t="shared" si="2"/>
        <v>770513.04</v>
      </c>
      <c r="L10" s="40">
        <f t="shared" si="3"/>
        <v>770513.04</v>
      </c>
      <c r="M10" s="186">
        <v>0.5</v>
      </c>
      <c r="N10" s="34">
        <v>0</v>
      </c>
      <c r="O10" s="34">
        <v>0</v>
      </c>
      <c r="P10" s="189">
        <v>0</v>
      </c>
      <c r="Q10" s="189">
        <v>0</v>
      </c>
      <c r="R10" s="189">
        <v>0</v>
      </c>
      <c r="S10" s="189">
        <v>0</v>
      </c>
      <c r="T10" s="40">
        <f t="shared" si="4"/>
        <v>770513.04</v>
      </c>
      <c r="U10" s="189">
        <v>0</v>
      </c>
      <c r="V10" s="189">
        <v>0</v>
      </c>
      <c r="W10" s="189">
        <v>0</v>
      </c>
      <c r="X10" s="189">
        <v>0</v>
      </c>
      <c r="Y10" s="189">
        <v>0</v>
      </c>
      <c r="Z10" s="1" t="b">
        <f t="shared" si="5"/>
        <v>1</v>
      </c>
      <c r="AA10" s="187">
        <f t="shared" si="6"/>
        <v>0.5</v>
      </c>
      <c r="AB10" s="31" t="b">
        <f t="shared" si="7"/>
        <v>1</v>
      </c>
      <c r="AC10" s="31" t="b">
        <f t="shared" si="8"/>
        <v>1</v>
      </c>
    </row>
    <row r="11" spans="1:29" ht="30" customHeight="1" x14ac:dyDescent="0.25">
      <c r="A11" s="178">
        <v>9</v>
      </c>
      <c r="B11" s="178" t="s">
        <v>69</v>
      </c>
      <c r="C11" s="185" t="s">
        <v>72</v>
      </c>
      <c r="D11" s="190" t="s">
        <v>58</v>
      </c>
      <c r="E11" s="191">
        <v>1606</v>
      </c>
      <c r="F11" s="192" t="s">
        <v>75</v>
      </c>
      <c r="G11" s="178" t="s">
        <v>76</v>
      </c>
      <c r="H11" s="188">
        <v>0.96</v>
      </c>
      <c r="I11" s="195" t="s">
        <v>85</v>
      </c>
      <c r="J11" s="193">
        <v>910516.12</v>
      </c>
      <c r="K11" s="34">
        <f t="shared" si="2"/>
        <v>455258.06</v>
      </c>
      <c r="L11" s="40">
        <f t="shared" si="3"/>
        <v>455258.06</v>
      </c>
      <c r="M11" s="186">
        <v>0.5</v>
      </c>
      <c r="N11" s="34">
        <v>0</v>
      </c>
      <c r="O11" s="34">
        <v>0</v>
      </c>
      <c r="P11" s="189">
        <v>0</v>
      </c>
      <c r="Q11" s="189">
        <v>0</v>
      </c>
      <c r="R11" s="189">
        <v>0</v>
      </c>
      <c r="S11" s="189">
        <v>0</v>
      </c>
      <c r="T11" s="40">
        <f t="shared" si="4"/>
        <v>455258.06</v>
      </c>
      <c r="U11" s="189">
        <v>0</v>
      </c>
      <c r="V11" s="189">
        <v>0</v>
      </c>
      <c r="W11" s="189">
        <v>0</v>
      </c>
      <c r="X11" s="189">
        <v>0</v>
      </c>
      <c r="Y11" s="189">
        <v>0</v>
      </c>
      <c r="Z11" s="1" t="b">
        <f t="shared" si="5"/>
        <v>1</v>
      </c>
      <c r="AA11" s="187">
        <f t="shared" si="6"/>
        <v>0.5</v>
      </c>
      <c r="AB11" s="31" t="b">
        <f t="shared" si="7"/>
        <v>1</v>
      </c>
      <c r="AC11" s="31" t="b">
        <f t="shared" si="8"/>
        <v>1</v>
      </c>
    </row>
    <row r="12" spans="1:29" ht="30" customHeight="1" x14ac:dyDescent="0.25">
      <c r="A12" s="178">
        <v>10</v>
      </c>
      <c r="B12" s="178" t="s">
        <v>70</v>
      </c>
      <c r="C12" s="185" t="s">
        <v>72</v>
      </c>
      <c r="D12" s="190" t="s">
        <v>55</v>
      </c>
      <c r="E12" s="191">
        <v>1610</v>
      </c>
      <c r="F12" s="192" t="s">
        <v>142</v>
      </c>
      <c r="G12" s="178" t="s">
        <v>76</v>
      </c>
      <c r="H12" s="188">
        <v>0.999</v>
      </c>
      <c r="I12" s="195" t="s">
        <v>82</v>
      </c>
      <c r="J12" s="194">
        <v>1008851.22</v>
      </c>
      <c r="K12" s="34">
        <f t="shared" si="2"/>
        <v>504425.61</v>
      </c>
      <c r="L12" s="40">
        <f t="shared" si="3"/>
        <v>504425.61</v>
      </c>
      <c r="M12" s="186">
        <v>0.5</v>
      </c>
      <c r="N12" s="34">
        <v>0</v>
      </c>
      <c r="O12" s="34">
        <v>0</v>
      </c>
      <c r="P12" s="189">
        <v>0</v>
      </c>
      <c r="Q12" s="189">
        <v>0</v>
      </c>
      <c r="R12" s="189">
        <v>0</v>
      </c>
      <c r="S12" s="189">
        <v>0</v>
      </c>
      <c r="T12" s="40">
        <f t="shared" si="4"/>
        <v>504425.61</v>
      </c>
      <c r="U12" s="189">
        <v>0</v>
      </c>
      <c r="V12" s="189">
        <v>0</v>
      </c>
      <c r="W12" s="189">
        <v>0</v>
      </c>
      <c r="X12" s="189">
        <v>0</v>
      </c>
      <c r="Y12" s="189">
        <v>0</v>
      </c>
      <c r="Z12" s="1" t="b">
        <f t="shared" si="5"/>
        <v>1</v>
      </c>
      <c r="AA12" s="187">
        <f t="shared" si="6"/>
        <v>0.5</v>
      </c>
      <c r="AB12" s="31" t="b">
        <f t="shared" si="7"/>
        <v>1</v>
      </c>
      <c r="AC12" s="31" t="b">
        <f t="shared" si="8"/>
        <v>1</v>
      </c>
    </row>
    <row r="13" spans="1:29" ht="30" customHeight="1" x14ac:dyDescent="0.25">
      <c r="A13" s="178">
        <v>11</v>
      </c>
      <c r="B13" s="178" t="s">
        <v>71</v>
      </c>
      <c r="C13" s="185" t="s">
        <v>72</v>
      </c>
      <c r="D13" s="39" t="s">
        <v>52</v>
      </c>
      <c r="E13" s="179">
        <v>1601</v>
      </c>
      <c r="F13" s="178" t="s">
        <v>78</v>
      </c>
      <c r="G13" s="178" t="s">
        <v>76</v>
      </c>
      <c r="H13" s="188">
        <v>1.76</v>
      </c>
      <c r="I13" s="195" t="s">
        <v>86</v>
      </c>
      <c r="J13" s="35">
        <v>2303234.34</v>
      </c>
      <c r="K13" s="34">
        <f t="shared" si="2"/>
        <v>1151617.17</v>
      </c>
      <c r="L13" s="40">
        <f t="shared" si="3"/>
        <v>1151617.17</v>
      </c>
      <c r="M13" s="186">
        <v>0.5</v>
      </c>
      <c r="N13" s="34">
        <v>0</v>
      </c>
      <c r="O13" s="34">
        <v>0</v>
      </c>
      <c r="P13" s="189">
        <v>0</v>
      </c>
      <c r="Q13" s="189">
        <v>0</v>
      </c>
      <c r="R13" s="189">
        <v>0</v>
      </c>
      <c r="S13" s="189">
        <v>0</v>
      </c>
      <c r="T13" s="40">
        <f t="shared" si="4"/>
        <v>1151617.17</v>
      </c>
      <c r="U13" s="189">
        <v>0</v>
      </c>
      <c r="V13" s="189">
        <v>0</v>
      </c>
      <c r="W13" s="189">
        <v>0</v>
      </c>
      <c r="X13" s="189">
        <v>0</v>
      </c>
      <c r="Y13" s="189">
        <v>0</v>
      </c>
      <c r="Z13" s="1" t="b">
        <f t="shared" si="5"/>
        <v>1</v>
      </c>
      <c r="AA13" s="187">
        <f t="shared" si="6"/>
        <v>0.5</v>
      </c>
      <c r="AB13" s="31" t="b">
        <f t="shared" si="7"/>
        <v>1</v>
      </c>
      <c r="AC13" s="31" t="b">
        <f t="shared" si="8"/>
        <v>1</v>
      </c>
    </row>
    <row r="14" spans="1:29" ht="20.100000000000001" customHeight="1" x14ac:dyDescent="0.25">
      <c r="A14" s="221" t="s">
        <v>43</v>
      </c>
      <c r="B14" s="221"/>
      <c r="C14" s="221"/>
      <c r="D14" s="221"/>
      <c r="E14" s="221"/>
      <c r="F14" s="221"/>
      <c r="G14" s="221"/>
      <c r="H14" s="51">
        <f>SUM(H3:H13)</f>
        <v>18.224</v>
      </c>
      <c r="I14" s="52" t="s">
        <v>14</v>
      </c>
      <c r="J14" s="53">
        <f>SUM(J3:J13)</f>
        <v>29623696.740000002</v>
      </c>
      <c r="K14" s="53">
        <f>SUM(K3:K13)</f>
        <v>14811848.370000001</v>
      </c>
      <c r="L14" s="53">
        <f>SUM(L3:L13)</f>
        <v>14811848.370000001</v>
      </c>
      <c r="M14" s="54" t="s">
        <v>14</v>
      </c>
      <c r="N14" s="53">
        <f t="shared" ref="N14:Y14" si="9">SUM(N3:N13)</f>
        <v>0</v>
      </c>
      <c r="O14" s="53">
        <f t="shared" si="9"/>
        <v>0</v>
      </c>
      <c r="P14" s="55">
        <f t="shared" si="9"/>
        <v>0</v>
      </c>
      <c r="Q14" s="55">
        <f t="shared" si="9"/>
        <v>0</v>
      </c>
      <c r="R14" s="55">
        <f t="shared" si="9"/>
        <v>0</v>
      </c>
      <c r="S14" s="55">
        <f t="shared" si="9"/>
        <v>0</v>
      </c>
      <c r="T14" s="55">
        <f t="shared" si="9"/>
        <v>14811848.370000001</v>
      </c>
      <c r="U14" s="55">
        <f t="shared" si="9"/>
        <v>0</v>
      </c>
      <c r="V14" s="55">
        <f t="shared" si="9"/>
        <v>0</v>
      </c>
      <c r="W14" s="55">
        <f t="shared" si="9"/>
        <v>0</v>
      </c>
      <c r="X14" s="55">
        <f t="shared" si="9"/>
        <v>0</v>
      </c>
      <c r="Y14" s="55">
        <f t="shared" si="9"/>
        <v>0</v>
      </c>
      <c r="Z14" s="1" t="b">
        <f t="shared" si="5"/>
        <v>1</v>
      </c>
      <c r="AA14" s="30">
        <f t="shared" si="6"/>
        <v>0.5</v>
      </c>
      <c r="AB14" s="31" t="s">
        <v>14</v>
      </c>
      <c r="AC14" s="31" t="b">
        <f t="shared" si="8"/>
        <v>1</v>
      </c>
    </row>
    <row r="15" spans="1:29" ht="20.100000000000001" customHeight="1" x14ac:dyDescent="0.25">
      <c r="A15" s="220" t="s">
        <v>36</v>
      </c>
      <c r="B15" s="220"/>
      <c r="C15" s="220"/>
      <c r="D15" s="220"/>
      <c r="E15" s="220"/>
      <c r="F15" s="220"/>
      <c r="G15" s="220"/>
      <c r="H15" s="56">
        <f>SUMIF($C$3:$C$13,"K",H3:H13)</f>
        <v>0</v>
      </c>
      <c r="I15" s="57" t="s">
        <v>14</v>
      </c>
      <c r="J15" s="58">
        <f>SUMIF($C$3:$C$13,"K",J3:J13)</f>
        <v>0</v>
      </c>
      <c r="K15" s="58">
        <f>SUMIF($C$3:$C$13,"K",K3:K13)</f>
        <v>0</v>
      </c>
      <c r="L15" s="58">
        <f>SUMIF($C$3:$C$13,"K",L3:L13)</f>
        <v>0</v>
      </c>
      <c r="M15" s="59" t="s">
        <v>14</v>
      </c>
      <c r="N15" s="58">
        <f t="shared" ref="N15:Y15" si="10">SUMIF($C$3:$C$13,"K",N3:N13)</f>
        <v>0</v>
      </c>
      <c r="O15" s="58">
        <f t="shared" si="10"/>
        <v>0</v>
      </c>
      <c r="P15" s="60">
        <f t="shared" si="10"/>
        <v>0</v>
      </c>
      <c r="Q15" s="60">
        <f t="shared" si="10"/>
        <v>0</v>
      </c>
      <c r="R15" s="60">
        <f t="shared" si="10"/>
        <v>0</v>
      </c>
      <c r="S15" s="60">
        <f t="shared" si="10"/>
        <v>0</v>
      </c>
      <c r="T15" s="60">
        <f t="shared" si="10"/>
        <v>0</v>
      </c>
      <c r="U15" s="60">
        <f t="shared" si="10"/>
        <v>0</v>
      </c>
      <c r="V15" s="60">
        <f t="shared" si="10"/>
        <v>0</v>
      </c>
      <c r="W15" s="60">
        <f t="shared" si="10"/>
        <v>0</v>
      </c>
      <c r="X15" s="60">
        <f t="shared" si="10"/>
        <v>0</v>
      </c>
      <c r="Y15" s="60">
        <f t="shared" si="10"/>
        <v>0</v>
      </c>
      <c r="Z15" s="1" t="b">
        <f t="shared" si="5"/>
        <v>1</v>
      </c>
      <c r="AA15" s="30" t="e">
        <f t="shared" ref="AA15" si="11">ROUND(K15/J15,4)</f>
        <v>#DIV/0!</v>
      </c>
      <c r="AB15" s="31" t="s">
        <v>14</v>
      </c>
      <c r="AC15" s="31" t="b">
        <f t="shared" ref="AC15" si="12">J15=K15+L15</f>
        <v>1</v>
      </c>
    </row>
    <row r="16" spans="1:29" ht="20.100000000000001" customHeight="1" x14ac:dyDescent="0.25">
      <c r="A16" s="221" t="s">
        <v>37</v>
      </c>
      <c r="B16" s="221"/>
      <c r="C16" s="221"/>
      <c r="D16" s="221"/>
      <c r="E16" s="221"/>
      <c r="F16" s="221"/>
      <c r="G16" s="221"/>
      <c r="H16" s="51">
        <f>SUMIF($C$3:$C$13,"N",H3:H13)</f>
        <v>18.224</v>
      </c>
      <c r="I16" s="52" t="s">
        <v>14</v>
      </c>
      <c r="J16" s="53">
        <f>SUMIF($C$3:$C$13,"N",J3:J13)</f>
        <v>29623696.740000002</v>
      </c>
      <c r="K16" s="53">
        <f>SUMIF($C$3:$C$13,"N",K3:K13)</f>
        <v>14811848.370000001</v>
      </c>
      <c r="L16" s="53">
        <f>SUMIF($C$3:$C$13,"N",L3:L13)</f>
        <v>14811848.370000001</v>
      </c>
      <c r="M16" s="54" t="s">
        <v>14</v>
      </c>
      <c r="N16" s="53">
        <f t="shared" ref="N16:Y16" si="13">SUMIF($C$3:$C$13,"N",N3:N13)</f>
        <v>0</v>
      </c>
      <c r="O16" s="53">
        <f t="shared" si="13"/>
        <v>0</v>
      </c>
      <c r="P16" s="55">
        <f t="shared" si="13"/>
        <v>0</v>
      </c>
      <c r="Q16" s="55">
        <f t="shared" si="13"/>
        <v>0</v>
      </c>
      <c r="R16" s="55">
        <f t="shared" si="13"/>
        <v>0</v>
      </c>
      <c r="S16" s="55">
        <f t="shared" si="13"/>
        <v>0</v>
      </c>
      <c r="T16" s="55">
        <f t="shared" si="13"/>
        <v>14811848.370000001</v>
      </c>
      <c r="U16" s="55">
        <f t="shared" si="13"/>
        <v>0</v>
      </c>
      <c r="V16" s="55">
        <f t="shared" si="13"/>
        <v>0</v>
      </c>
      <c r="W16" s="55">
        <f t="shared" si="13"/>
        <v>0</v>
      </c>
      <c r="X16" s="55">
        <f t="shared" si="13"/>
        <v>0</v>
      </c>
      <c r="Y16" s="55">
        <f t="shared" si="13"/>
        <v>0</v>
      </c>
      <c r="Z16" s="1" t="b">
        <f t="shared" si="5"/>
        <v>1</v>
      </c>
      <c r="AA16" s="30">
        <f t="shared" si="6"/>
        <v>0.5</v>
      </c>
      <c r="AB16" s="31" t="s">
        <v>14</v>
      </c>
      <c r="AC16" s="31" t="b">
        <f t="shared" si="8"/>
        <v>1</v>
      </c>
    </row>
    <row r="17" spans="1:29" ht="20.100000000000001" customHeight="1" x14ac:dyDescent="0.25">
      <c r="A17" s="220" t="s">
        <v>38</v>
      </c>
      <c r="B17" s="220"/>
      <c r="C17" s="220"/>
      <c r="D17" s="220"/>
      <c r="E17" s="220"/>
      <c r="F17" s="220"/>
      <c r="G17" s="220"/>
      <c r="H17" s="56">
        <f>SUMIF($C$3:$C$13,"W",H3:H13)</f>
        <v>0</v>
      </c>
      <c r="I17" s="57" t="s">
        <v>14</v>
      </c>
      <c r="J17" s="58">
        <f>SUMIF($C$3:$C$13,"W",J3:J13)</f>
        <v>0</v>
      </c>
      <c r="K17" s="58">
        <f>SUMIF($C$3:$C$13,"W",K3:K13)</f>
        <v>0</v>
      </c>
      <c r="L17" s="58">
        <f>SUMIF($C$3:$C$13,"W",L3:L13)</f>
        <v>0</v>
      </c>
      <c r="M17" s="59" t="s">
        <v>14</v>
      </c>
      <c r="N17" s="58">
        <f t="shared" ref="N17:Y17" si="14">SUMIF($C$3:$C$13,"W",N3:N13)</f>
        <v>0</v>
      </c>
      <c r="O17" s="58">
        <f t="shared" si="14"/>
        <v>0</v>
      </c>
      <c r="P17" s="60">
        <f t="shared" si="14"/>
        <v>0</v>
      </c>
      <c r="Q17" s="60">
        <f t="shared" si="14"/>
        <v>0</v>
      </c>
      <c r="R17" s="60">
        <f t="shared" si="14"/>
        <v>0</v>
      </c>
      <c r="S17" s="60">
        <f t="shared" si="14"/>
        <v>0</v>
      </c>
      <c r="T17" s="60">
        <f t="shared" si="14"/>
        <v>0</v>
      </c>
      <c r="U17" s="60">
        <f t="shared" si="14"/>
        <v>0</v>
      </c>
      <c r="V17" s="60">
        <f t="shared" si="14"/>
        <v>0</v>
      </c>
      <c r="W17" s="60">
        <f t="shared" si="14"/>
        <v>0</v>
      </c>
      <c r="X17" s="60">
        <f t="shared" si="14"/>
        <v>0</v>
      </c>
      <c r="Y17" s="60">
        <f t="shared" si="14"/>
        <v>0</v>
      </c>
      <c r="Z17" s="1" t="b">
        <f t="shared" si="5"/>
        <v>1</v>
      </c>
      <c r="AA17" s="30" t="e">
        <f t="shared" ref="AA17" si="15">ROUND(K17/J17,4)</f>
        <v>#DIV/0!</v>
      </c>
      <c r="AB17" s="31" t="s">
        <v>14</v>
      </c>
      <c r="AC17" s="31" t="b">
        <f t="shared" ref="AC17" si="16">J17=K17+L17</f>
        <v>1</v>
      </c>
    </row>
    <row r="18" spans="1:29" x14ac:dyDescent="0.25">
      <c r="A18" s="23"/>
      <c r="B18" s="23"/>
      <c r="C18" s="180"/>
      <c r="D18" s="23"/>
      <c r="E18" s="180"/>
      <c r="F18" s="23"/>
      <c r="G18" s="180"/>
    </row>
    <row r="19" spans="1:29" x14ac:dyDescent="0.25">
      <c r="A19" s="21" t="s">
        <v>23</v>
      </c>
      <c r="B19" s="21"/>
      <c r="C19" s="181"/>
      <c r="D19" s="21"/>
      <c r="E19" s="181"/>
      <c r="F19" s="21"/>
      <c r="G19" s="181"/>
      <c r="H19" s="11"/>
      <c r="I19" s="11"/>
      <c r="J19" s="3"/>
      <c r="K19" s="11"/>
      <c r="L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"/>
      <c r="AC19" s="31"/>
    </row>
    <row r="20" spans="1:29" x14ac:dyDescent="0.25">
      <c r="A20" s="22" t="s">
        <v>24</v>
      </c>
      <c r="B20" s="22"/>
      <c r="C20" s="182"/>
      <c r="D20" s="22"/>
      <c r="E20" s="182"/>
      <c r="F20" s="22"/>
      <c r="G20" s="182"/>
      <c r="H20" s="11"/>
      <c r="I20" s="11"/>
      <c r="J20" s="11"/>
      <c r="K20" s="11"/>
      <c r="L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"/>
    </row>
    <row r="21" spans="1:29" x14ac:dyDescent="0.25">
      <c r="A21" s="21" t="s">
        <v>41</v>
      </c>
      <c r="B21" s="23"/>
      <c r="C21" s="180"/>
      <c r="D21" s="23"/>
      <c r="E21" s="180"/>
      <c r="F21" s="23"/>
      <c r="G21" s="180"/>
    </row>
    <row r="22" spans="1:29" x14ac:dyDescent="0.25">
      <c r="A22" s="24" t="s">
        <v>45</v>
      </c>
      <c r="B22" s="24"/>
      <c r="C22" s="183"/>
      <c r="D22" s="24"/>
      <c r="E22" s="183"/>
      <c r="F22" s="24"/>
      <c r="G22" s="183"/>
    </row>
  </sheetData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17:G17"/>
    <mergeCell ref="A16:G16"/>
    <mergeCell ref="E1:E2"/>
    <mergeCell ref="A14:G14"/>
    <mergeCell ref="A1:A2"/>
    <mergeCell ref="B1:B2"/>
    <mergeCell ref="C1:C2"/>
    <mergeCell ref="F1:F2"/>
    <mergeCell ref="G1:G2"/>
    <mergeCell ref="A15:G15"/>
  </mergeCells>
  <conditionalFormatting sqref="Z3:AB17">
    <cfRule type="containsText" dxfId="9" priority="3" operator="containsText" text="fałsz">
      <formula>NOT(ISERROR(SEARCH("fałsz",Z3)))</formula>
    </cfRule>
  </conditionalFormatting>
  <conditionalFormatting sqref="Z3:AC17">
    <cfRule type="cellIs" dxfId="8" priority="1" operator="equal">
      <formula>FALSE</formula>
    </cfRule>
  </conditionalFormatting>
  <conditionalFormatting sqref="AC19">
    <cfRule type="cellIs" dxfId="7" priority="11" operator="equal">
      <formula>FALSE</formula>
    </cfRule>
  </conditionalFormatting>
  <dataValidations count="2">
    <dataValidation type="list" allowBlank="1" showInputMessage="1" showErrorMessage="1" sqref="C3:C13" xr:uid="{00000000-0002-0000-0100-000000000000}">
      <formula1>"N,K,W"</formula1>
    </dataValidation>
    <dataValidation type="list" allowBlank="1" showInputMessage="1" showErrorMessage="1" sqref="G3:G13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&amp;LWojewództwo &amp;KFF0000Opolskie&amp;K01+000 - zadania powiatowe lista podstawowa</oddHeader>
    <oddFooter>Strona &amp;P z &amp;N</oddFooter>
  </headerFooter>
  <ignoredErrors>
    <ignoredError sqref="E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21"/>
  <sheetViews>
    <sheetView showGridLines="0" view="pageBreakPreview" zoomScale="85" zoomScaleNormal="100" zoomScaleSheetLayoutView="85" workbookViewId="0">
      <selection activeCell="D27" sqref="D27"/>
    </sheetView>
  </sheetViews>
  <sheetFormatPr defaultColWidth="9.140625" defaultRowHeight="15" x14ac:dyDescent="0.25"/>
  <cols>
    <col min="1" max="1" width="5" customWidth="1"/>
    <col min="2" max="2" width="16.5703125" customWidth="1"/>
    <col min="3" max="3" width="14.140625" style="29" customWidth="1"/>
    <col min="4" max="4" width="15.7109375" customWidth="1"/>
    <col min="5" max="5" width="8.140625" customWidth="1"/>
    <col min="6" max="6" width="15.7109375" customWidth="1"/>
    <col min="7" max="7" width="51.28515625" customWidth="1"/>
    <col min="8" max="8" width="8.42578125" customWidth="1"/>
    <col min="9" max="10" width="15.7109375" customWidth="1"/>
    <col min="11" max="11" width="13.85546875" customWidth="1"/>
    <col min="12" max="12" width="12.85546875" customWidth="1"/>
    <col min="13" max="13" width="13.85546875" customWidth="1"/>
    <col min="14" max="14" width="13.42578125" style="1" customWidth="1"/>
    <col min="15" max="20" width="8.7109375" customWidth="1"/>
    <col min="21" max="21" width="12.85546875" customWidth="1"/>
    <col min="22" max="26" width="8.7109375" customWidth="1"/>
    <col min="27" max="29" width="15.7109375" style="11" customWidth="1"/>
    <col min="30" max="30" width="15.7109375" customWidth="1"/>
  </cols>
  <sheetData>
    <row r="1" spans="1:30" ht="20.100000000000001" customHeight="1" x14ac:dyDescent="0.25">
      <c r="A1" s="222" t="s">
        <v>4</v>
      </c>
      <c r="B1" s="222" t="s">
        <v>5</v>
      </c>
      <c r="C1" s="223" t="s">
        <v>42</v>
      </c>
      <c r="D1" s="218" t="s">
        <v>6</v>
      </c>
      <c r="E1" s="222" t="s">
        <v>31</v>
      </c>
      <c r="F1" s="218" t="s">
        <v>15</v>
      </c>
      <c r="G1" s="222" t="s">
        <v>7</v>
      </c>
      <c r="H1" s="222" t="s">
        <v>25</v>
      </c>
      <c r="I1" s="222" t="s">
        <v>8</v>
      </c>
      <c r="J1" s="222" t="s">
        <v>26</v>
      </c>
      <c r="K1" s="222" t="s">
        <v>9</v>
      </c>
      <c r="L1" s="222" t="s">
        <v>17</v>
      </c>
      <c r="M1" s="218" t="s">
        <v>13</v>
      </c>
      <c r="N1" s="222" t="s">
        <v>11</v>
      </c>
      <c r="O1" s="224" t="s">
        <v>12</v>
      </c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</row>
    <row r="2" spans="1:30" ht="26.25" customHeight="1" x14ac:dyDescent="0.25">
      <c r="A2" s="222"/>
      <c r="B2" s="222"/>
      <c r="C2" s="224"/>
      <c r="D2" s="219"/>
      <c r="E2" s="222"/>
      <c r="F2" s="219"/>
      <c r="G2" s="222"/>
      <c r="H2" s="222"/>
      <c r="I2" s="222"/>
      <c r="J2" s="222"/>
      <c r="K2" s="222"/>
      <c r="L2" s="222"/>
      <c r="M2" s="219"/>
      <c r="N2" s="222"/>
      <c r="O2" s="25">
        <v>2019</v>
      </c>
      <c r="P2" s="25">
        <v>2020</v>
      </c>
      <c r="Q2" s="25">
        <v>2021</v>
      </c>
      <c r="R2" s="25">
        <v>2022</v>
      </c>
      <c r="S2" s="25">
        <v>2023</v>
      </c>
      <c r="T2" s="25">
        <v>2024</v>
      </c>
      <c r="U2" s="25">
        <v>2025</v>
      </c>
      <c r="V2" s="25">
        <v>2026</v>
      </c>
      <c r="W2" s="25">
        <v>2027</v>
      </c>
      <c r="X2" s="25">
        <v>2028</v>
      </c>
      <c r="Y2" s="25">
        <v>2029</v>
      </c>
      <c r="Z2" s="25">
        <v>2030</v>
      </c>
      <c r="AA2" s="1" t="s">
        <v>27</v>
      </c>
      <c r="AB2" s="1" t="s">
        <v>28</v>
      </c>
      <c r="AC2" s="1" t="s">
        <v>29</v>
      </c>
      <c r="AD2" s="1" t="s">
        <v>30</v>
      </c>
    </row>
    <row r="3" spans="1:30" ht="30" customHeight="1" x14ac:dyDescent="0.25">
      <c r="A3" s="196">
        <v>1</v>
      </c>
      <c r="B3" s="38" t="s">
        <v>87</v>
      </c>
      <c r="C3" s="185" t="s">
        <v>72</v>
      </c>
      <c r="D3" s="39" t="s">
        <v>90</v>
      </c>
      <c r="E3" s="39">
        <v>1604023</v>
      </c>
      <c r="F3" s="38" t="s">
        <v>53</v>
      </c>
      <c r="G3" s="178" t="s">
        <v>92</v>
      </c>
      <c r="H3" s="178" t="s">
        <v>76</v>
      </c>
      <c r="I3" s="188">
        <v>1.0629999999999999</v>
      </c>
      <c r="J3" s="195" t="s">
        <v>95</v>
      </c>
      <c r="K3" s="35">
        <v>1074582.1299999999</v>
      </c>
      <c r="L3" s="34">
        <f>ROUNDDOWN(K3*N3,2)</f>
        <v>537291.06000000006</v>
      </c>
      <c r="M3" s="40">
        <f>K3-L3</f>
        <v>537291.06999999983</v>
      </c>
      <c r="N3" s="186">
        <v>0.5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198">
        <f>L3</f>
        <v>537291.06000000006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1" t="b">
        <f>L3=SUM(O3:Z3)</f>
        <v>1</v>
      </c>
      <c r="AB3" s="187">
        <f t="shared" ref="AB3:AB15" si="0">ROUND(L3/K3,4)</f>
        <v>0.5</v>
      </c>
      <c r="AC3" s="31" t="b">
        <f t="shared" ref="AC3:AC10" si="1">AB3=N3</f>
        <v>1</v>
      </c>
      <c r="AD3" s="31" t="b">
        <f t="shared" ref="AD3:AD15" si="2">K3=L3+M3</f>
        <v>1</v>
      </c>
    </row>
    <row r="4" spans="1:30" ht="30" customHeight="1" x14ac:dyDescent="0.25">
      <c r="A4" s="196">
        <v>2</v>
      </c>
      <c r="B4" s="38" t="s">
        <v>149</v>
      </c>
      <c r="C4" s="185" t="s">
        <v>72</v>
      </c>
      <c r="D4" s="39" t="s">
        <v>148</v>
      </c>
      <c r="E4" s="39">
        <v>1601052</v>
      </c>
      <c r="F4" s="38" t="s">
        <v>52</v>
      </c>
      <c r="G4" s="178" t="s">
        <v>150</v>
      </c>
      <c r="H4" s="178" t="s">
        <v>77</v>
      </c>
      <c r="I4" s="188">
        <v>0.46</v>
      </c>
      <c r="J4" s="195" t="s">
        <v>80</v>
      </c>
      <c r="K4" s="35">
        <v>3135784.57</v>
      </c>
      <c r="L4" s="34">
        <f>ROUNDDOWN(K4*N4,2)</f>
        <v>1567892.28</v>
      </c>
      <c r="M4" s="40">
        <f>K4-L4</f>
        <v>1567892.2899999998</v>
      </c>
      <c r="N4" s="186">
        <v>0.5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198">
        <f>L4</f>
        <v>1567892.28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1" t="b">
        <f t="shared" ref="AA4:AA5" si="3">L4=SUM(O4:Z4)</f>
        <v>1</v>
      </c>
      <c r="AB4" s="187">
        <f t="shared" ref="AB4:AB5" si="4">ROUND(L4/K4,4)</f>
        <v>0.5</v>
      </c>
      <c r="AC4" s="31" t="b">
        <f t="shared" ref="AC4:AC5" si="5">AB4=N4</f>
        <v>1</v>
      </c>
      <c r="AD4" s="31" t="b">
        <f t="shared" ref="AD4:AD5" si="6">K4=L4+M4</f>
        <v>1</v>
      </c>
    </row>
    <row r="5" spans="1:30" ht="30" customHeight="1" x14ac:dyDescent="0.25">
      <c r="A5" s="196">
        <v>3</v>
      </c>
      <c r="B5" s="38" t="s">
        <v>88</v>
      </c>
      <c r="C5" s="185" t="s">
        <v>72</v>
      </c>
      <c r="D5" s="39" t="s">
        <v>91</v>
      </c>
      <c r="E5" s="39">
        <v>1607054</v>
      </c>
      <c r="F5" s="38" t="s">
        <v>51</v>
      </c>
      <c r="G5" s="178" t="s">
        <v>93</v>
      </c>
      <c r="H5" s="178" t="s">
        <v>76</v>
      </c>
      <c r="I5" s="188">
        <v>0.115</v>
      </c>
      <c r="J5" s="195" t="s">
        <v>96</v>
      </c>
      <c r="K5" s="35">
        <v>668202.27</v>
      </c>
      <c r="L5" s="34">
        <f t="shared" ref="L5:L10" si="7">ROUNDDOWN(K5*N5,2)</f>
        <v>334101.13</v>
      </c>
      <c r="M5" s="40">
        <f t="shared" ref="M5:M10" si="8">K5-L5</f>
        <v>334101.14</v>
      </c>
      <c r="N5" s="186">
        <v>0.5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198">
        <f t="shared" ref="U5:U10" si="9">L5</f>
        <v>334101.13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1" t="b">
        <f t="shared" si="3"/>
        <v>1</v>
      </c>
      <c r="AB5" s="187">
        <f t="shared" si="4"/>
        <v>0.5</v>
      </c>
      <c r="AC5" s="31" t="b">
        <f t="shared" si="5"/>
        <v>1</v>
      </c>
      <c r="AD5" s="31" t="b">
        <f t="shared" si="6"/>
        <v>1</v>
      </c>
    </row>
    <row r="6" spans="1:30" ht="30" customHeight="1" x14ac:dyDescent="0.25">
      <c r="A6" s="196">
        <v>4</v>
      </c>
      <c r="B6" s="38" t="s">
        <v>89</v>
      </c>
      <c r="C6" s="185" t="s">
        <v>72</v>
      </c>
      <c r="D6" s="39" t="s">
        <v>91</v>
      </c>
      <c r="E6" s="39">
        <v>1607054</v>
      </c>
      <c r="F6" s="38" t="s">
        <v>51</v>
      </c>
      <c r="G6" s="178" t="s">
        <v>94</v>
      </c>
      <c r="H6" s="178" t="s">
        <v>76</v>
      </c>
      <c r="I6" s="188">
        <v>0.27500000000000002</v>
      </c>
      <c r="J6" s="195" t="s">
        <v>96</v>
      </c>
      <c r="K6" s="35">
        <v>1194103.27</v>
      </c>
      <c r="L6" s="34">
        <f t="shared" si="7"/>
        <v>597051.63</v>
      </c>
      <c r="M6" s="40">
        <f t="shared" si="8"/>
        <v>597051.64</v>
      </c>
      <c r="N6" s="186">
        <v>0.5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198">
        <f t="shared" si="9"/>
        <v>597051.63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1" t="b">
        <f t="shared" ref="AA6:AA16" si="10">L6=SUM(O6:Z6)</f>
        <v>1</v>
      </c>
      <c r="AB6" s="187">
        <f t="shared" si="0"/>
        <v>0.5</v>
      </c>
      <c r="AC6" s="31" t="b">
        <f t="shared" si="1"/>
        <v>1</v>
      </c>
      <c r="AD6" s="31" t="b">
        <f t="shared" si="2"/>
        <v>1</v>
      </c>
    </row>
    <row r="7" spans="1:30" ht="30" customHeight="1" x14ac:dyDescent="0.25">
      <c r="A7" s="196">
        <v>5</v>
      </c>
      <c r="B7" s="38" t="s">
        <v>97</v>
      </c>
      <c r="C7" s="185" t="s">
        <v>72</v>
      </c>
      <c r="D7" s="39" t="s">
        <v>104</v>
      </c>
      <c r="E7" s="39">
        <v>1602022</v>
      </c>
      <c r="F7" s="38" t="s">
        <v>59</v>
      </c>
      <c r="G7" s="178" t="s">
        <v>105</v>
      </c>
      <c r="H7" s="178" t="s">
        <v>76</v>
      </c>
      <c r="I7" s="188">
        <v>0.998</v>
      </c>
      <c r="J7" s="195" t="s">
        <v>95</v>
      </c>
      <c r="K7" s="35">
        <v>1907417.61</v>
      </c>
      <c r="L7" s="34">
        <f t="shared" si="7"/>
        <v>953708.8</v>
      </c>
      <c r="M7" s="40">
        <f t="shared" si="8"/>
        <v>953708.81</v>
      </c>
      <c r="N7" s="186">
        <v>0.5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198">
        <f t="shared" si="9"/>
        <v>953708.8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1" t="b">
        <f t="shared" si="10"/>
        <v>1</v>
      </c>
      <c r="AB7" s="187">
        <f t="shared" si="0"/>
        <v>0.5</v>
      </c>
      <c r="AC7" s="31" t="b">
        <f t="shared" si="1"/>
        <v>1</v>
      </c>
      <c r="AD7" s="31" t="b">
        <f t="shared" si="2"/>
        <v>1</v>
      </c>
    </row>
    <row r="8" spans="1:30" ht="30" customHeight="1" x14ac:dyDescent="0.25">
      <c r="A8" s="196">
        <v>6</v>
      </c>
      <c r="B8" s="38" t="s">
        <v>99</v>
      </c>
      <c r="C8" s="185" t="s">
        <v>72</v>
      </c>
      <c r="D8" s="39" t="s">
        <v>107</v>
      </c>
      <c r="E8" s="39" t="s">
        <v>60</v>
      </c>
      <c r="F8" s="38" t="s">
        <v>58</v>
      </c>
      <c r="G8" s="178" t="s">
        <v>108</v>
      </c>
      <c r="H8" s="178" t="s">
        <v>76</v>
      </c>
      <c r="I8" s="188">
        <v>0.51100000000000001</v>
      </c>
      <c r="J8" s="195" t="s">
        <v>117</v>
      </c>
      <c r="K8" s="35">
        <v>854231.69</v>
      </c>
      <c r="L8" s="34">
        <f t="shared" si="7"/>
        <v>427115.84</v>
      </c>
      <c r="M8" s="40">
        <f t="shared" si="8"/>
        <v>427115.84999999992</v>
      </c>
      <c r="N8" s="186">
        <v>0.5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198">
        <f t="shared" si="9"/>
        <v>427115.84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1" t="b">
        <f t="shared" si="10"/>
        <v>1</v>
      </c>
      <c r="AB8" s="187">
        <f t="shared" si="0"/>
        <v>0.5</v>
      </c>
      <c r="AC8" s="31" t="b">
        <f t="shared" si="1"/>
        <v>1</v>
      </c>
      <c r="AD8" s="31" t="b">
        <f t="shared" si="2"/>
        <v>1</v>
      </c>
    </row>
    <row r="9" spans="1:30" ht="30" customHeight="1" x14ac:dyDescent="0.25">
      <c r="A9" s="196">
        <v>7</v>
      </c>
      <c r="B9" s="38" t="s">
        <v>100</v>
      </c>
      <c r="C9" s="185" t="s">
        <v>72</v>
      </c>
      <c r="D9" s="39" t="s">
        <v>109</v>
      </c>
      <c r="E9" s="39">
        <v>1601011</v>
      </c>
      <c r="F9" s="38" t="s">
        <v>52</v>
      </c>
      <c r="G9" s="178" t="s">
        <v>110</v>
      </c>
      <c r="H9" s="178" t="s">
        <v>137</v>
      </c>
      <c r="I9" s="188">
        <v>0.108</v>
      </c>
      <c r="J9" s="195" t="s">
        <v>84</v>
      </c>
      <c r="K9" s="35">
        <v>923098.23</v>
      </c>
      <c r="L9" s="34">
        <f t="shared" si="7"/>
        <v>461549.11</v>
      </c>
      <c r="M9" s="40">
        <f t="shared" si="8"/>
        <v>461549.12</v>
      </c>
      <c r="N9" s="186">
        <v>0.5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198">
        <f t="shared" si="9"/>
        <v>461549.11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1" t="b">
        <f t="shared" si="10"/>
        <v>1</v>
      </c>
      <c r="AB9" s="187">
        <f t="shared" si="0"/>
        <v>0.5</v>
      </c>
      <c r="AC9" s="31" t="b">
        <f t="shared" si="1"/>
        <v>1</v>
      </c>
      <c r="AD9" s="31" t="b">
        <f t="shared" si="2"/>
        <v>1</v>
      </c>
    </row>
    <row r="10" spans="1:30" ht="30" customHeight="1" x14ac:dyDescent="0.25">
      <c r="A10" s="196">
        <v>8</v>
      </c>
      <c r="B10" s="38" t="s">
        <v>101</v>
      </c>
      <c r="C10" s="185" t="s">
        <v>72</v>
      </c>
      <c r="D10" s="39" t="s">
        <v>111</v>
      </c>
      <c r="E10" s="39">
        <v>1611022</v>
      </c>
      <c r="F10" s="38" t="s">
        <v>50</v>
      </c>
      <c r="G10" s="178" t="s">
        <v>112</v>
      </c>
      <c r="H10" s="178" t="s">
        <v>137</v>
      </c>
      <c r="I10" s="188">
        <v>0.39500000000000002</v>
      </c>
      <c r="J10" s="195" t="s">
        <v>83</v>
      </c>
      <c r="K10" s="35">
        <v>1882476.18</v>
      </c>
      <c r="L10" s="34">
        <f t="shared" si="7"/>
        <v>941238.09</v>
      </c>
      <c r="M10" s="40">
        <f t="shared" si="8"/>
        <v>941238.09</v>
      </c>
      <c r="N10" s="186">
        <v>0.5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198">
        <f t="shared" si="9"/>
        <v>941238.09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1" t="b">
        <f t="shared" si="10"/>
        <v>1</v>
      </c>
      <c r="AB10" s="187">
        <f t="shared" si="0"/>
        <v>0.5</v>
      </c>
      <c r="AC10" s="31" t="b">
        <f t="shared" si="1"/>
        <v>1</v>
      </c>
      <c r="AD10" s="31" t="b">
        <f t="shared" si="2"/>
        <v>1</v>
      </c>
    </row>
    <row r="11" spans="1:30" ht="30" customHeight="1" x14ac:dyDescent="0.25">
      <c r="A11" s="196">
        <v>9</v>
      </c>
      <c r="B11" s="38" t="s">
        <v>102</v>
      </c>
      <c r="C11" s="185" t="s">
        <v>72</v>
      </c>
      <c r="D11" s="39" t="s">
        <v>113</v>
      </c>
      <c r="E11" s="39">
        <v>1609032</v>
      </c>
      <c r="F11" s="38" t="s">
        <v>54</v>
      </c>
      <c r="G11" s="178" t="s">
        <v>114</v>
      </c>
      <c r="H11" s="178" t="s">
        <v>137</v>
      </c>
      <c r="I11" s="188">
        <v>0.16600000000000001</v>
      </c>
      <c r="J11" s="195" t="s">
        <v>95</v>
      </c>
      <c r="K11" s="35">
        <v>826568.08</v>
      </c>
      <c r="L11" s="34">
        <f t="shared" ref="L11" si="11">ROUNDDOWN(K11*N11,2)</f>
        <v>413284.04</v>
      </c>
      <c r="M11" s="40">
        <f t="shared" ref="M11:M12" si="12">K11-L11</f>
        <v>413284.04</v>
      </c>
      <c r="N11" s="186">
        <v>0.5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198">
        <f t="shared" ref="U11:U12" si="13">L11</f>
        <v>413284.04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1" t="b">
        <f t="shared" ref="AA11:AA12" si="14">L11=SUM(O11:Z11)</f>
        <v>1</v>
      </c>
      <c r="AB11" s="187">
        <f t="shared" ref="AB11:AB12" si="15">ROUND(L11/K11,4)</f>
        <v>0.5</v>
      </c>
      <c r="AC11" s="31" t="b">
        <f t="shared" ref="AC11:AC12" si="16">AB11=N11</f>
        <v>1</v>
      </c>
      <c r="AD11" s="31" t="b">
        <f t="shared" ref="AD11:AD12" si="17">K11=L11+M11</f>
        <v>1</v>
      </c>
    </row>
    <row r="12" spans="1:30" ht="30" customHeight="1" x14ac:dyDescent="0.25">
      <c r="A12" s="197" t="s">
        <v>151</v>
      </c>
      <c r="B12" s="38" t="s">
        <v>134</v>
      </c>
      <c r="C12" s="185" t="s">
        <v>72</v>
      </c>
      <c r="D12" s="39" t="s">
        <v>135</v>
      </c>
      <c r="E12" s="39">
        <v>1606023</v>
      </c>
      <c r="F12" s="38" t="s">
        <v>58</v>
      </c>
      <c r="G12" s="178" t="s">
        <v>136</v>
      </c>
      <c r="H12" s="178" t="s">
        <v>77</v>
      </c>
      <c r="I12" s="188">
        <v>0.73</v>
      </c>
      <c r="J12" s="195" t="s">
        <v>80</v>
      </c>
      <c r="K12" s="35">
        <v>3161096.34</v>
      </c>
      <c r="L12" s="34">
        <v>1141492.68</v>
      </c>
      <c r="M12" s="40">
        <f t="shared" si="12"/>
        <v>2019603.66</v>
      </c>
      <c r="N12" s="186">
        <v>0.5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198">
        <f t="shared" si="13"/>
        <v>1141492.68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1" t="b">
        <f t="shared" si="14"/>
        <v>1</v>
      </c>
      <c r="AB12" s="187">
        <f t="shared" si="15"/>
        <v>0.36109999999999998</v>
      </c>
      <c r="AC12" s="31" t="b">
        <f t="shared" si="16"/>
        <v>0</v>
      </c>
      <c r="AD12" s="31" t="b">
        <f t="shared" si="17"/>
        <v>1</v>
      </c>
    </row>
    <row r="13" spans="1:30" ht="20.100000000000001" customHeight="1" x14ac:dyDescent="0.25">
      <c r="A13" s="231" t="s">
        <v>43</v>
      </c>
      <c r="B13" s="232"/>
      <c r="C13" s="232"/>
      <c r="D13" s="232"/>
      <c r="E13" s="232"/>
      <c r="F13" s="232"/>
      <c r="G13" s="232"/>
      <c r="H13" s="233"/>
      <c r="I13" s="51">
        <f>SUM(I3:I12)</f>
        <v>4.8209999999999997</v>
      </c>
      <c r="J13" s="52" t="s">
        <v>14</v>
      </c>
      <c r="K13" s="53">
        <f>SUM(K3:K12)</f>
        <v>15627560.369999999</v>
      </c>
      <c r="L13" s="53">
        <f>SUM(L3:L12)</f>
        <v>7374724.6599999992</v>
      </c>
      <c r="M13" s="53">
        <f>SUM(M3:M12)</f>
        <v>8252835.71</v>
      </c>
      <c r="N13" s="54" t="s">
        <v>14</v>
      </c>
      <c r="O13" s="53">
        <f t="shared" ref="O13:Z13" si="18">SUM(O3:O12)</f>
        <v>0</v>
      </c>
      <c r="P13" s="53">
        <f t="shared" si="18"/>
        <v>0</v>
      </c>
      <c r="Q13" s="55">
        <f t="shared" si="18"/>
        <v>0</v>
      </c>
      <c r="R13" s="55">
        <f t="shared" si="18"/>
        <v>0</v>
      </c>
      <c r="S13" s="55">
        <f t="shared" si="18"/>
        <v>0</v>
      </c>
      <c r="T13" s="55">
        <f t="shared" si="18"/>
        <v>0</v>
      </c>
      <c r="U13" s="55">
        <f t="shared" si="18"/>
        <v>7374724.6599999992</v>
      </c>
      <c r="V13" s="55">
        <f t="shared" si="18"/>
        <v>0</v>
      </c>
      <c r="W13" s="55">
        <f t="shared" si="18"/>
        <v>0</v>
      </c>
      <c r="X13" s="55">
        <f t="shared" si="18"/>
        <v>0</v>
      </c>
      <c r="Y13" s="55">
        <f t="shared" si="18"/>
        <v>0</v>
      </c>
      <c r="Z13" s="55">
        <f t="shared" si="18"/>
        <v>0</v>
      </c>
      <c r="AA13" s="1" t="b">
        <f t="shared" si="10"/>
        <v>1</v>
      </c>
      <c r="AB13" s="30">
        <f t="shared" si="0"/>
        <v>0.47189999999999999</v>
      </c>
      <c r="AC13" s="31" t="s">
        <v>14</v>
      </c>
      <c r="AD13" s="31" t="b">
        <f t="shared" si="2"/>
        <v>1</v>
      </c>
    </row>
    <row r="14" spans="1:30" ht="20.100000000000001" customHeight="1" x14ac:dyDescent="0.25">
      <c r="A14" s="231" t="s">
        <v>36</v>
      </c>
      <c r="B14" s="232"/>
      <c r="C14" s="232"/>
      <c r="D14" s="232"/>
      <c r="E14" s="232"/>
      <c r="F14" s="232"/>
      <c r="G14" s="232"/>
      <c r="H14" s="233"/>
      <c r="I14" s="51">
        <f>SUMIF($C$3:$C$12,"K",I3:I12)</f>
        <v>0</v>
      </c>
      <c r="J14" s="52" t="s">
        <v>14</v>
      </c>
      <c r="K14" s="53">
        <f>SUMIF($C$3:$C$12,"K",K3:K12)</f>
        <v>0</v>
      </c>
      <c r="L14" s="53">
        <f>SUMIF($C$3:$C$12,"K",L3:L12)</f>
        <v>0</v>
      </c>
      <c r="M14" s="53">
        <f>SUMIF($C$3:$C$12,"K",M3:M12)</f>
        <v>0</v>
      </c>
      <c r="N14" s="54" t="s">
        <v>14</v>
      </c>
      <c r="O14" s="53">
        <f t="shared" ref="O14:Z14" si="19">SUMIF($C$3:$C$12,"K",O3:O12)</f>
        <v>0</v>
      </c>
      <c r="P14" s="53">
        <f t="shared" si="19"/>
        <v>0</v>
      </c>
      <c r="Q14" s="55">
        <f t="shared" si="19"/>
        <v>0</v>
      </c>
      <c r="R14" s="55">
        <f t="shared" si="19"/>
        <v>0</v>
      </c>
      <c r="S14" s="55">
        <f t="shared" si="19"/>
        <v>0</v>
      </c>
      <c r="T14" s="55">
        <f t="shared" si="19"/>
        <v>0</v>
      </c>
      <c r="U14" s="55">
        <f t="shared" si="19"/>
        <v>0</v>
      </c>
      <c r="V14" s="55">
        <f t="shared" si="19"/>
        <v>0</v>
      </c>
      <c r="W14" s="55">
        <f t="shared" si="19"/>
        <v>0</v>
      </c>
      <c r="X14" s="55">
        <f t="shared" si="19"/>
        <v>0</v>
      </c>
      <c r="Y14" s="55">
        <f t="shared" si="19"/>
        <v>0</v>
      </c>
      <c r="Z14" s="55">
        <f t="shared" si="19"/>
        <v>0</v>
      </c>
      <c r="AA14" s="1" t="b">
        <f t="shared" si="10"/>
        <v>1</v>
      </c>
      <c r="AB14" s="30" t="e">
        <f t="shared" si="0"/>
        <v>#DIV/0!</v>
      </c>
      <c r="AC14" s="31" t="s">
        <v>14</v>
      </c>
      <c r="AD14" s="31" t="b">
        <f t="shared" si="2"/>
        <v>1</v>
      </c>
    </row>
    <row r="15" spans="1:30" ht="20.100000000000001" customHeight="1" x14ac:dyDescent="0.25">
      <c r="A15" s="231" t="s">
        <v>37</v>
      </c>
      <c r="B15" s="232"/>
      <c r="C15" s="232"/>
      <c r="D15" s="232"/>
      <c r="E15" s="232"/>
      <c r="F15" s="232"/>
      <c r="G15" s="232"/>
      <c r="H15" s="233"/>
      <c r="I15" s="51">
        <f>SUMIF($C$3:$C$12,"N",I3:I12)</f>
        <v>4.8209999999999997</v>
      </c>
      <c r="J15" s="52" t="s">
        <v>14</v>
      </c>
      <c r="K15" s="53">
        <f>SUMIF($C$3:$C$12,"N",K3:K12)</f>
        <v>15627560.369999999</v>
      </c>
      <c r="L15" s="53">
        <f>SUMIF($C$3:$C$12,"N",L3:L12)</f>
        <v>7374724.6599999992</v>
      </c>
      <c r="M15" s="53">
        <f>SUMIF($C$3:$C$12,"N",M3:M12)</f>
        <v>8252835.71</v>
      </c>
      <c r="N15" s="54" t="s">
        <v>14</v>
      </c>
      <c r="O15" s="53">
        <f t="shared" ref="O15:Z15" si="20">SUMIF($C$3:$C$12,"N",O3:O12)</f>
        <v>0</v>
      </c>
      <c r="P15" s="53">
        <f t="shared" si="20"/>
        <v>0</v>
      </c>
      <c r="Q15" s="55">
        <f t="shared" si="20"/>
        <v>0</v>
      </c>
      <c r="R15" s="55">
        <f t="shared" si="20"/>
        <v>0</v>
      </c>
      <c r="S15" s="55">
        <f t="shared" si="20"/>
        <v>0</v>
      </c>
      <c r="T15" s="55">
        <f t="shared" si="20"/>
        <v>0</v>
      </c>
      <c r="U15" s="55">
        <f t="shared" si="20"/>
        <v>7374724.6599999992</v>
      </c>
      <c r="V15" s="55">
        <f t="shared" si="20"/>
        <v>0</v>
      </c>
      <c r="W15" s="55">
        <f t="shared" si="20"/>
        <v>0</v>
      </c>
      <c r="X15" s="55">
        <f t="shared" si="20"/>
        <v>0</v>
      </c>
      <c r="Y15" s="55">
        <f t="shared" si="20"/>
        <v>0</v>
      </c>
      <c r="Z15" s="55">
        <f t="shared" si="20"/>
        <v>0</v>
      </c>
      <c r="AA15" s="1" t="b">
        <f t="shared" si="10"/>
        <v>1</v>
      </c>
      <c r="AB15" s="30">
        <f t="shared" si="0"/>
        <v>0.47189999999999999</v>
      </c>
      <c r="AC15" s="31" t="s">
        <v>14</v>
      </c>
      <c r="AD15" s="31" t="b">
        <f t="shared" si="2"/>
        <v>1</v>
      </c>
    </row>
    <row r="16" spans="1:30" ht="20.100000000000001" customHeight="1" x14ac:dyDescent="0.25">
      <c r="A16" s="228" t="s">
        <v>38</v>
      </c>
      <c r="B16" s="229"/>
      <c r="C16" s="229"/>
      <c r="D16" s="229"/>
      <c r="E16" s="229"/>
      <c r="F16" s="229"/>
      <c r="G16" s="229"/>
      <c r="H16" s="230"/>
      <c r="I16" s="56">
        <f>SUMIF($C$3:$C$12,"W",I3:I12)</f>
        <v>0</v>
      </c>
      <c r="J16" s="57" t="s">
        <v>14</v>
      </c>
      <c r="K16" s="58">
        <f>SUMIF($C$3:$C$12,"W",K3:K12)</f>
        <v>0</v>
      </c>
      <c r="L16" s="58">
        <f>SUMIF($C$3:$C$12,"W",L3:L12)</f>
        <v>0</v>
      </c>
      <c r="M16" s="58">
        <f>SUMIF($C$3:$C$12,"W",M3:M12)</f>
        <v>0</v>
      </c>
      <c r="N16" s="59" t="s">
        <v>14</v>
      </c>
      <c r="O16" s="58">
        <f t="shared" ref="O16:Z16" si="21">SUMIF($C$3:$C$12,"W",O3:O12)</f>
        <v>0</v>
      </c>
      <c r="P16" s="58">
        <f t="shared" si="21"/>
        <v>0</v>
      </c>
      <c r="Q16" s="60">
        <f t="shared" si="21"/>
        <v>0</v>
      </c>
      <c r="R16" s="60">
        <f t="shared" si="21"/>
        <v>0</v>
      </c>
      <c r="S16" s="60">
        <f t="shared" si="21"/>
        <v>0</v>
      </c>
      <c r="T16" s="60">
        <f t="shared" si="21"/>
        <v>0</v>
      </c>
      <c r="U16" s="60">
        <f t="shared" si="21"/>
        <v>0</v>
      </c>
      <c r="V16" s="60">
        <f t="shared" si="21"/>
        <v>0</v>
      </c>
      <c r="W16" s="60">
        <f t="shared" si="21"/>
        <v>0</v>
      </c>
      <c r="X16" s="60">
        <f t="shared" si="21"/>
        <v>0</v>
      </c>
      <c r="Y16" s="60">
        <f t="shared" si="21"/>
        <v>0</v>
      </c>
      <c r="Z16" s="60">
        <f t="shared" si="21"/>
        <v>0</v>
      </c>
      <c r="AA16" s="1" t="b">
        <f t="shared" si="10"/>
        <v>1</v>
      </c>
      <c r="AB16" s="30" t="e">
        <f t="shared" ref="AB16" si="22">ROUND(L16/K16,4)</f>
        <v>#DIV/0!</v>
      </c>
      <c r="AC16" s="31" t="s">
        <v>14</v>
      </c>
      <c r="AD16" s="31" t="b">
        <f t="shared" ref="AD16" si="23">K16=L16+M16</f>
        <v>1</v>
      </c>
    </row>
    <row r="17" spans="1:14" x14ac:dyDescent="0.25">
      <c r="A17" s="20"/>
      <c r="K17" s="2"/>
    </row>
    <row r="18" spans="1:14" x14ac:dyDescent="0.25">
      <c r="A18" s="21" t="s">
        <v>23</v>
      </c>
      <c r="N18" s="31"/>
    </row>
    <row r="19" spans="1:14" x14ac:dyDescent="0.25">
      <c r="A19" s="22" t="s">
        <v>24</v>
      </c>
    </row>
    <row r="20" spans="1:14" x14ac:dyDescent="0.25">
      <c r="A20" s="21" t="s">
        <v>41</v>
      </c>
    </row>
    <row r="21" spans="1:14" x14ac:dyDescent="0.25">
      <c r="A21" s="24" t="s">
        <v>45</v>
      </c>
    </row>
  </sheetData>
  <mergeCells count="19">
    <mergeCell ref="A1:A2"/>
    <mergeCell ref="B1:B2"/>
    <mergeCell ref="C1:C2"/>
    <mergeCell ref="F1:F2"/>
    <mergeCell ref="G1:G2"/>
    <mergeCell ref="D1:D2"/>
    <mergeCell ref="O1:Z1"/>
    <mergeCell ref="A16:H16"/>
    <mergeCell ref="A15:H15"/>
    <mergeCell ref="E1:E2"/>
    <mergeCell ref="A14:H14"/>
    <mergeCell ref="N1:N2"/>
    <mergeCell ref="L1:L2"/>
    <mergeCell ref="M1:M2"/>
    <mergeCell ref="A13:H13"/>
    <mergeCell ref="H1:H2"/>
    <mergeCell ref="I1:I2"/>
    <mergeCell ref="J1:J2"/>
    <mergeCell ref="K1:K2"/>
  </mergeCells>
  <conditionalFormatting sqref="AA3:AC16">
    <cfRule type="containsText" dxfId="6" priority="2" operator="containsText" text="fałsz">
      <formula>NOT(ISERROR(SEARCH("fałsz",AA3)))</formula>
    </cfRule>
  </conditionalFormatting>
  <conditionalFormatting sqref="AA3:AD16">
    <cfRule type="cellIs" dxfId="5" priority="1" operator="equal">
      <formula>FALSE</formula>
    </cfRule>
  </conditionalFormatting>
  <dataValidations count="2">
    <dataValidation type="list" allowBlank="1" showInputMessage="1" showErrorMessage="1" sqref="H3:H12" xr:uid="{00000000-0002-0000-0200-000000000000}">
      <formula1>"B,P,R"</formula1>
    </dataValidation>
    <dataValidation type="list" allowBlank="1" showInputMessage="1" showErrorMessage="1" sqref="C3:C12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2" fitToHeight="0" orientation="landscape" r:id="rId1"/>
  <headerFooter>
    <oddHeader>&amp;LWojewództwo &amp;KFF0000Opolskie&amp;K01+000 - zadania gminne lista podstawowa</oddHeader>
    <oddFooter>Strona &amp;P z &amp;N</oddFooter>
  </headerFooter>
  <ignoredErrors>
    <ignoredError sqref="E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3"/>
  <sheetViews>
    <sheetView showGridLines="0" view="pageBreakPreview" zoomScale="80" zoomScaleNormal="78" zoomScaleSheetLayoutView="80" workbookViewId="0">
      <selection sqref="A1:A2"/>
    </sheetView>
  </sheetViews>
  <sheetFormatPr defaultColWidth="9.140625" defaultRowHeight="15" x14ac:dyDescent="0.25"/>
  <cols>
    <col min="1" max="10" width="15.7109375" style="11" customWidth="1"/>
    <col min="11" max="11" width="18.5703125" style="11" customWidth="1"/>
    <col min="12" max="12" width="15.7109375" style="11" customWidth="1"/>
    <col min="13" max="13" width="15.7109375" style="1" customWidth="1"/>
    <col min="14" max="29" width="15.7109375" style="11" customWidth="1"/>
    <col min="30" max="16384" width="9.140625" style="11"/>
  </cols>
  <sheetData>
    <row r="1" spans="1:30" ht="20.100000000000001" customHeight="1" x14ac:dyDescent="0.25">
      <c r="A1" s="222" t="s">
        <v>4</v>
      </c>
      <c r="B1" s="222" t="s">
        <v>5</v>
      </c>
      <c r="C1" s="223" t="s">
        <v>44</v>
      </c>
      <c r="D1" s="218" t="s">
        <v>6</v>
      </c>
      <c r="E1" s="223" t="s">
        <v>31</v>
      </c>
      <c r="F1" s="218" t="s">
        <v>7</v>
      </c>
      <c r="G1" s="222" t="s">
        <v>25</v>
      </c>
      <c r="H1" s="222" t="s">
        <v>8</v>
      </c>
      <c r="I1" s="222" t="s">
        <v>22</v>
      </c>
      <c r="J1" s="222" t="s">
        <v>9</v>
      </c>
      <c r="K1" s="222" t="s">
        <v>10</v>
      </c>
      <c r="L1" s="218" t="s">
        <v>13</v>
      </c>
      <c r="M1" s="222" t="s">
        <v>11</v>
      </c>
      <c r="N1" s="224" t="s">
        <v>12</v>
      </c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</row>
    <row r="2" spans="1:30" ht="20.100000000000001" customHeight="1" x14ac:dyDescent="0.25">
      <c r="A2" s="222"/>
      <c r="B2" s="222"/>
      <c r="C2" s="224"/>
      <c r="D2" s="219"/>
      <c r="E2" s="224"/>
      <c r="F2" s="219"/>
      <c r="G2" s="222"/>
      <c r="H2" s="222"/>
      <c r="I2" s="222"/>
      <c r="J2" s="222"/>
      <c r="K2" s="222"/>
      <c r="L2" s="219"/>
      <c r="M2" s="222"/>
      <c r="N2" s="25">
        <v>2019</v>
      </c>
      <c r="O2" s="25">
        <v>2020</v>
      </c>
      <c r="P2" s="25">
        <v>2021</v>
      </c>
      <c r="Q2" s="25">
        <v>2022</v>
      </c>
      <c r="R2" s="25">
        <v>2023</v>
      </c>
      <c r="S2" s="25">
        <v>2024</v>
      </c>
      <c r="T2" s="25">
        <v>2025</v>
      </c>
      <c r="U2" s="25">
        <v>2026</v>
      </c>
      <c r="V2" s="25">
        <v>2027</v>
      </c>
      <c r="W2" s="25">
        <v>2028</v>
      </c>
      <c r="X2" s="25">
        <v>2029</v>
      </c>
      <c r="Y2" s="25">
        <v>2030</v>
      </c>
      <c r="Z2" s="1" t="s">
        <v>27</v>
      </c>
      <c r="AA2" s="1" t="s">
        <v>28</v>
      </c>
      <c r="AB2" s="1" t="s">
        <v>29</v>
      </c>
      <c r="AC2" s="1" t="s">
        <v>30</v>
      </c>
    </row>
    <row r="3" spans="1:30" s="32" customFormat="1" ht="30" customHeight="1" x14ac:dyDescent="0.25">
      <c r="A3" s="44"/>
      <c r="B3" s="44"/>
      <c r="C3" s="45"/>
      <c r="D3" s="46"/>
      <c r="E3" s="46"/>
      <c r="F3" s="44"/>
      <c r="G3" s="44"/>
      <c r="H3" s="47"/>
      <c r="I3" s="48"/>
      <c r="J3" s="41"/>
      <c r="K3" s="42"/>
      <c r="L3" s="43"/>
      <c r="M3" s="49"/>
      <c r="N3" s="42"/>
      <c r="O3" s="42"/>
      <c r="P3" s="50"/>
      <c r="Q3" s="50"/>
      <c r="R3" s="50"/>
      <c r="S3" s="50"/>
      <c r="T3" s="50"/>
      <c r="U3" s="50"/>
      <c r="V3" s="50"/>
      <c r="W3" s="50"/>
      <c r="X3" s="50"/>
      <c r="Y3" s="50"/>
      <c r="Z3" s="1" t="b">
        <f>K3=SUM(N3:Y3)</f>
        <v>1</v>
      </c>
      <c r="AA3" s="30" t="e">
        <f t="shared" ref="AA3" si="0">ROUND(K3/J3,4)</f>
        <v>#DIV/0!</v>
      </c>
      <c r="AB3" s="31" t="e">
        <f t="shared" ref="AB3" si="1">AA3=M3</f>
        <v>#DIV/0!</v>
      </c>
      <c r="AC3" s="31" t="b">
        <f t="shared" ref="AC3" si="2">J3=K3+L3</f>
        <v>1</v>
      </c>
      <c r="AD3" s="33"/>
    </row>
    <row r="4" spans="1:30" s="32" customFormat="1" ht="30" customHeight="1" x14ac:dyDescent="0.25">
      <c r="A4" s="61"/>
      <c r="B4" s="61"/>
      <c r="C4" s="61"/>
      <c r="D4" s="62"/>
      <c r="E4" s="62"/>
      <c r="F4" s="61"/>
      <c r="G4" s="61"/>
      <c r="H4" s="63"/>
      <c r="I4" s="64"/>
      <c r="J4" s="65"/>
      <c r="K4" s="66"/>
      <c r="L4" s="65"/>
      <c r="M4" s="67"/>
      <c r="N4" s="65"/>
      <c r="O4" s="66"/>
      <c r="P4" s="68"/>
      <c r="Q4" s="68"/>
      <c r="R4" s="68"/>
      <c r="S4" s="68"/>
      <c r="T4" s="68"/>
      <c r="U4" s="68"/>
      <c r="V4" s="68"/>
      <c r="W4" s="68"/>
      <c r="X4" s="68"/>
      <c r="Y4" s="68"/>
      <c r="Z4" s="1" t="b">
        <f t="shared" ref="Z4:Z8" si="3">K4=SUM(N4:Y4)</f>
        <v>1</v>
      </c>
      <c r="AA4" s="30" t="e">
        <f t="shared" ref="AA4:AA8" si="4">ROUND(K4/J4,4)</f>
        <v>#DIV/0!</v>
      </c>
      <c r="AB4" s="31" t="e">
        <f t="shared" ref="AB4:AB5" si="5">AA4=M4</f>
        <v>#DIV/0!</v>
      </c>
      <c r="AC4" s="31" t="b">
        <f t="shared" ref="AC4:AC8" si="6">J4=K4+L4</f>
        <v>1</v>
      </c>
      <c r="AD4" s="33"/>
    </row>
    <row r="5" spans="1:30" s="32" customFormat="1" ht="30" customHeight="1" x14ac:dyDescent="0.25">
      <c r="A5" s="61"/>
      <c r="B5" s="61"/>
      <c r="C5" s="61"/>
      <c r="D5" s="62"/>
      <c r="E5" s="62"/>
      <c r="F5" s="61"/>
      <c r="G5" s="61"/>
      <c r="H5" s="63"/>
      <c r="I5" s="64"/>
      <c r="J5" s="65"/>
      <c r="K5" s="65"/>
      <c r="L5" s="65"/>
      <c r="M5" s="67"/>
      <c r="N5" s="65"/>
      <c r="O5" s="65"/>
      <c r="P5" s="68"/>
      <c r="Q5" s="68"/>
      <c r="R5" s="68"/>
      <c r="S5" s="68"/>
      <c r="T5" s="68"/>
      <c r="U5" s="68"/>
      <c r="V5" s="68"/>
      <c r="W5" s="68"/>
      <c r="X5" s="68"/>
      <c r="Y5" s="68"/>
      <c r="Z5" s="1" t="b">
        <f t="shared" si="3"/>
        <v>1</v>
      </c>
      <c r="AA5" s="30" t="e">
        <f t="shared" si="4"/>
        <v>#DIV/0!</v>
      </c>
      <c r="AB5" s="31" t="e">
        <f t="shared" si="5"/>
        <v>#DIV/0!</v>
      </c>
      <c r="AC5" s="31" t="b">
        <f t="shared" si="6"/>
        <v>1</v>
      </c>
      <c r="AD5" s="33"/>
    </row>
    <row r="6" spans="1:30" ht="20.100000000000001" customHeight="1" x14ac:dyDescent="0.25">
      <c r="A6" s="235" t="s">
        <v>43</v>
      </c>
      <c r="B6" s="235"/>
      <c r="C6" s="235"/>
      <c r="D6" s="235"/>
      <c r="E6" s="235"/>
      <c r="F6" s="235"/>
      <c r="G6" s="235"/>
      <c r="H6" s="51">
        <f>SUM(H3:H5)</f>
        <v>0</v>
      </c>
      <c r="I6" s="52" t="s">
        <v>14</v>
      </c>
      <c r="J6" s="53">
        <f t="shared" ref="J6:L6" si="7">SUM(J3:J5)</f>
        <v>0</v>
      </c>
      <c r="K6" s="53">
        <f t="shared" si="7"/>
        <v>0</v>
      </c>
      <c r="L6" s="53">
        <f t="shared" si="7"/>
        <v>0</v>
      </c>
      <c r="M6" s="54" t="s">
        <v>14</v>
      </c>
      <c r="N6" s="69">
        <f>SUM(N3:N5)</f>
        <v>0</v>
      </c>
      <c r="O6" s="69">
        <f t="shared" ref="O6:W6" si="8">SUM(O3:O5)</f>
        <v>0</v>
      </c>
      <c r="P6" s="69">
        <f t="shared" si="8"/>
        <v>0</v>
      </c>
      <c r="Q6" s="69">
        <f t="shared" si="8"/>
        <v>0</v>
      </c>
      <c r="R6" s="69">
        <f t="shared" si="8"/>
        <v>0</v>
      </c>
      <c r="S6" s="69">
        <f t="shared" si="8"/>
        <v>0</v>
      </c>
      <c r="T6" s="69">
        <f t="shared" si="8"/>
        <v>0</v>
      </c>
      <c r="U6" s="69">
        <f t="shared" si="8"/>
        <v>0</v>
      </c>
      <c r="V6" s="69">
        <f t="shared" si="8"/>
        <v>0</v>
      </c>
      <c r="W6" s="69">
        <f t="shared" si="8"/>
        <v>0</v>
      </c>
      <c r="X6" s="69">
        <f t="shared" ref="X6:Y6" si="9">SUM(X3:X5)</f>
        <v>0</v>
      </c>
      <c r="Y6" s="69">
        <f t="shared" si="9"/>
        <v>0</v>
      </c>
      <c r="Z6" s="1" t="b">
        <f t="shared" si="3"/>
        <v>1</v>
      </c>
      <c r="AA6" s="30" t="e">
        <f t="shared" ref="AA6" si="10">ROUND(K6/J6,4)</f>
        <v>#DIV/0!</v>
      </c>
      <c r="AB6" s="31" t="s">
        <v>14</v>
      </c>
      <c r="AC6" s="31" t="b">
        <f t="shared" ref="AC6" si="11">J6=K6+L6</f>
        <v>1</v>
      </c>
      <c r="AD6" s="15"/>
    </row>
    <row r="7" spans="1:30" ht="20.100000000000001" customHeight="1" x14ac:dyDescent="0.25">
      <c r="A7" s="235" t="s">
        <v>37</v>
      </c>
      <c r="B7" s="235"/>
      <c r="C7" s="235"/>
      <c r="D7" s="235"/>
      <c r="E7" s="235"/>
      <c r="F7" s="235"/>
      <c r="G7" s="235"/>
      <c r="H7" s="51">
        <f>SUMIF($C$3:$C$5,"N",H3:H5)</f>
        <v>0</v>
      </c>
      <c r="I7" s="52" t="s">
        <v>14</v>
      </c>
      <c r="J7" s="53">
        <f t="shared" ref="J7:L7" si="12">SUMIF($C$3:$C$5,"N",J3:J5)</f>
        <v>0</v>
      </c>
      <c r="K7" s="53">
        <f t="shared" si="12"/>
        <v>0</v>
      </c>
      <c r="L7" s="53">
        <f t="shared" si="12"/>
        <v>0</v>
      </c>
      <c r="M7" s="54" t="s">
        <v>14</v>
      </c>
      <c r="N7" s="69">
        <f t="shared" ref="N7:W7" si="13">SUMIF($C$3:$C$5,"N",N3:N5)</f>
        <v>0</v>
      </c>
      <c r="O7" s="69">
        <f t="shared" si="13"/>
        <v>0</v>
      </c>
      <c r="P7" s="69">
        <f t="shared" si="13"/>
        <v>0</v>
      </c>
      <c r="Q7" s="69">
        <f t="shared" si="13"/>
        <v>0</v>
      </c>
      <c r="R7" s="69">
        <f t="shared" si="13"/>
        <v>0</v>
      </c>
      <c r="S7" s="69">
        <f t="shared" si="13"/>
        <v>0</v>
      </c>
      <c r="T7" s="69">
        <f t="shared" si="13"/>
        <v>0</v>
      </c>
      <c r="U7" s="69">
        <f t="shared" si="13"/>
        <v>0</v>
      </c>
      <c r="V7" s="69">
        <f t="shared" si="13"/>
        <v>0</v>
      </c>
      <c r="W7" s="69">
        <f t="shared" si="13"/>
        <v>0</v>
      </c>
      <c r="X7" s="69">
        <f t="shared" ref="X7:Y7" si="14">SUMIF($C$3:$C$5,"N",X3:X5)</f>
        <v>0</v>
      </c>
      <c r="Y7" s="69">
        <f t="shared" si="14"/>
        <v>0</v>
      </c>
      <c r="Z7" s="1" t="b">
        <f t="shared" si="3"/>
        <v>1</v>
      </c>
      <c r="AA7" s="30" t="e">
        <f t="shared" ref="AA7" si="15">ROUND(K7/J7,4)</f>
        <v>#DIV/0!</v>
      </c>
      <c r="AB7" s="31" t="s">
        <v>14</v>
      </c>
      <c r="AC7" s="31" t="b">
        <f t="shared" ref="AC7" si="16">J7=K7+L7</f>
        <v>1</v>
      </c>
      <c r="AD7" s="15"/>
    </row>
    <row r="8" spans="1:30" ht="20.100000000000001" customHeight="1" x14ac:dyDescent="0.25">
      <c r="A8" s="234" t="s">
        <v>38</v>
      </c>
      <c r="B8" s="234"/>
      <c r="C8" s="234"/>
      <c r="D8" s="234"/>
      <c r="E8" s="234"/>
      <c r="F8" s="234"/>
      <c r="G8" s="234"/>
      <c r="H8" s="56">
        <f>SUMIF($C$3:$C$5,"W",H3:H5)</f>
        <v>0</v>
      </c>
      <c r="I8" s="57" t="s">
        <v>14</v>
      </c>
      <c r="J8" s="58">
        <f>SUMIF($C$3:$C$5,"W",J3:J5)</f>
        <v>0</v>
      </c>
      <c r="K8" s="58">
        <f t="shared" ref="K8:L8" si="17">SUMIF($C$3:$C$5,"W",K3:K5)</f>
        <v>0</v>
      </c>
      <c r="L8" s="58">
        <f t="shared" si="17"/>
        <v>0</v>
      </c>
      <c r="M8" s="59" t="s">
        <v>14</v>
      </c>
      <c r="N8" s="70">
        <f t="shared" ref="N8:W8" si="18">SUMIF($C$3:$C$5,"W",N3:N5)</f>
        <v>0</v>
      </c>
      <c r="O8" s="70">
        <f t="shared" si="18"/>
        <v>0</v>
      </c>
      <c r="P8" s="70">
        <f t="shared" si="18"/>
        <v>0</v>
      </c>
      <c r="Q8" s="70">
        <f t="shared" si="18"/>
        <v>0</v>
      </c>
      <c r="R8" s="70">
        <f t="shared" si="18"/>
        <v>0</v>
      </c>
      <c r="S8" s="70">
        <f t="shared" si="18"/>
        <v>0</v>
      </c>
      <c r="T8" s="70">
        <f t="shared" si="18"/>
        <v>0</v>
      </c>
      <c r="U8" s="70">
        <f t="shared" si="18"/>
        <v>0</v>
      </c>
      <c r="V8" s="70">
        <f t="shared" si="18"/>
        <v>0</v>
      </c>
      <c r="W8" s="70">
        <f t="shared" si="18"/>
        <v>0</v>
      </c>
      <c r="X8" s="70">
        <f t="shared" ref="X8:Y8" si="19">SUMIF($C$3:$C$5,"W",X3:X5)</f>
        <v>0</v>
      </c>
      <c r="Y8" s="70">
        <f t="shared" si="19"/>
        <v>0</v>
      </c>
      <c r="Z8" s="1" t="b">
        <f t="shared" si="3"/>
        <v>1</v>
      </c>
      <c r="AA8" s="30" t="e">
        <f t="shared" si="4"/>
        <v>#DIV/0!</v>
      </c>
      <c r="AB8" s="31" t="s">
        <v>14</v>
      </c>
      <c r="AC8" s="31" t="b">
        <f t="shared" si="6"/>
        <v>1</v>
      </c>
      <c r="AD8" s="15"/>
    </row>
    <row r="9" spans="1:30" x14ac:dyDescent="0.25">
      <c r="A9" s="26"/>
    </row>
    <row r="10" spans="1:30" x14ac:dyDescent="0.25">
      <c r="A10" s="21" t="s">
        <v>23</v>
      </c>
    </row>
    <row r="11" spans="1:30" x14ac:dyDescent="0.25">
      <c r="A11" s="22" t="s">
        <v>24</v>
      </c>
    </row>
    <row r="12" spans="1:30" x14ac:dyDescent="0.25">
      <c r="A12" s="21" t="s">
        <v>34</v>
      </c>
    </row>
    <row r="13" spans="1:30" x14ac:dyDescent="0.25">
      <c r="A13" s="27"/>
    </row>
  </sheetData>
  <mergeCells count="17">
    <mergeCell ref="J1:J2"/>
    <mergeCell ref="K1:K2"/>
    <mergeCell ref="L1:L2"/>
    <mergeCell ref="M1:M2"/>
    <mergeCell ref="N1:Y1"/>
    <mergeCell ref="A8:G8"/>
    <mergeCell ref="I1:I2"/>
    <mergeCell ref="A1:A2"/>
    <mergeCell ref="B1:B2"/>
    <mergeCell ref="C1:C2"/>
    <mergeCell ref="F1:F2"/>
    <mergeCell ref="G1:G2"/>
    <mergeCell ref="H1:H2"/>
    <mergeCell ref="D1:D2"/>
    <mergeCell ref="A6:G6"/>
    <mergeCell ref="E1:E2"/>
    <mergeCell ref="A7:G7"/>
  </mergeCells>
  <conditionalFormatting sqref="Z3:AB8">
    <cfRule type="containsText" dxfId="4" priority="3" operator="containsText" text="fałsz">
      <formula>NOT(ISERROR(SEARCH("fałsz",Z3)))</formula>
    </cfRule>
  </conditionalFormatting>
  <conditionalFormatting sqref="Z3:AD8">
    <cfRule type="cellIs" dxfId="3" priority="1" operator="equal">
      <formula>FALSE</formula>
    </cfRule>
  </conditionalFormatting>
  <dataValidations disablePrompts="1" count="2">
    <dataValidation type="list" allowBlank="1" showInputMessage="1" showErrorMessage="1" sqref="C3:C5" xr:uid="{00000000-0002-0000-0300-000000000000}">
      <formula1>"N,W"</formula1>
    </dataValidation>
    <dataValidation type="list" allowBlank="1" showInputMessage="1" showErrorMessage="1" sqref="G3:G5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&amp;KFF0000Opolskie&amp;K01+000-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8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4.85546875" style="11" customWidth="1"/>
    <col min="2" max="2" width="16.28515625" style="11" customWidth="1"/>
    <col min="3" max="3" width="7" style="11" customWidth="1"/>
    <col min="4" max="4" width="16.42578125" style="11" customWidth="1"/>
    <col min="5" max="5" width="8.140625" style="11" customWidth="1"/>
    <col min="6" max="6" width="18.140625" style="11" customWidth="1"/>
    <col min="7" max="7" width="39.85546875" style="11" customWidth="1"/>
    <col min="8" max="8" width="7.7109375" style="11" customWidth="1"/>
    <col min="9" max="9" width="7.85546875" style="11" customWidth="1"/>
    <col min="10" max="10" width="14.42578125" style="11" customWidth="1"/>
    <col min="11" max="11" width="12.5703125" style="11" customWidth="1"/>
    <col min="12" max="12" width="14" style="11" customWidth="1"/>
    <col min="13" max="13" width="13.5703125" style="11" customWidth="1"/>
    <col min="14" max="14" width="13.42578125" style="1" customWidth="1"/>
    <col min="15" max="20" width="8.7109375" style="11" customWidth="1"/>
    <col min="21" max="21" width="12.28515625" style="11" customWidth="1"/>
    <col min="22" max="26" width="8.7109375" style="11" customWidth="1"/>
    <col min="27" max="30" width="15.7109375" style="11" customWidth="1"/>
    <col min="31" max="16384" width="9.140625" style="11"/>
  </cols>
  <sheetData>
    <row r="1" spans="1:30" ht="20.100000000000001" customHeight="1" x14ac:dyDescent="0.25">
      <c r="A1" s="222" t="s">
        <v>4</v>
      </c>
      <c r="B1" s="222" t="s">
        <v>5</v>
      </c>
      <c r="C1" s="223" t="s">
        <v>44</v>
      </c>
      <c r="D1" s="218" t="s">
        <v>6</v>
      </c>
      <c r="E1" s="218" t="s">
        <v>31</v>
      </c>
      <c r="F1" s="218" t="s">
        <v>15</v>
      </c>
      <c r="G1" s="222" t="s">
        <v>7</v>
      </c>
      <c r="H1" s="222" t="s">
        <v>25</v>
      </c>
      <c r="I1" s="222" t="s">
        <v>8</v>
      </c>
      <c r="J1" s="222" t="s">
        <v>26</v>
      </c>
      <c r="K1" s="222" t="s">
        <v>9</v>
      </c>
      <c r="L1" s="222" t="s">
        <v>10</v>
      </c>
      <c r="M1" s="218" t="s">
        <v>13</v>
      </c>
      <c r="N1" s="222" t="s">
        <v>11</v>
      </c>
      <c r="O1" s="224" t="s">
        <v>12</v>
      </c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</row>
    <row r="2" spans="1:30" ht="25.5" customHeight="1" x14ac:dyDescent="0.25">
      <c r="A2" s="222"/>
      <c r="B2" s="222"/>
      <c r="C2" s="224"/>
      <c r="D2" s="219"/>
      <c r="E2" s="219"/>
      <c r="F2" s="219"/>
      <c r="G2" s="222"/>
      <c r="H2" s="222"/>
      <c r="I2" s="222"/>
      <c r="J2" s="222"/>
      <c r="K2" s="222"/>
      <c r="L2" s="222"/>
      <c r="M2" s="219"/>
      <c r="N2" s="222"/>
      <c r="O2" s="25">
        <v>2019</v>
      </c>
      <c r="P2" s="25">
        <v>2020</v>
      </c>
      <c r="Q2" s="25">
        <v>2021</v>
      </c>
      <c r="R2" s="25">
        <v>2022</v>
      </c>
      <c r="S2" s="25">
        <v>2023</v>
      </c>
      <c r="T2" s="25">
        <v>2024</v>
      </c>
      <c r="U2" s="25">
        <v>2025</v>
      </c>
      <c r="V2" s="25">
        <v>2026</v>
      </c>
      <c r="W2" s="25">
        <v>2027</v>
      </c>
      <c r="X2" s="25">
        <v>2028</v>
      </c>
      <c r="Y2" s="25">
        <v>2029</v>
      </c>
      <c r="Z2" s="25">
        <v>2030</v>
      </c>
      <c r="AA2" s="1" t="s">
        <v>27</v>
      </c>
      <c r="AB2" s="1" t="s">
        <v>28</v>
      </c>
      <c r="AC2" s="1" t="s">
        <v>29</v>
      </c>
      <c r="AD2" s="1" t="s">
        <v>30</v>
      </c>
    </row>
    <row r="3" spans="1:30" ht="38.25" customHeight="1" x14ac:dyDescent="0.25">
      <c r="A3" s="178">
        <v>1</v>
      </c>
      <c r="B3" s="38" t="s">
        <v>103</v>
      </c>
      <c r="C3" s="185" t="s">
        <v>72</v>
      </c>
      <c r="D3" s="39" t="s">
        <v>109</v>
      </c>
      <c r="E3" s="39">
        <v>1601011</v>
      </c>
      <c r="F3" s="38" t="s">
        <v>52</v>
      </c>
      <c r="G3" s="178" t="s">
        <v>115</v>
      </c>
      <c r="H3" s="178" t="s">
        <v>76</v>
      </c>
      <c r="I3" s="188">
        <v>3.7999999999999999E-2</v>
      </c>
      <c r="J3" s="195" t="s">
        <v>84</v>
      </c>
      <c r="K3" s="35">
        <v>346634.25</v>
      </c>
      <c r="L3" s="34">
        <f t="shared" ref="L3:L8" si="0">ROUNDDOWN(K3*N3,2)</f>
        <v>173317.12</v>
      </c>
      <c r="M3" s="40">
        <f t="shared" ref="M3:M8" si="1">K3-L3</f>
        <v>173317.13</v>
      </c>
      <c r="N3" s="186">
        <v>0.5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40">
        <f t="shared" ref="U3:U8" si="2">L3</f>
        <v>173317.12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1" t="b">
        <f t="shared" ref="AA3:AA9" si="3">L3=SUM(O3:Z3)</f>
        <v>1</v>
      </c>
      <c r="AB3" s="30">
        <f t="shared" ref="AB3:AB9" si="4">ROUND(L3/K3,4)</f>
        <v>0.5</v>
      </c>
      <c r="AC3" s="31" t="b">
        <f t="shared" ref="AC3:AC9" si="5">AB3=N3</f>
        <v>1</v>
      </c>
      <c r="AD3" s="31" t="b">
        <f t="shared" ref="AD3:AD9" si="6">K3=L3+M3</f>
        <v>1</v>
      </c>
    </row>
    <row r="4" spans="1:30" ht="38.25" customHeight="1" x14ac:dyDescent="0.25">
      <c r="A4" s="178">
        <v>2</v>
      </c>
      <c r="B4" s="38" t="s">
        <v>122</v>
      </c>
      <c r="C4" s="185" t="s">
        <v>72</v>
      </c>
      <c r="D4" s="39" t="s">
        <v>127</v>
      </c>
      <c r="E4" s="39">
        <v>1608043</v>
      </c>
      <c r="F4" s="38" t="s">
        <v>49</v>
      </c>
      <c r="G4" s="178" t="s">
        <v>128</v>
      </c>
      <c r="H4" s="178" t="s">
        <v>77</v>
      </c>
      <c r="I4" s="188">
        <v>0.129</v>
      </c>
      <c r="J4" s="195" t="s">
        <v>95</v>
      </c>
      <c r="K4" s="35">
        <v>551705.93999999994</v>
      </c>
      <c r="L4" s="34">
        <f t="shared" ref="L4:L6" si="7">ROUNDDOWN(K4*N4,2)</f>
        <v>275852.96999999997</v>
      </c>
      <c r="M4" s="40">
        <f t="shared" ref="M4:M6" si="8">K4-L4</f>
        <v>275852.96999999997</v>
      </c>
      <c r="N4" s="186">
        <v>0.5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40">
        <f t="shared" ref="U4:U6" si="9">L4</f>
        <v>275852.96999999997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1" t="b">
        <f t="shared" ref="AA4:AA6" si="10">L4=SUM(O4:Z4)</f>
        <v>1</v>
      </c>
      <c r="AB4" s="30">
        <f t="shared" ref="AB4:AB6" si="11">ROUND(L4/K4,4)</f>
        <v>0.5</v>
      </c>
      <c r="AC4" s="31" t="b">
        <f t="shared" ref="AC4:AC6" si="12">AB4=N4</f>
        <v>1</v>
      </c>
      <c r="AD4" s="31" t="b">
        <f t="shared" ref="AD4:AD6" si="13">K4=L4+M4</f>
        <v>1</v>
      </c>
    </row>
    <row r="5" spans="1:30" ht="38.25" customHeight="1" x14ac:dyDescent="0.25">
      <c r="A5" s="178">
        <v>3</v>
      </c>
      <c r="B5" s="38" t="s">
        <v>118</v>
      </c>
      <c r="C5" s="185" t="s">
        <v>72</v>
      </c>
      <c r="D5" s="39" t="s">
        <v>119</v>
      </c>
      <c r="E5" s="39">
        <v>1607092</v>
      </c>
      <c r="F5" s="38" t="s">
        <v>51</v>
      </c>
      <c r="G5" s="178" t="s">
        <v>120</v>
      </c>
      <c r="H5" s="178" t="s">
        <v>137</v>
      </c>
      <c r="I5" s="188">
        <v>0.74</v>
      </c>
      <c r="J5" s="195" t="s">
        <v>80</v>
      </c>
      <c r="K5" s="35">
        <v>1339601.02</v>
      </c>
      <c r="L5" s="34">
        <f t="shared" si="7"/>
        <v>669800.51</v>
      </c>
      <c r="M5" s="40">
        <f t="shared" si="8"/>
        <v>669800.51</v>
      </c>
      <c r="N5" s="186">
        <v>0.5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40">
        <f t="shared" si="9"/>
        <v>669800.51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1" t="b">
        <f t="shared" si="10"/>
        <v>1</v>
      </c>
      <c r="AB5" s="30">
        <f t="shared" si="11"/>
        <v>0.5</v>
      </c>
      <c r="AC5" s="31" t="b">
        <f t="shared" si="12"/>
        <v>1</v>
      </c>
      <c r="AD5" s="31" t="b">
        <f t="shared" si="13"/>
        <v>1</v>
      </c>
    </row>
    <row r="6" spans="1:30" ht="38.25" customHeight="1" x14ac:dyDescent="0.25">
      <c r="A6" s="178">
        <v>4</v>
      </c>
      <c r="B6" s="38" t="s">
        <v>98</v>
      </c>
      <c r="C6" s="185" t="s">
        <v>72</v>
      </c>
      <c r="D6" s="39" t="s">
        <v>106</v>
      </c>
      <c r="E6" s="39">
        <v>1609052</v>
      </c>
      <c r="F6" s="38" t="s">
        <v>54</v>
      </c>
      <c r="G6" s="178" t="s">
        <v>144</v>
      </c>
      <c r="H6" s="178" t="s">
        <v>76</v>
      </c>
      <c r="I6" s="188">
        <v>1.159</v>
      </c>
      <c r="J6" s="195" t="s">
        <v>116</v>
      </c>
      <c r="K6" s="35">
        <v>883628.42</v>
      </c>
      <c r="L6" s="34">
        <f t="shared" si="7"/>
        <v>441814.21</v>
      </c>
      <c r="M6" s="40">
        <f t="shared" si="8"/>
        <v>441814.21</v>
      </c>
      <c r="N6" s="186">
        <v>0.5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40">
        <f t="shared" si="9"/>
        <v>441814.21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1" t="b">
        <f t="shared" si="10"/>
        <v>1</v>
      </c>
      <c r="AB6" s="30">
        <f t="shared" si="11"/>
        <v>0.5</v>
      </c>
      <c r="AC6" s="31" t="b">
        <f t="shared" si="12"/>
        <v>1</v>
      </c>
      <c r="AD6" s="31" t="b">
        <f t="shared" si="13"/>
        <v>1</v>
      </c>
    </row>
    <row r="7" spans="1:30" ht="30" customHeight="1" x14ac:dyDescent="0.25">
      <c r="A7" s="178">
        <v>5</v>
      </c>
      <c r="B7" s="38" t="s">
        <v>121</v>
      </c>
      <c r="C7" s="185" t="s">
        <v>72</v>
      </c>
      <c r="D7" s="39" t="s">
        <v>125</v>
      </c>
      <c r="E7" s="39">
        <v>1602043</v>
      </c>
      <c r="F7" s="38" t="s">
        <v>59</v>
      </c>
      <c r="G7" s="178" t="s">
        <v>126</v>
      </c>
      <c r="H7" s="178" t="s">
        <v>76</v>
      </c>
      <c r="I7" s="188">
        <v>0.70299999999999996</v>
      </c>
      <c r="J7" s="195" t="s">
        <v>80</v>
      </c>
      <c r="K7" s="35">
        <v>890498.19</v>
      </c>
      <c r="L7" s="34">
        <f t="shared" ref="L7" si="14">ROUNDDOWN(K7*N7,2)</f>
        <v>445249.09</v>
      </c>
      <c r="M7" s="40">
        <f t="shared" ref="M7" si="15">K7-L7</f>
        <v>445249.09999999992</v>
      </c>
      <c r="N7" s="186">
        <v>0.5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40">
        <f t="shared" ref="U7" si="16">L7</f>
        <v>445249.09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1" t="b">
        <f t="shared" ref="AA7" si="17">L7=SUM(O7:Z7)</f>
        <v>1</v>
      </c>
      <c r="AB7" s="30">
        <f t="shared" ref="AB7" si="18">ROUND(L7/K7,4)</f>
        <v>0.5</v>
      </c>
      <c r="AC7" s="31" t="b">
        <f t="shared" ref="AC7" si="19">AB7=N7</f>
        <v>1</v>
      </c>
      <c r="AD7" s="31" t="b">
        <f t="shared" ref="AD7" si="20">K7=L7+M7</f>
        <v>1</v>
      </c>
    </row>
    <row r="8" spans="1:30" ht="39.75" customHeight="1" x14ac:dyDescent="0.25">
      <c r="A8" s="178">
        <v>6</v>
      </c>
      <c r="B8" s="38" t="s">
        <v>123</v>
      </c>
      <c r="C8" s="185" t="s">
        <v>72</v>
      </c>
      <c r="D8" s="39" t="s">
        <v>129</v>
      </c>
      <c r="E8" s="39">
        <v>1602033</v>
      </c>
      <c r="F8" s="38" t="s">
        <v>59</v>
      </c>
      <c r="G8" s="178" t="s">
        <v>130</v>
      </c>
      <c r="H8" s="178" t="s">
        <v>76</v>
      </c>
      <c r="I8" s="188">
        <v>0.19</v>
      </c>
      <c r="J8" s="195" t="s">
        <v>133</v>
      </c>
      <c r="K8" s="35">
        <v>191097.38</v>
      </c>
      <c r="L8" s="34">
        <f t="shared" si="0"/>
        <v>95548.69</v>
      </c>
      <c r="M8" s="40">
        <f t="shared" si="1"/>
        <v>95548.69</v>
      </c>
      <c r="N8" s="186">
        <v>0.5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40">
        <f t="shared" si="2"/>
        <v>95548.69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1" t="b">
        <f t="shared" si="3"/>
        <v>1</v>
      </c>
      <c r="AB8" s="30">
        <f t="shared" si="4"/>
        <v>0.5</v>
      </c>
      <c r="AC8" s="31" t="b">
        <f t="shared" si="5"/>
        <v>1</v>
      </c>
      <c r="AD8" s="31" t="b">
        <f t="shared" si="6"/>
        <v>1</v>
      </c>
    </row>
    <row r="9" spans="1:30" ht="30" customHeight="1" x14ac:dyDescent="0.25">
      <c r="A9" s="178">
        <v>7</v>
      </c>
      <c r="B9" s="38" t="s">
        <v>124</v>
      </c>
      <c r="C9" s="185" t="s">
        <v>72</v>
      </c>
      <c r="D9" s="39" t="s">
        <v>131</v>
      </c>
      <c r="E9" s="39">
        <v>1603062</v>
      </c>
      <c r="F9" s="38" t="s">
        <v>56</v>
      </c>
      <c r="G9" s="178" t="s">
        <v>132</v>
      </c>
      <c r="H9" s="178" t="s">
        <v>76</v>
      </c>
      <c r="I9" s="188">
        <v>0.16900000000000001</v>
      </c>
      <c r="J9" s="195" t="s">
        <v>95</v>
      </c>
      <c r="K9" s="35">
        <v>128633.84</v>
      </c>
      <c r="L9" s="34">
        <f>ROUNDDOWN(K9*N9,2)</f>
        <v>64316.92</v>
      </c>
      <c r="M9" s="40">
        <f>K9-L9</f>
        <v>64316.92</v>
      </c>
      <c r="N9" s="186">
        <v>0.5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40">
        <f>L9</f>
        <v>64316.92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1" t="b">
        <f t="shared" si="3"/>
        <v>1</v>
      </c>
      <c r="AB9" s="30">
        <f t="shared" si="4"/>
        <v>0.5</v>
      </c>
      <c r="AC9" s="31" t="b">
        <f t="shared" si="5"/>
        <v>1</v>
      </c>
      <c r="AD9" s="31" t="b">
        <f t="shared" si="6"/>
        <v>1</v>
      </c>
    </row>
    <row r="10" spans="1:30" ht="30" customHeight="1" x14ac:dyDescent="0.25">
      <c r="A10" s="178">
        <v>8</v>
      </c>
      <c r="B10" s="38" t="s">
        <v>145</v>
      </c>
      <c r="C10" s="185" t="s">
        <v>72</v>
      </c>
      <c r="D10" s="39" t="s">
        <v>146</v>
      </c>
      <c r="E10" s="39">
        <v>1607013</v>
      </c>
      <c r="F10" s="38" t="s">
        <v>51</v>
      </c>
      <c r="G10" s="178" t="s">
        <v>147</v>
      </c>
      <c r="H10" s="178" t="s">
        <v>77</v>
      </c>
      <c r="I10" s="188">
        <v>0.19600000000000001</v>
      </c>
      <c r="J10" s="195" t="s">
        <v>83</v>
      </c>
      <c r="K10" s="35">
        <v>974201.25</v>
      </c>
      <c r="L10" s="34">
        <f>ROUNDDOWN(K10*N10,2)</f>
        <v>487100.62</v>
      </c>
      <c r="M10" s="40">
        <f>K10-L10</f>
        <v>487100.63</v>
      </c>
      <c r="N10" s="186">
        <v>0.5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40">
        <f>L10</f>
        <v>487100.62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1" t="b">
        <f t="shared" ref="AA10:AA13" si="21">L10=SUM(O10:Z10)</f>
        <v>1</v>
      </c>
      <c r="AB10" s="30">
        <f>ROUND(L10/K10,4)</f>
        <v>0.5</v>
      </c>
      <c r="AC10" s="31" t="b">
        <f>AB10=N10</f>
        <v>1</v>
      </c>
      <c r="AD10" s="31" t="b">
        <f t="shared" ref="AD10:AD11" si="22">K10=L10+M10</f>
        <v>1</v>
      </c>
    </row>
    <row r="11" spans="1:30" ht="20.100000000000001" customHeight="1" x14ac:dyDescent="0.25">
      <c r="A11" s="235" t="s">
        <v>43</v>
      </c>
      <c r="B11" s="235"/>
      <c r="C11" s="235"/>
      <c r="D11" s="235"/>
      <c r="E11" s="235"/>
      <c r="F11" s="235"/>
      <c r="G11" s="235"/>
      <c r="H11" s="235"/>
      <c r="I11" s="51">
        <f>SUM(I3:I10)</f>
        <v>3.3239999999999998</v>
      </c>
      <c r="J11" s="52" t="s">
        <v>14</v>
      </c>
      <c r="K11" s="53">
        <f>SUM(K3:K10)</f>
        <v>5306000.29</v>
      </c>
      <c r="L11" s="53">
        <f>SUM(L3:L10)</f>
        <v>2653000.1300000004</v>
      </c>
      <c r="M11" s="53">
        <f>SUM(M3:M10)</f>
        <v>2653000.1599999997</v>
      </c>
      <c r="N11" s="54" t="s">
        <v>14</v>
      </c>
      <c r="O11" s="69">
        <f t="shared" ref="O11:Z11" si="23">SUM(O3:O10)</f>
        <v>0</v>
      </c>
      <c r="P11" s="69">
        <f t="shared" si="23"/>
        <v>0</v>
      </c>
      <c r="Q11" s="69">
        <f t="shared" si="23"/>
        <v>0</v>
      </c>
      <c r="R11" s="69">
        <f t="shared" si="23"/>
        <v>0</v>
      </c>
      <c r="S11" s="69">
        <f t="shared" si="23"/>
        <v>0</v>
      </c>
      <c r="T11" s="69">
        <f t="shared" si="23"/>
        <v>0</v>
      </c>
      <c r="U11" s="69">
        <f t="shared" si="23"/>
        <v>2653000.1300000004</v>
      </c>
      <c r="V11" s="69">
        <f t="shared" si="23"/>
        <v>0</v>
      </c>
      <c r="W11" s="69">
        <f t="shared" si="23"/>
        <v>0</v>
      </c>
      <c r="X11" s="69">
        <f t="shared" si="23"/>
        <v>0</v>
      </c>
      <c r="Y11" s="69">
        <f t="shared" si="23"/>
        <v>0</v>
      </c>
      <c r="Z11" s="69">
        <f t="shared" si="23"/>
        <v>0</v>
      </c>
      <c r="AA11" s="1" t="b">
        <f t="shared" si="21"/>
        <v>1</v>
      </c>
      <c r="AB11" s="30">
        <f>ROUND(L11/K11,4)</f>
        <v>0.5</v>
      </c>
      <c r="AC11" s="31" t="s">
        <v>14</v>
      </c>
      <c r="AD11" s="31" t="b">
        <f t="shared" si="22"/>
        <v>1</v>
      </c>
    </row>
    <row r="12" spans="1:30" ht="20.100000000000001" customHeight="1" x14ac:dyDescent="0.25">
      <c r="A12" s="231" t="s">
        <v>37</v>
      </c>
      <c r="B12" s="232"/>
      <c r="C12" s="232"/>
      <c r="D12" s="232"/>
      <c r="E12" s="232"/>
      <c r="F12" s="232"/>
      <c r="G12" s="232"/>
      <c r="H12" s="233"/>
      <c r="I12" s="51">
        <f>SUMIF($C$3:$C$10,"N",I3:I10)</f>
        <v>3.3239999999999998</v>
      </c>
      <c r="J12" s="52" t="s">
        <v>14</v>
      </c>
      <c r="K12" s="53">
        <f>SUMIF($C$3:$C$10,"N",K3:K10)</f>
        <v>5306000.29</v>
      </c>
      <c r="L12" s="53">
        <f>SUMIF($C$3:$C$10,"N",L3:L10)</f>
        <v>2653000.1300000004</v>
      </c>
      <c r="M12" s="53">
        <f>SUMIF($C$3:$C$10,"N",M3:M10)</f>
        <v>2653000.1599999997</v>
      </c>
      <c r="N12" s="54" t="s">
        <v>14</v>
      </c>
      <c r="O12" s="69">
        <f t="shared" ref="O12:Z12" si="24">SUMIF($C$3:$C$10,"N",O3:O10)</f>
        <v>0</v>
      </c>
      <c r="P12" s="69">
        <f t="shared" si="24"/>
        <v>0</v>
      </c>
      <c r="Q12" s="69">
        <f t="shared" si="24"/>
        <v>0</v>
      </c>
      <c r="R12" s="69">
        <f t="shared" si="24"/>
        <v>0</v>
      </c>
      <c r="S12" s="69">
        <f t="shared" si="24"/>
        <v>0</v>
      </c>
      <c r="T12" s="69">
        <f t="shared" si="24"/>
        <v>0</v>
      </c>
      <c r="U12" s="69">
        <f t="shared" si="24"/>
        <v>2653000.1300000004</v>
      </c>
      <c r="V12" s="69">
        <f t="shared" si="24"/>
        <v>0</v>
      </c>
      <c r="W12" s="69">
        <f t="shared" si="24"/>
        <v>0</v>
      </c>
      <c r="X12" s="69">
        <f t="shared" si="24"/>
        <v>0</v>
      </c>
      <c r="Y12" s="69">
        <f t="shared" si="24"/>
        <v>0</v>
      </c>
      <c r="Z12" s="69">
        <f t="shared" si="24"/>
        <v>0</v>
      </c>
      <c r="AA12" s="1" t="b">
        <f t="shared" si="21"/>
        <v>1</v>
      </c>
      <c r="AB12" s="30">
        <f t="shared" ref="AB12" si="25">ROUND(L12/K12,4)</f>
        <v>0.5</v>
      </c>
      <c r="AC12" s="31" t="s">
        <v>14</v>
      </c>
      <c r="AD12" s="31" t="b">
        <f t="shared" ref="AD12" si="26">K12=L12+M12</f>
        <v>1</v>
      </c>
    </row>
    <row r="13" spans="1:30" ht="20.100000000000001" customHeight="1" x14ac:dyDescent="0.25">
      <c r="A13" s="234" t="s">
        <v>38</v>
      </c>
      <c r="B13" s="234"/>
      <c r="C13" s="234"/>
      <c r="D13" s="234"/>
      <c r="E13" s="234"/>
      <c r="F13" s="234"/>
      <c r="G13" s="234"/>
      <c r="H13" s="234"/>
      <c r="I13" s="56">
        <f>SUMIF($C$3:$C$10,"W",I3:I10)</f>
        <v>0</v>
      </c>
      <c r="J13" s="57" t="s">
        <v>14</v>
      </c>
      <c r="K13" s="58">
        <f>SUMIF($C$3:$C$10,"W",K3:K10)</f>
        <v>0</v>
      </c>
      <c r="L13" s="58">
        <f>SUMIF($C$3:$C$10,"W",L3:L10)</f>
        <v>0</v>
      </c>
      <c r="M13" s="58">
        <f>SUMIF($C$3:$C$10,"W",M3:M10)</f>
        <v>0</v>
      </c>
      <c r="N13" s="59" t="s">
        <v>14</v>
      </c>
      <c r="O13" s="70">
        <f t="shared" ref="O13:Z13" si="27">SUMIF($C$3:$C$10,"W",O3:O10)</f>
        <v>0</v>
      </c>
      <c r="P13" s="70">
        <f t="shared" si="27"/>
        <v>0</v>
      </c>
      <c r="Q13" s="70">
        <f t="shared" si="27"/>
        <v>0</v>
      </c>
      <c r="R13" s="70">
        <f t="shared" si="27"/>
        <v>0</v>
      </c>
      <c r="S13" s="70">
        <f t="shared" si="27"/>
        <v>0</v>
      </c>
      <c r="T13" s="70">
        <f t="shared" si="27"/>
        <v>0</v>
      </c>
      <c r="U13" s="70">
        <f t="shared" si="27"/>
        <v>0</v>
      </c>
      <c r="V13" s="70">
        <f t="shared" si="27"/>
        <v>0</v>
      </c>
      <c r="W13" s="70">
        <f t="shared" si="27"/>
        <v>0</v>
      </c>
      <c r="X13" s="70">
        <f t="shared" si="27"/>
        <v>0</v>
      </c>
      <c r="Y13" s="70">
        <f t="shared" si="27"/>
        <v>0</v>
      </c>
      <c r="Z13" s="70">
        <f t="shared" si="27"/>
        <v>0</v>
      </c>
      <c r="AA13" s="1" t="b">
        <f t="shared" si="21"/>
        <v>1</v>
      </c>
      <c r="AB13" s="30" t="e">
        <f t="shared" ref="AB13" si="28">ROUND(L13/K13,4)</f>
        <v>#DIV/0!</v>
      </c>
      <c r="AC13" s="31" t="s">
        <v>14</v>
      </c>
      <c r="AD13" s="31" t="b">
        <f t="shared" ref="AD13" si="29">K13=L13+M13</f>
        <v>1</v>
      </c>
    </row>
    <row r="14" spans="1:30" x14ac:dyDescent="0.25">
      <c r="A14" s="26"/>
      <c r="AD14" s="15"/>
    </row>
    <row r="15" spans="1:30" x14ac:dyDescent="0.25">
      <c r="A15" s="21" t="s">
        <v>23</v>
      </c>
    </row>
    <row r="16" spans="1:30" x14ac:dyDescent="0.25">
      <c r="A16" s="22" t="s">
        <v>24</v>
      </c>
    </row>
    <row r="17" spans="1:1" x14ac:dyDescent="0.25">
      <c r="A17" s="21" t="s">
        <v>34</v>
      </c>
    </row>
    <row r="18" spans="1:1" x14ac:dyDescent="0.25">
      <c r="A18" s="27"/>
    </row>
  </sheetData>
  <mergeCells count="18">
    <mergeCell ref="O1:Z1"/>
    <mergeCell ref="M1:M2"/>
    <mergeCell ref="N1:N2"/>
    <mergeCell ref="A11:H11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12:H12"/>
    <mergeCell ref="D1:D2"/>
    <mergeCell ref="A13:H13"/>
    <mergeCell ref="E1:E2"/>
  </mergeCells>
  <conditionalFormatting sqref="AA3:AC13">
    <cfRule type="containsText" dxfId="2" priority="3" operator="containsText" text="fałsz">
      <formula>NOT(ISERROR(SEARCH("fałsz",AA3)))</formula>
    </cfRule>
    <cfRule type="cellIs" dxfId="1" priority="5" operator="equal">
      <formula>FALSE</formula>
    </cfRule>
  </conditionalFormatting>
  <conditionalFormatting sqref="AD3:AD14">
    <cfRule type="cellIs" dxfId="0" priority="1" operator="equal">
      <formula>FALSE</formula>
    </cfRule>
  </conditionalFormatting>
  <dataValidations count="3">
    <dataValidation type="list" allowBlank="1" showInputMessage="1" showErrorMessage="1" sqref="G10 H3:H9" xr:uid="{00000000-0002-0000-0400-000000000000}">
      <formula1>"B,P,R"</formula1>
    </dataValidation>
    <dataValidation type="list" allowBlank="1" showInputMessage="1" showErrorMessage="1" sqref="C10" xr:uid="{00000000-0002-0000-0400-000001000000}">
      <formula1>"N,W"</formula1>
    </dataValidation>
    <dataValidation type="list" allowBlank="1" showInputMessage="1" showErrorMessage="1" sqref="C3:C9" xr:uid="{00000000-0002-0000-0400-000002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7" fitToHeight="0" orientation="landscape" r:id="rId1"/>
  <headerFooter>
    <oddHeader>&amp;LWojewództwo &amp;KFF0000Opolskie&amp;K01+000-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Kinga Kucharska</cp:lastModifiedBy>
  <cp:lastPrinted>2025-10-29T08:06:42Z</cp:lastPrinted>
  <dcterms:created xsi:type="dcterms:W3CDTF">2019-02-25T10:53:14Z</dcterms:created>
  <dcterms:modified xsi:type="dcterms:W3CDTF">2025-11-14T08:23:48Z</dcterms:modified>
</cp:coreProperties>
</file>