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11445" yWindow="150" windowWidth="12270" windowHeight="9345"/>
  </bookViews>
  <sheets>
    <sheet name="Cennik" sheetId="11" r:id="rId1"/>
    <sheet name="Obliczenie ceny oferty" sheetId="12" r:id="rId2"/>
  </sheets>
  <definedNames>
    <definedName name="_xlnm.Print_Area" localSheetId="0">Cennik!$A$1:$I$85</definedName>
    <definedName name="_xlnm.Print_Titles" localSheetId="1">'Obliczenie ceny oferty'!$1:$1</definedName>
  </definedNames>
  <calcPr calcId="162913"/>
</workbook>
</file>

<file path=xl/calcChain.xml><?xml version="1.0" encoding="utf-8"?>
<calcChain xmlns="http://schemas.openxmlformats.org/spreadsheetml/2006/main">
  <c r="F503" i="12" l="1"/>
  <c r="I502" i="12"/>
  <c r="I501" i="12"/>
  <c r="I500" i="12"/>
  <c r="I499" i="12"/>
  <c r="I498" i="12"/>
  <c r="I497" i="12"/>
  <c r="F91" i="12" l="1"/>
  <c r="F92" i="12"/>
  <c r="F93" i="12"/>
  <c r="F94" i="12"/>
  <c r="F95" i="12"/>
  <c r="F96" i="12"/>
  <c r="F97" i="12"/>
  <c r="F98" i="12"/>
  <c r="F99" i="12"/>
  <c r="F100" i="12"/>
  <c r="F101" i="12"/>
  <c r="F102" i="12"/>
  <c r="F103" i="12"/>
  <c r="F104" i="12"/>
  <c r="F105" i="12"/>
  <c r="F106" i="12"/>
  <c r="F107" i="12"/>
  <c r="F108" i="12"/>
  <c r="F109" i="12"/>
  <c r="F110" i="12"/>
  <c r="F111" i="12"/>
  <c r="F112" i="12"/>
  <c r="F113" i="12"/>
  <c r="F114" i="12"/>
  <c r="F115" i="12"/>
  <c r="F116" i="12"/>
  <c r="F117" i="12"/>
  <c r="F118" i="12"/>
  <c r="F119" i="12"/>
  <c r="F120" i="12"/>
  <c r="F121" i="12"/>
  <c r="F122" i="12"/>
  <c r="F123" i="12"/>
  <c r="F124" i="12"/>
  <c r="F125" i="12"/>
  <c r="F126" i="12"/>
  <c r="F127" i="12"/>
  <c r="F128" i="12"/>
  <c r="F129" i="12"/>
  <c r="F130" i="12"/>
  <c r="F131" i="12"/>
  <c r="F132" i="12"/>
  <c r="F133" i="12"/>
  <c r="F134" i="12"/>
  <c r="F135" i="12"/>
  <c r="F136" i="12"/>
  <c r="F137" i="12"/>
  <c r="F138" i="12"/>
  <c r="F139" i="12"/>
  <c r="F140" i="12"/>
  <c r="F141" i="12"/>
  <c r="F142" i="12"/>
  <c r="F143" i="12"/>
  <c r="F144" i="12"/>
  <c r="F145" i="12"/>
  <c r="F491" i="12" l="1"/>
  <c r="F409" i="12"/>
  <c r="F327" i="12"/>
  <c r="F245" i="12"/>
  <c r="F81" i="12"/>
  <c r="F163" i="12" l="1"/>
  <c r="K499" i="12" l="1"/>
  <c r="I490" i="12"/>
  <c r="L490" i="12" s="1"/>
  <c r="E490" i="12"/>
  <c r="I489" i="12"/>
  <c r="L489" i="12" s="1"/>
  <c r="M489" i="12" s="1"/>
  <c r="E489" i="12"/>
  <c r="I488" i="12"/>
  <c r="E488" i="12"/>
  <c r="I487" i="12"/>
  <c r="E487" i="12"/>
  <c r="I486" i="12"/>
  <c r="L486" i="12" s="1"/>
  <c r="E486" i="12"/>
  <c r="I485" i="12"/>
  <c r="E485" i="12"/>
  <c r="I484" i="12"/>
  <c r="E484" i="12"/>
  <c r="I483" i="12"/>
  <c r="E483" i="12"/>
  <c r="I482" i="12"/>
  <c r="L482" i="12" s="1"/>
  <c r="E482" i="12"/>
  <c r="I481" i="12"/>
  <c r="L481" i="12" s="1"/>
  <c r="E481" i="12"/>
  <c r="I480" i="12"/>
  <c r="L480" i="12" s="1"/>
  <c r="E480" i="12"/>
  <c r="I479" i="12"/>
  <c r="L479" i="12" s="1"/>
  <c r="E479" i="12"/>
  <c r="I478" i="12"/>
  <c r="L478" i="12" s="1"/>
  <c r="I477" i="12"/>
  <c r="L477" i="12" s="1"/>
  <c r="I476" i="12"/>
  <c r="L476" i="12" s="1"/>
  <c r="I475" i="12"/>
  <c r="L475" i="12" s="1"/>
  <c r="I474" i="12"/>
  <c r="L474" i="12" s="1"/>
  <c r="I473" i="12"/>
  <c r="L473" i="12" s="1"/>
  <c r="I472" i="12"/>
  <c r="L472" i="12" s="1"/>
  <c r="I471" i="12"/>
  <c r="L471" i="12" s="1"/>
  <c r="I470" i="12"/>
  <c r="L470" i="12" s="1"/>
  <c r="I469" i="12"/>
  <c r="L469" i="12" s="1"/>
  <c r="I468" i="12"/>
  <c r="L468" i="12" s="1"/>
  <c r="I467" i="12"/>
  <c r="L467" i="12" s="1"/>
  <c r="I466" i="12"/>
  <c r="L466" i="12" s="1"/>
  <c r="I465" i="12"/>
  <c r="L465" i="12" s="1"/>
  <c r="I464" i="12"/>
  <c r="L464" i="12" s="1"/>
  <c r="I463" i="12"/>
  <c r="L463" i="12" s="1"/>
  <c r="I462" i="12"/>
  <c r="L462" i="12" s="1"/>
  <c r="I461" i="12"/>
  <c r="L461" i="12" s="1"/>
  <c r="I460" i="12"/>
  <c r="L460" i="12" s="1"/>
  <c r="I459" i="12"/>
  <c r="L459" i="12" s="1"/>
  <c r="I458" i="12"/>
  <c r="L458" i="12" s="1"/>
  <c r="I457" i="12"/>
  <c r="L457" i="12" s="1"/>
  <c r="I456" i="12"/>
  <c r="L456" i="12" s="1"/>
  <c r="I455" i="12"/>
  <c r="L455" i="12" s="1"/>
  <c r="I454" i="12"/>
  <c r="L454" i="12" s="1"/>
  <c r="I453" i="12"/>
  <c r="L453" i="12" s="1"/>
  <c r="I452" i="12"/>
  <c r="L452" i="12" s="1"/>
  <c r="I451" i="12"/>
  <c r="L451" i="12" s="1"/>
  <c r="I450" i="12"/>
  <c r="L450" i="12" s="1"/>
  <c r="I449" i="12"/>
  <c r="L449" i="12" s="1"/>
  <c r="I448" i="12"/>
  <c r="L448" i="12" s="1"/>
  <c r="I447" i="12"/>
  <c r="L447" i="12" s="1"/>
  <c r="I446" i="12"/>
  <c r="L446" i="12" s="1"/>
  <c r="I445" i="12"/>
  <c r="L445" i="12" s="1"/>
  <c r="I444" i="12"/>
  <c r="L444" i="12" s="1"/>
  <c r="I443" i="12"/>
  <c r="L443" i="12" s="1"/>
  <c r="I442" i="12"/>
  <c r="L442" i="12" s="1"/>
  <c r="I441" i="12"/>
  <c r="L441" i="12" s="1"/>
  <c r="I440" i="12"/>
  <c r="L440" i="12" s="1"/>
  <c r="I439" i="12"/>
  <c r="L439" i="12" s="1"/>
  <c r="I438" i="12"/>
  <c r="L438" i="12" s="1"/>
  <c r="I437" i="12"/>
  <c r="L437" i="12" s="1"/>
  <c r="I436" i="12"/>
  <c r="L436" i="12" s="1"/>
  <c r="I435" i="12"/>
  <c r="L435" i="12" s="1"/>
  <c r="I434" i="12"/>
  <c r="L434" i="12" s="1"/>
  <c r="I433" i="12"/>
  <c r="L433" i="12" s="1"/>
  <c r="I432" i="12"/>
  <c r="L432" i="12" s="1"/>
  <c r="I431" i="12"/>
  <c r="L431" i="12" s="1"/>
  <c r="I430" i="12"/>
  <c r="L430" i="12" s="1"/>
  <c r="I429" i="12"/>
  <c r="L429" i="12" s="1"/>
  <c r="I428" i="12"/>
  <c r="L428" i="12" s="1"/>
  <c r="I427" i="12"/>
  <c r="L427" i="12" s="1"/>
  <c r="I426" i="12"/>
  <c r="L426" i="12" s="1"/>
  <c r="I425" i="12"/>
  <c r="L425" i="12" s="1"/>
  <c r="I424" i="12"/>
  <c r="L424" i="12" s="1"/>
  <c r="I423" i="12"/>
  <c r="L423" i="12" s="1"/>
  <c r="I422" i="12"/>
  <c r="L422" i="12" s="1"/>
  <c r="I421" i="12"/>
  <c r="L421" i="12" s="1"/>
  <c r="I420" i="12"/>
  <c r="L420" i="12" s="1"/>
  <c r="I419" i="12"/>
  <c r="L419" i="12" s="1"/>
  <c r="I418" i="12"/>
  <c r="L418" i="12" s="1"/>
  <c r="I417" i="12"/>
  <c r="L417" i="12" s="1"/>
  <c r="I416" i="12"/>
  <c r="L416" i="12" s="1"/>
  <c r="I415" i="12"/>
  <c r="L415" i="12" s="1"/>
  <c r="I408" i="12"/>
  <c r="E408" i="12"/>
  <c r="I407" i="12"/>
  <c r="K407" i="12" s="1"/>
  <c r="E407" i="12"/>
  <c r="I406" i="12"/>
  <c r="K406" i="12" s="1"/>
  <c r="E406" i="12"/>
  <c r="I405" i="12"/>
  <c r="L405" i="12" s="1"/>
  <c r="E405" i="12"/>
  <c r="I404" i="12"/>
  <c r="L404" i="12" s="1"/>
  <c r="E404" i="12"/>
  <c r="I403" i="12"/>
  <c r="E403" i="12"/>
  <c r="I402" i="12"/>
  <c r="K402" i="12" s="1"/>
  <c r="E402" i="12"/>
  <c r="I401" i="12"/>
  <c r="L401" i="12" s="1"/>
  <c r="E401" i="12"/>
  <c r="I400" i="12"/>
  <c r="L400" i="12" s="1"/>
  <c r="E400" i="12"/>
  <c r="I399" i="12"/>
  <c r="L399" i="12" s="1"/>
  <c r="E399" i="12"/>
  <c r="I398" i="12"/>
  <c r="L398" i="12" s="1"/>
  <c r="E398" i="12"/>
  <c r="I397" i="12"/>
  <c r="L397" i="12" s="1"/>
  <c r="E397" i="12"/>
  <c r="I396" i="12"/>
  <c r="I395" i="12"/>
  <c r="K395" i="12" s="1"/>
  <c r="I394" i="12"/>
  <c r="I393" i="12"/>
  <c r="I392" i="12"/>
  <c r="I391" i="12"/>
  <c r="I390" i="12"/>
  <c r="K390" i="12" s="1"/>
  <c r="I389" i="12"/>
  <c r="I388" i="12"/>
  <c r="I387" i="12"/>
  <c r="I386" i="12"/>
  <c r="K386" i="12" s="1"/>
  <c r="I385" i="12"/>
  <c r="I384" i="12"/>
  <c r="K384" i="12" s="1"/>
  <c r="I383" i="12"/>
  <c r="I382" i="12"/>
  <c r="I381" i="12"/>
  <c r="I380" i="12"/>
  <c r="I379" i="12"/>
  <c r="I378" i="12"/>
  <c r="I377" i="12"/>
  <c r="I376" i="12"/>
  <c r="I375" i="12"/>
  <c r="I374" i="12"/>
  <c r="K374" i="12" s="1"/>
  <c r="I373" i="12"/>
  <c r="I372" i="12"/>
  <c r="I371" i="12"/>
  <c r="I370" i="12"/>
  <c r="K370" i="12" s="1"/>
  <c r="I369" i="12"/>
  <c r="I368" i="12"/>
  <c r="I367" i="12"/>
  <c r="I366" i="12"/>
  <c r="I365" i="12"/>
  <c r="I364" i="12"/>
  <c r="I363" i="12"/>
  <c r="K363" i="12" s="1"/>
  <c r="I362" i="12"/>
  <c r="I361" i="12"/>
  <c r="I360" i="12"/>
  <c r="I359" i="12"/>
  <c r="I358" i="12"/>
  <c r="K358" i="12" s="1"/>
  <c r="I357" i="12"/>
  <c r="I356" i="12"/>
  <c r="I355" i="12"/>
  <c r="I354" i="12"/>
  <c r="K354" i="12" s="1"/>
  <c r="I353" i="12"/>
  <c r="I352" i="12"/>
  <c r="K352" i="12" s="1"/>
  <c r="I351" i="12"/>
  <c r="I350" i="12"/>
  <c r="I349" i="12"/>
  <c r="I348" i="12"/>
  <c r="I347" i="12"/>
  <c r="I346" i="12"/>
  <c r="I345" i="12"/>
  <c r="I344" i="12"/>
  <c r="I343" i="12"/>
  <c r="I342" i="12"/>
  <c r="K342" i="12" s="1"/>
  <c r="I341" i="12"/>
  <c r="I340" i="12"/>
  <c r="I339" i="12"/>
  <c r="I338" i="12"/>
  <c r="K338" i="12" s="1"/>
  <c r="I337" i="12"/>
  <c r="I336" i="12"/>
  <c r="I335" i="12"/>
  <c r="I334" i="12"/>
  <c r="I333" i="12"/>
  <c r="I326" i="12"/>
  <c r="L326" i="12" s="1"/>
  <c r="E326" i="12"/>
  <c r="I325" i="12"/>
  <c r="L325" i="12" s="1"/>
  <c r="E325" i="12"/>
  <c r="I324" i="12"/>
  <c r="L324" i="12" s="1"/>
  <c r="M324" i="12" s="1"/>
  <c r="E324" i="12"/>
  <c r="I323" i="12"/>
  <c r="L323" i="12" s="1"/>
  <c r="E323" i="12"/>
  <c r="I322" i="12"/>
  <c r="L322" i="12" s="1"/>
  <c r="E322" i="12"/>
  <c r="I321" i="12"/>
  <c r="L321" i="12" s="1"/>
  <c r="E321" i="12"/>
  <c r="I320" i="12"/>
  <c r="L320" i="12" s="1"/>
  <c r="M320" i="12" s="1"/>
  <c r="E320" i="12"/>
  <c r="I319" i="12"/>
  <c r="E319" i="12"/>
  <c r="I318" i="12"/>
  <c r="E318" i="12"/>
  <c r="I317" i="12"/>
  <c r="L317" i="12" s="1"/>
  <c r="E317" i="12"/>
  <c r="I316" i="12"/>
  <c r="L316" i="12" s="1"/>
  <c r="E316" i="12"/>
  <c r="I315" i="12"/>
  <c r="E315" i="12"/>
  <c r="I314" i="12"/>
  <c r="L314" i="12" s="1"/>
  <c r="I313" i="12"/>
  <c r="L313" i="12" s="1"/>
  <c r="I312" i="12"/>
  <c r="I311" i="12"/>
  <c r="L311" i="12" s="1"/>
  <c r="M311" i="12" s="1"/>
  <c r="I310" i="12"/>
  <c r="L310" i="12" s="1"/>
  <c r="I309" i="12"/>
  <c r="L309" i="12" s="1"/>
  <c r="I308" i="12"/>
  <c r="L308" i="12" s="1"/>
  <c r="I307" i="12"/>
  <c r="L307" i="12" s="1"/>
  <c r="I306" i="12"/>
  <c r="L306" i="12" s="1"/>
  <c r="I305" i="12"/>
  <c r="L305" i="12" s="1"/>
  <c r="I304" i="12"/>
  <c r="L304" i="12" s="1"/>
  <c r="M304" i="12" s="1"/>
  <c r="I303" i="12"/>
  <c r="I302" i="12"/>
  <c r="L302" i="12" s="1"/>
  <c r="I301" i="12"/>
  <c r="L301" i="12" s="1"/>
  <c r="I300" i="12"/>
  <c r="L300" i="12" s="1"/>
  <c r="M300" i="12" s="1"/>
  <c r="I299" i="12"/>
  <c r="L299" i="12" s="1"/>
  <c r="M299" i="12" s="1"/>
  <c r="I298" i="12"/>
  <c r="L298" i="12" s="1"/>
  <c r="I297" i="12"/>
  <c r="L297" i="12" s="1"/>
  <c r="I296" i="12"/>
  <c r="L296" i="12" s="1"/>
  <c r="M296" i="12" s="1"/>
  <c r="I295" i="12"/>
  <c r="L295" i="12" s="1"/>
  <c r="M295" i="12" s="1"/>
  <c r="I294" i="12"/>
  <c r="L294" i="12" s="1"/>
  <c r="I293" i="12"/>
  <c r="L293" i="12" s="1"/>
  <c r="I292" i="12"/>
  <c r="L292" i="12" s="1"/>
  <c r="M292" i="12" s="1"/>
  <c r="I291" i="12"/>
  <c r="L291" i="12" s="1"/>
  <c r="M291" i="12" s="1"/>
  <c r="I290" i="12"/>
  <c r="L290" i="12" s="1"/>
  <c r="I289" i="12"/>
  <c r="L289" i="12" s="1"/>
  <c r="I288" i="12"/>
  <c r="L288" i="12" s="1"/>
  <c r="M288" i="12" s="1"/>
  <c r="I287" i="12"/>
  <c r="I286" i="12"/>
  <c r="L286" i="12" s="1"/>
  <c r="I285" i="12"/>
  <c r="L285" i="12" s="1"/>
  <c r="I284" i="12"/>
  <c r="L284" i="12" s="1"/>
  <c r="M284" i="12" s="1"/>
  <c r="I283" i="12"/>
  <c r="L283" i="12" s="1"/>
  <c r="M283" i="12" s="1"/>
  <c r="I282" i="12"/>
  <c r="L282" i="12" s="1"/>
  <c r="I281" i="12"/>
  <c r="L281" i="12" s="1"/>
  <c r="I280" i="12"/>
  <c r="L280" i="12" s="1"/>
  <c r="M280" i="12" s="1"/>
  <c r="I279" i="12"/>
  <c r="L279" i="12" s="1"/>
  <c r="M279" i="12" s="1"/>
  <c r="I278" i="12"/>
  <c r="L278" i="12" s="1"/>
  <c r="I277" i="12"/>
  <c r="L277" i="12" s="1"/>
  <c r="I276" i="12"/>
  <c r="L276" i="12" s="1"/>
  <c r="M276" i="12" s="1"/>
  <c r="I275" i="12"/>
  <c r="L275" i="12" s="1"/>
  <c r="M275" i="12" s="1"/>
  <c r="I274" i="12"/>
  <c r="L274" i="12" s="1"/>
  <c r="I273" i="12"/>
  <c r="L273" i="12" s="1"/>
  <c r="I272" i="12"/>
  <c r="L272" i="12" s="1"/>
  <c r="M272" i="12" s="1"/>
  <c r="I271" i="12"/>
  <c r="I270" i="12"/>
  <c r="L270" i="12" s="1"/>
  <c r="I269" i="12"/>
  <c r="L269" i="12" s="1"/>
  <c r="I268" i="12"/>
  <c r="L268" i="12" s="1"/>
  <c r="M268" i="12" s="1"/>
  <c r="I267" i="12"/>
  <c r="L267" i="12" s="1"/>
  <c r="M267" i="12" s="1"/>
  <c r="I266" i="12"/>
  <c r="L266" i="12" s="1"/>
  <c r="I265" i="12"/>
  <c r="L265" i="12" s="1"/>
  <c r="I264" i="12"/>
  <c r="L264" i="12" s="1"/>
  <c r="M264" i="12" s="1"/>
  <c r="I263" i="12"/>
  <c r="L263" i="12" s="1"/>
  <c r="M263" i="12" s="1"/>
  <c r="I262" i="12"/>
  <c r="L262" i="12" s="1"/>
  <c r="I261" i="12"/>
  <c r="L261" i="12" s="1"/>
  <c r="I260" i="12"/>
  <c r="L260" i="12" s="1"/>
  <c r="M260" i="12" s="1"/>
  <c r="I259" i="12"/>
  <c r="L259" i="12" s="1"/>
  <c r="M259" i="12" s="1"/>
  <c r="I258" i="12"/>
  <c r="L258" i="12" s="1"/>
  <c r="I257" i="12"/>
  <c r="L257" i="12" s="1"/>
  <c r="I256" i="12"/>
  <c r="L256" i="12" s="1"/>
  <c r="M256" i="12" s="1"/>
  <c r="I255" i="12"/>
  <c r="I254" i="12"/>
  <c r="L254" i="12" s="1"/>
  <c r="I253" i="12"/>
  <c r="L253" i="12" s="1"/>
  <c r="I252" i="12"/>
  <c r="L252" i="12" s="1"/>
  <c r="M252" i="12" s="1"/>
  <c r="I251" i="12"/>
  <c r="L251" i="12" s="1"/>
  <c r="I244" i="12"/>
  <c r="L244" i="12" s="1"/>
  <c r="E244" i="12"/>
  <c r="I243" i="12"/>
  <c r="L243" i="12" s="1"/>
  <c r="E243" i="12"/>
  <c r="I242" i="12"/>
  <c r="E242" i="12"/>
  <c r="I241" i="12"/>
  <c r="L241" i="12" s="1"/>
  <c r="E241" i="12"/>
  <c r="I240" i="12"/>
  <c r="K240" i="12" s="1"/>
  <c r="E240" i="12"/>
  <c r="I239" i="12"/>
  <c r="L239" i="12" s="1"/>
  <c r="M239" i="12" s="1"/>
  <c r="E239" i="12"/>
  <c r="I238" i="12"/>
  <c r="E238" i="12"/>
  <c r="I237" i="12"/>
  <c r="L237" i="12" s="1"/>
  <c r="E237" i="12"/>
  <c r="I236" i="12"/>
  <c r="L236" i="12" s="1"/>
  <c r="E236" i="12"/>
  <c r="I235" i="12"/>
  <c r="E235" i="12"/>
  <c r="I234" i="12"/>
  <c r="K234" i="12" s="1"/>
  <c r="E234" i="12"/>
  <c r="I233" i="12"/>
  <c r="L233" i="12" s="1"/>
  <c r="E233" i="12"/>
  <c r="I232" i="12"/>
  <c r="L232" i="12" s="1"/>
  <c r="I231" i="12"/>
  <c r="I230" i="12"/>
  <c r="I229" i="12"/>
  <c r="L229" i="12" s="1"/>
  <c r="I228" i="12"/>
  <c r="L228" i="12" s="1"/>
  <c r="I227" i="12"/>
  <c r="L227" i="12" s="1"/>
  <c r="I226" i="12"/>
  <c r="I225" i="12"/>
  <c r="L225" i="12" s="1"/>
  <c r="I224" i="12"/>
  <c r="L224" i="12" s="1"/>
  <c r="I223" i="12"/>
  <c r="K223" i="12" s="1"/>
  <c r="I222" i="12"/>
  <c r="I221" i="12"/>
  <c r="L221" i="12" s="1"/>
  <c r="I220" i="12"/>
  <c r="L220" i="12" s="1"/>
  <c r="I219" i="12"/>
  <c r="L219" i="12" s="1"/>
  <c r="I218" i="12"/>
  <c r="I217" i="12"/>
  <c r="L217" i="12" s="1"/>
  <c r="I216" i="12"/>
  <c r="L216" i="12" s="1"/>
  <c r="I215" i="12"/>
  <c r="L215" i="12" s="1"/>
  <c r="I214" i="12"/>
  <c r="L214" i="12" s="1"/>
  <c r="I213" i="12"/>
  <c r="L213" i="12" s="1"/>
  <c r="I212" i="12"/>
  <c r="K212" i="12" s="1"/>
  <c r="I211" i="12"/>
  <c r="L211" i="12" s="1"/>
  <c r="M211" i="12" s="1"/>
  <c r="I210" i="12"/>
  <c r="L210" i="12" s="1"/>
  <c r="I209" i="12"/>
  <c r="L209" i="12" s="1"/>
  <c r="I208" i="12"/>
  <c r="L208" i="12" s="1"/>
  <c r="M208" i="12" s="1"/>
  <c r="I207" i="12"/>
  <c r="I206" i="12"/>
  <c r="L206" i="12" s="1"/>
  <c r="I205" i="12"/>
  <c r="L205" i="12" s="1"/>
  <c r="I204" i="12"/>
  <c r="I203" i="12"/>
  <c r="K203" i="12" s="1"/>
  <c r="I202" i="12"/>
  <c r="L202" i="12" s="1"/>
  <c r="I201" i="12"/>
  <c r="L201" i="12" s="1"/>
  <c r="I200" i="12"/>
  <c r="L200" i="12" s="1"/>
  <c r="M200" i="12" s="1"/>
  <c r="I199" i="12"/>
  <c r="L199" i="12" s="1"/>
  <c r="M199" i="12" s="1"/>
  <c r="I198" i="12"/>
  <c r="L198" i="12" s="1"/>
  <c r="I197" i="12"/>
  <c r="L197" i="12" s="1"/>
  <c r="I196" i="12"/>
  <c r="L196" i="12" s="1"/>
  <c r="M196" i="12" s="1"/>
  <c r="I195" i="12"/>
  <c r="I194" i="12"/>
  <c r="L194" i="12" s="1"/>
  <c r="I193" i="12"/>
  <c r="L193" i="12" s="1"/>
  <c r="I192" i="12"/>
  <c r="L192" i="12" s="1"/>
  <c r="M192" i="12" s="1"/>
  <c r="I191" i="12"/>
  <c r="K191" i="12" s="1"/>
  <c r="I190" i="12"/>
  <c r="L190" i="12" s="1"/>
  <c r="I189" i="12"/>
  <c r="L189" i="12" s="1"/>
  <c r="I188" i="12"/>
  <c r="L188" i="12" s="1"/>
  <c r="M188" i="12" s="1"/>
  <c r="I187" i="12"/>
  <c r="L187" i="12" s="1"/>
  <c r="M187" i="12" s="1"/>
  <c r="I186" i="12"/>
  <c r="L186" i="12" s="1"/>
  <c r="I185" i="12"/>
  <c r="L185" i="12" s="1"/>
  <c r="I184" i="12"/>
  <c r="L184" i="12" s="1"/>
  <c r="M184" i="12" s="1"/>
  <c r="I183" i="12"/>
  <c r="L183" i="12" s="1"/>
  <c r="M183" i="12" s="1"/>
  <c r="I182" i="12"/>
  <c r="L182" i="12" s="1"/>
  <c r="I181" i="12"/>
  <c r="L181" i="12" s="1"/>
  <c r="I180" i="12"/>
  <c r="K180" i="12" s="1"/>
  <c r="I179" i="12"/>
  <c r="L179" i="12" s="1"/>
  <c r="M179" i="12" s="1"/>
  <c r="I178" i="12"/>
  <c r="I177" i="12"/>
  <c r="L177" i="12" s="1"/>
  <c r="I176" i="12"/>
  <c r="L176" i="12" s="1"/>
  <c r="M176" i="12" s="1"/>
  <c r="I175" i="12"/>
  <c r="L175" i="12" s="1"/>
  <c r="M175" i="12" s="1"/>
  <c r="I174" i="12"/>
  <c r="L174" i="12" s="1"/>
  <c r="I173" i="12"/>
  <c r="L173" i="12" s="1"/>
  <c r="I172" i="12"/>
  <c r="L172" i="12" s="1"/>
  <c r="M172" i="12" s="1"/>
  <c r="I171" i="12"/>
  <c r="K171" i="12" s="1"/>
  <c r="I170" i="12"/>
  <c r="L170" i="12" s="1"/>
  <c r="I169" i="12"/>
  <c r="L169" i="12" s="1"/>
  <c r="I162" i="12"/>
  <c r="E162" i="12"/>
  <c r="I161" i="12"/>
  <c r="L161" i="12" s="1"/>
  <c r="E161" i="12"/>
  <c r="I160" i="12"/>
  <c r="L160" i="12" s="1"/>
  <c r="E160" i="12"/>
  <c r="I159" i="12"/>
  <c r="L159" i="12" s="1"/>
  <c r="E159" i="12"/>
  <c r="I158" i="12"/>
  <c r="K158" i="12" s="1"/>
  <c r="E158" i="12"/>
  <c r="I157" i="12"/>
  <c r="L157" i="12" s="1"/>
  <c r="E157" i="12"/>
  <c r="I156" i="12"/>
  <c r="L156" i="12" s="1"/>
  <c r="E156" i="12"/>
  <c r="I155" i="12"/>
  <c r="L155" i="12" s="1"/>
  <c r="E155" i="12"/>
  <c r="I154" i="12"/>
  <c r="L154" i="12" s="1"/>
  <c r="E154" i="12"/>
  <c r="I153" i="12"/>
  <c r="L153" i="12" s="1"/>
  <c r="E153" i="12"/>
  <c r="I152" i="12"/>
  <c r="L152" i="12" s="1"/>
  <c r="E152" i="12"/>
  <c r="I151" i="12"/>
  <c r="L151" i="12" s="1"/>
  <c r="E151" i="12"/>
  <c r="I150" i="12"/>
  <c r="I149" i="12"/>
  <c r="I148" i="12"/>
  <c r="K148" i="12" s="1"/>
  <c r="I147" i="12"/>
  <c r="I146" i="12"/>
  <c r="I145" i="12"/>
  <c r="I144" i="12"/>
  <c r="K144" i="12" s="1"/>
  <c r="I143" i="12"/>
  <c r="I142" i="12"/>
  <c r="K142" i="12" s="1"/>
  <c r="I141" i="12"/>
  <c r="I140" i="12"/>
  <c r="I139" i="12"/>
  <c r="I138" i="12"/>
  <c r="I137" i="12"/>
  <c r="I136" i="12"/>
  <c r="I135" i="12"/>
  <c r="I134" i="12"/>
  <c r="I133" i="12"/>
  <c r="I132" i="12"/>
  <c r="K132" i="12" s="1"/>
  <c r="I131" i="12"/>
  <c r="I130" i="12"/>
  <c r="I129" i="12"/>
  <c r="I128" i="12"/>
  <c r="K128" i="12" s="1"/>
  <c r="I127" i="12"/>
  <c r="I126" i="12"/>
  <c r="I125" i="12"/>
  <c r="I124" i="12"/>
  <c r="K124" i="12" s="1"/>
  <c r="I123" i="12"/>
  <c r="I122" i="12"/>
  <c r="I121" i="12"/>
  <c r="I120" i="12"/>
  <c r="K120" i="12" s="1"/>
  <c r="I119" i="12"/>
  <c r="I118" i="12"/>
  <c r="I117" i="12"/>
  <c r="I116" i="12"/>
  <c r="K116" i="12" s="1"/>
  <c r="I115" i="12"/>
  <c r="I114" i="12"/>
  <c r="I113" i="12"/>
  <c r="I112" i="12"/>
  <c r="K112" i="12" s="1"/>
  <c r="I111" i="12"/>
  <c r="I110" i="12"/>
  <c r="I109" i="12"/>
  <c r="I108" i="12"/>
  <c r="K108" i="12" s="1"/>
  <c r="I107" i="12"/>
  <c r="I106" i="12"/>
  <c r="I105" i="12"/>
  <c r="I104" i="12"/>
  <c r="K104" i="12" s="1"/>
  <c r="I103" i="12"/>
  <c r="I102" i="12"/>
  <c r="I101" i="12"/>
  <c r="I100" i="12"/>
  <c r="K100" i="12" s="1"/>
  <c r="I99" i="12"/>
  <c r="I98" i="12"/>
  <c r="I97" i="12"/>
  <c r="I96" i="12"/>
  <c r="K96" i="12" s="1"/>
  <c r="I95" i="12"/>
  <c r="I94" i="12"/>
  <c r="I93" i="12"/>
  <c r="I92" i="12"/>
  <c r="K92" i="12" s="1"/>
  <c r="I91" i="12"/>
  <c r="I90" i="12"/>
  <c r="I89" i="12"/>
  <c r="I88" i="12"/>
  <c r="K88" i="12" s="1"/>
  <c r="I87" i="12"/>
  <c r="I80" i="12"/>
  <c r="L80" i="12" s="1"/>
  <c r="E80" i="12"/>
  <c r="I79" i="12"/>
  <c r="L79" i="12" s="1"/>
  <c r="E79" i="12"/>
  <c r="I78" i="12"/>
  <c r="L78" i="12" s="1"/>
  <c r="E78" i="12"/>
  <c r="I77" i="12"/>
  <c r="E77" i="12"/>
  <c r="I76" i="12"/>
  <c r="L76" i="12" s="1"/>
  <c r="E76" i="12"/>
  <c r="I75" i="12"/>
  <c r="L75" i="12" s="1"/>
  <c r="E75" i="12"/>
  <c r="I74" i="12"/>
  <c r="L74" i="12" s="1"/>
  <c r="M74" i="12" s="1"/>
  <c r="E74" i="12"/>
  <c r="I73" i="12"/>
  <c r="E73" i="12"/>
  <c r="I72" i="12"/>
  <c r="L72" i="12" s="1"/>
  <c r="E72" i="12"/>
  <c r="I71" i="12"/>
  <c r="K71" i="12" s="1"/>
  <c r="E71" i="12"/>
  <c r="I70" i="12"/>
  <c r="K70" i="12" s="1"/>
  <c r="E70" i="12"/>
  <c r="I69" i="12"/>
  <c r="E69" i="12"/>
  <c r="I68" i="12"/>
  <c r="L68" i="12" s="1"/>
  <c r="I67" i="12"/>
  <c r="L67" i="12" s="1"/>
  <c r="I66" i="12"/>
  <c r="L66" i="12" s="1"/>
  <c r="I65" i="12"/>
  <c r="L65" i="12" s="1"/>
  <c r="I64" i="12"/>
  <c r="L64" i="12" s="1"/>
  <c r="I63" i="12"/>
  <c r="L63" i="12" s="1"/>
  <c r="I62" i="12"/>
  <c r="L62" i="12" s="1"/>
  <c r="I61" i="12"/>
  <c r="L61" i="12" s="1"/>
  <c r="I60" i="12"/>
  <c r="L60" i="12" s="1"/>
  <c r="I59" i="12"/>
  <c r="L59" i="12" s="1"/>
  <c r="I58" i="12"/>
  <c r="L58" i="12" s="1"/>
  <c r="I57" i="12"/>
  <c r="L57" i="12" s="1"/>
  <c r="I56" i="12"/>
  <c r="L56" i="12" s="1"/>
  <c r="I55" i="12"/>
  <c r="L55" i="12" s="1"/>
  <c r="I54" i="12"/>
  <c r="L54" i="12" s="1"/>
  <c r="I53" i="12"/>
  <c r="L53" i="12" s="1"/>
  <c r="I52" i="12"/>
  <c r="L52" i="12" s="1"/>
  <c r="I51" i="12"/>
  <c r="L51" i="12" s="1"/>
  <c r="I50" i="12"/>
  <c r="L50" i="12" s="1"/>
  <c r="I49" i="12"/>
  <c r="L49" i="12" s="1"/>
  <c r="I48" i="12"/>
  <c r="L48" i="12" s="1"/>
  <c r="I47" i="12"/>
  <c r="L47" i="12" s="1"/>
  <c r="I46" i="12"/>
  <c r="L46" i="12" s="1"/>
  <c r="I45" i="12"/>
  <c r="L45" i="12" s="1"/>
  <c r="I44" i="12"/>
  <c r="L44" i="12" s="1"/>
  <c r="I43" i="12"/>
  <c r="L43" i="12" s="1"/>
  <c r="I42" i="12"/>
  <c r="L42" i="12" s="1"/>
  <c r="I41" i="12"/>
  <c r="L41" i="12" s="1"/>
  <c r="I40" i="12"/>
  <c r="L40" i="12" s="1"/>
  <c r="I39" i="12"/>
  <c r="L39" i="12" s="1"/>
  <c r="I38" i="12"/>
  <c r="L38" i="12" s="1"/>
  <c r="I37" i="12"/>
  <c r="L37" i="12" s="1"/>
  <c r="I36" i="12"/>
  <c r="L36" i="12" s="1"/>
  <c r="I35" i="12"/>
  <c r="L35" i="12" s="1"/>
  <c r="I34" i="12"/>
  <c r="L34" i="12" s="1"/>
  <c r="I33" i="12"/>
  <c r="L33" i="12" s="1"/>
  <c r="I32" i="12"/>
  <c r="L32" i="12" s="1"/>
  <c r="I31" i="12"/>
  <c r="L31" i="12" s="1"/>
  <c r="I30" i="12"/>
  <c r="L30" i="12" s="1"/>
  <c r="I29" i="12"/>
  <c r="L29" i="12" s="1"/>
  <c r="I28" i="12"/>
  <c r="L28" i="12" s="1"/>
  <c r="I27" i="12"/>
  <c r="L27" i="12" s="1"/>
  <c r="I26" i="12"/>
  <c r="L26" i="12" s="1"/>
  <c r="I25" i="12"/>
  <c r="L25" i="12" s="1"/>
  <c r="I24" i="12"/>
  <c r="L24" i="12" s="1"/>
  <c r="I23" i="12"/>
  <c r="L23" i="12" s="1"/>
  <c r="I22" i="12"/>
  <c r="L22" i="12" s="1"/>
  <c r="I21" i="12"/>
  <c r="L21" i="12" s="1"/>
  <c r="I20" i="12"/>
  <c r="L20" i="12" s="1"/>
  <c r="I19" i="12"/>
  <c r="L19" i="12" s="1"/>
  <c r="I18" i="12"/>
  <c r="L18" i="12" s="1"/>
  <c r="I17" i="12"/>
  <c r="L17" i="12" s="1"/>
  <c r="I16" i="12"/>
  <c r="L16" i="12" s="1"/>
  <c r="I15" i="12"/>
  <c r="L15" i="12" s="1"/>
  <c r="I14" i="12"/>
  <c r="L14" i="12" s="1"/>
  <c r="I13" i="12"/>
  <c r="L13" i="12" s="1"/>
  <c r="I12" i="12"/>
  <c r="L12" i="12" s="1"/>
  <c r="I11" i="12"/>
  <c r="L11" i="12" s="1"/>
  <c r="I10" i="12"/>
  <c r="L10" i="12" s="1"/>
  <c r="I9" i="12"/>
  <c r="L9" i="12" s="1"/>
  <c r="I8" i="12"/>
  <c r="L8" i="12" s="1"/>
  <c r="I7" i="12"/>
  <c r="L7" i="12" s="1"/>
  <c r="I6" i="12"/>
  <c r="L6" i="12" s="1"/>
  <c r="I5" i="12"/>
  <c r="L5" i="12" s="1"/>
  <c r="K295" i="12" l="1"/>
  <c r="K308" i="12"/>
  <c r="K311" i="12"/>
  <c r="K320" i="12"/>
  <c r="L191" i="12"/>
  <c r="M191" i="12" s="1"/>
  <c r="K279" i="12"/>
  <c r="L212" i="12"/>
  <c r="M212" i="12" s="1"/>
  <c r="K196" i="12"/>
  <c r="K275" i="12"/>
  <c r="K489" i="12"/>
  <c r="L142" i="12"/>
  <c r="M142" i="12" s="1"/>
  <c r="L223" i="12"/>
  <c r="M223" i="12" s="1"/>
  <c r="L407" i="12"/>
  <c r="M407" i="12" s="1"/>
  <c r="K299" i="12"/>
  <c r="K188" i="12"/>
  <c r="K194" i="12"/>
  <c r="K208" i="12"/>
  <c r="L171" i="12"/>
  <c r="M171" i="12" s="1"/>
  <c r="M251" i="12"/>
  <c r="L132" i="12"/>
  <c r="M132" i="12" s="1"/>
  <c r="L374" i="12"/>
  <c r="M374" i="12" s="1"/>
  <c r="K155" i="12"/>
  <c r="K176" i="12"/>
  <c r="K182" i="12"/>
  <c r="K184" i="12"/>
  <c r="K187" i="12"/>
  <c r="K200" i="12"/>
  <c r="K227" i="12"/>
  <c r="K239" i="12"/>
  <c r="K306" i="12"/>
  <c r="K397" i="12"/>
  <c r="L342" i="12"/>
  <c r="M342" i="12" s="1"/>
  <c r="L386" i="12"/>
  <c r="M386" i="12" s="1"/>
  <c r="K183" i="12"/>
  <c r="K210" i="12"/>
  <c r="K219" i="12"/>
  <c r="L92" i="12"/>
  <c r="M92" i="12" s="1"/>
  <c r="L124" i="12"/>
  <c r="M124" i="12" s="1"/>
  <c r="L203" i="12"/>
  <c r="M203" i="12" s="1"/>
  <c r="L363" i="12"/>
  <c r="M363" i="12" s="1"/>
  <c r="L406" i="12"/>
  <c r="M406" i="12" s="1"/>
  <c r="L100" i="12"/>
  <c r="M100" i="12" s="1"/>
  <c r="K179" i="12"/>
  <c r="K192" i="12"/>
  <c r="K211" i="12"/>
  <c r="K259" i="12"/>
  <c r="K283" i="12"/>
  <c r="K324" i="12"/>
  <c r="L70" i="12"/>
  <c r="M70" i="12" s="1"/>
  <c r="L108" i="12"/>
  <c r="M108" i="12" s="1"/>
  <c r="K198" i="12"/>
  <c r="K263" i="12"/>
  <c r="K291" i="12"/>
  <c r="K304" i="12"/>
  <c r="K326" i="12"/>
  <c r="K401" i="12"/>
  <c r="M397" i="12"/>
  <c r="L71" i="12"/>
  <c r="M71" i="12" s="1"/>
  <c r="L116" i="12"/>
  <c r="M116" i="12" s="1"/>
  <c r="L144" i="12"/>
  <c r="M144" i="12" s="1"/>
  <c r="L234" i="12"/>
  <c r="M234" i="12" s="1"/>
  <c r="L354" i="12"/>
  <c r="M354" i="12" s="1"/>
  <c r="L395" i="12"/>
  <c r="M395" i="12" s="1"/>
  <c r="K89" i="12"/>
  <c r="L89" i="12"/>
  <c r="M89" i="12" s="1"/>
  <c r="K93" i="12"/>
  <c r="L93" i="12"/>
  <c r="M93" i="12" s="1"/>
  <c r="K97" i="12"/>
  <c r="L97" i="12"/>
  <c r="M97" i="12" s="1"/>
  <c r="K105" i="12"/>
  <c r="L105" i="12"/>
  <c r="M105" i="12" s="1"/>
  <c r="K109" i="12"/>
  <c r="L109" i="12"/>
  <c r="M109" i="12" s="1"/>
  <c r="K117" i="12"/>
  <c r="L117" i="12"/>
  <c r="M117" i="12" s="1"/>
  <c r="K121" i="12"/>
  <c r="L121" i="12"/>
  <c r="M121" i="12" s="1"/>
  <c r="K129" i="12"/>
  <c r="L129" i="12"/>
  <c r="M129" i="12" s="1"/>
  <c r="K133" i="12"/>
  <c r="L133" i="12"/>
  <c r="M133" i="12" s="1"/>
  <c r="K141" i="12"/>
  <c r="L141" i="12"/>
  <c r="M141" i="12" s="1"/>
  <c r="K145" i="12"/>
  <c r="L145" i="12"/>
  <c r="M145" i="12" s="1"/>
  <c r="K218" i="12"/>
  <c r="L218" i="12"/>
  <c r="M218" i="12" s="1"/>
  <c r="L231" i="12"/>
  <c r="M231" i="12" s="1"/>
  <c r="K231" i="12"/>
  <c r="L287" i="12"/>
  <c r="M287" i="12" s="1"/>
  <c r="K287" i="12"/>
  <c r="K336" i="12"/>
  <c r="L336" i="12"/>
  <c r="M336" i="12" s="1"/>
  <c r="K356" i="12"/>
  <c r="L356" i="12"/>
  <c r="M356" i="12" s="1"/>
  <c r="K360" i="12"/>
  <c r="L360" i="12"/>
  <c r="M360" i="12" s="1"/>
  <c r="K368" i="12"/>
  <c r="L368" i="12"/>
  <c r="M368" i="12" s="1"/>
  <c r="K372" i="12"/>
  <c r="L372" i="12"/>
  <c r="M372" i="12" s="1"/>
  <c r="K376" i="12"/>
  <c r="L376" i="12"/>
  <c r="M376" i="12" s="1"/>
  <c r="K380" i="12"/>
  <c r="L380" i="12"/>
  <c r="M380" i="12" s="1"/>
  <c r="K388" i="12"/>
  <c r="L388" i="12"/>
  <c r="M388" i="12" s="1"/>
  <c r="K498" i="12"/>
  <c r="L498" i="12"/>
  <c r="M498" i="12" s="1"/>
  <c r="K69" i="12"/>
  <c r="L69" i="12"/>
  <c r="M69" i="12" s="1"/>
  <c r="K90" i="12"/>
  <c r="L90" i="12"/>
  <c r="M90" i="12" s="1"/>
  <c r="K98" i="12"/>
  <c r="L98" i="12"/>
  <c r="M98" i="12" s="1"/>
  <c r="K106" i="12"/>
  <c r="L106" i="12"/>
  <c r="M106" i="12" s="1"/>
  <c r="K110" i="12"/>
  <c r="L110" i="12"/>
  <c r="M110" i="12" s="1"/>
  <c r="K114" i="12"/>
  <c r="L114" i="12"/>
  <c r="M114" i="12" s="1"/>
  <c r="K122" i="12"/>
  <c r="L122" i="12"/>
  <c r="M122" i="12" s="1"/>
  <c r="K126" i="12"/>
  <c r="L126" i="12"/>
  <c r="M126" i="12" s="1"/>
  <c r="K134" i="12"/>
  <c r="L134" i="12"/>
  <c r="M134" i="12" s="1"/>
  <c r="K138" i="12"/>
  <c r="L138" i="12"/>
  <c r="M138" i="12" s="1"/>
  <c r="K172" i="12"/>
  <c r="L178" i="12"/>
  <c r="M178" i="12" s="1"/>
  <c r="K178" i="12"/>
  <c r="L207" i="12"/>
  <c r="M207" i="12" s="1"/>
  <c r="K207" i="12"/>
  <c r="K267" i="12"/>
  <c r="L271" i="12"/>
  <c r="M271" i="12" s="1"/>
  <c r="K271" i="12"/>
  <c r="L318" i="12"/>
  <c r="M318" i="12" s="1"/>
  <c r="K318" i="12"/>
  <c r="K486" i="12"/>
  <c r="K488" i="12"/>
  <c r="L488" i="12"/>
  <c r="M488" i="12" s="1"/>
  <c r="L180" i="12"/>
  <c r="M180" i="12" s="1"/>
  <c r="K199" i="12"/>
  <c r="L204" i="12"/>
  <c r="M204" i="12" s="1"/>
  <c r="K204" i="12"/>
  <c r="K236" i="12"/>
  <c r="K238" i="12"/>
  <c r="L238" i="12"/>
  <c r="M238" i="12" s="1"/>
  <c r="K243" i="12"/>
  <c r="K251" i="12"/>
  <c r="L255" i="12"/>
  <c r="M255" i="12" s="1"/>
  <c r="K255" i="12"/>
  <c r="K309" i="12"/>
  <c r="L312" i="12"/>
  <c r="M312" i="12" s="1"/>
  <c r="K312" i="12"/>
  <c r="K479" i="12"/>
  <c r="K483" i="12"/>
  <c r="L483" i="12"/>
  <c r="M483" i="12" s="1"/>
  <c r="L485" i="12"/>
  <c r="M485" i="12" s="1"/>
  <c r="K485" i="12"/>
  <c r="L352" i="12"/>
  <c r="M352" i="12" s="1"/>
  <c r="L384" i="12"/>
  <c r="M384" i="12" s="1"/>
  <c r="K101" i="12"/>
  <c r="L101" i="12"/>
  <c r="M101" i="12" s="1"/>
  <c r="K113" i="12"/>
  <c r="L113" i="12"/>
  <c r="M113" i="12" s="1"/>
  <c r="K125" i="12"/>
  <c r="L125" i="12"/>
  <c r="M125" i="12" s="1"/>
  <c r="K137" i="12"/>
  <c r="L137" i="12"/>
  <c r="M137" i="12" s="1"/>
  <c r="K149" i="12"/>
  <c r="L149" i="12"/>
  <c r="M149" i="12" s="1"/>
  <c r="K340" i="12"/>
  <c r="L340" i="12"/>
  <c r="M340" i="12" s="1"/>
  <c r="K344" i="12"/>
  <c r="L344" i="12"/>
  <c r="M344" i="12" s="1"/>
  <c r="K348" i="12"/>
  <c r="L348" i="12"/>
  <c r="M348" i="12" s="1"/>
  <c r="K364" i="12"/>
  <c r="L364" i="12"/>
  <c r="M364" i="12" s="1"/>
  <c r="K392" i="12"/>
  <c r="L392" i="12"/>
  <c r="M392" i="12" s="1"/>
  <c r="K396" i="12"/>
  <c r="L396" i="12"/>
  <c r="M396" i="12" s="1"/>
  <c r="L403" i="12"/>
  <c r="M403" i="12" s="1"/>
  <c r="K403" i="12"/>
  <c r="K502" i="12"/>
  <c r="L502" i="12"/>
  <c r="M502" i="12" s="1"/>
  <c r="K74" i="12"/>
  <c r="K94" i="12"/>
  <c r="L94" i="12"/>
  <c r="M94" i="12" s="1"/>
  <c r="K102" i="12"/>
  <c r="L102" i="12"/>
  <c r="M102" i="12" s="1"/>
  <c r="K118" i="12"/>
  <c r="L118" i="12"/>
  <c r="M118" i="12" s="1"/>
  <c r="K130" i="12"/>
  <c r="L130" i="12"/>
  <c r="M130" i="12" s="1"/>
  <c r="K146" i="12"/>
  <c r="L146" i="12"/>
  <c r="M146" i="12" s="1"/>
  <c r="K150" i="12"/>
  <c r="L150" i="12"/>
  <c r="M150" i="12" s="1"/>
  <c r="K159" i="12"/>
  <c r="K175" i="12"/>
  <c r="K314" i="12"/>
  <c r="L195" i="12"/>
  <c r="M195" i="12" s="1"/>
  <c r="K195" i="12"/>
  <c r="K230" i="12"/>
  <c r="L230" i="12"/>
  <c r="M230" i="12" s="1"/>
  <c r="K235" i="12"/>
  <c r="L235" i="12"/>
  <c r="M235" i="12" s="1"/>
  <c r="L303" i="12"/>
  <c r="M303" i="12" s="1"/>
  <c r="K303" i="12"/>
  <c r="K319" i="12"/>
  <c r="L319" i="12"/>
  <c r="M319" i="12" s="1"/>
  <c r="K335" i="12"/>
  <c r="L335" i="12"/>
  <c r="M335" i="12" s="1"/>
  <c r="K339" i="12"/>
  <c r="L339" i="12"/>
  <c r="M339" i="12" s="1"/>
  <c r="K343" i="12"/>
  <c r="L343" i="12"/>
  <c r="M343" i="12" s="1"/>
  <c r="K347" i="12"/>
  <c r="L347" i="12"/>
  <c r="M347" i="12" s="1"/>
  <c r="K351" i="12"/>
  <c r="L351" i="12"/>
  <c r="M351" i="12" s="1"/>
  <c r="K355" i="12"/>
  <c r="L355" i="12"/>
  <c r="M355" i="12" s="1"/>
  <c r="K359" i="12"/>
  <c r="L359" i="12"/>
  <c r="M359" i="12" s="1"/>
  <c r="K367" i="12"/>
  <c r="L367" i="12"/>
  <c r="M367" i="12" s="1"/>
  <c r="K371" i="12"/>
  <c r="L371" i="12"/>
  <c r="M371" i="12" s="1"/>
  <c r="K375" i="12"/>
  <c r="L375" i="12"/>
  <c r="M375" i="12" s="1"/>
  <c r="K379" i="12"/>
  <c r="L379" i="12"/>
  <c r="M379" i="12" s="1"/>
  <c r="K383" i="12"/>
  <c r="L383" i="12"/>
  <c r="M383" i="12" s="1"/>
  <c r="K387" i="12"/>
  <c r="L387" i="12"/>
  <c r="M387" i="12" s="1"/>
  <c r="K391" i="12"/>
  <c r="L391" i="12"/>
  <c r="M391" i="12" s="1"/>
  <c r="L408" i="12"/>
  <c r="M408" i="12" s="1"/>
  <c r="K408" i="12"/>
  <c r="K497" i="12"/>
  <c r="L497" i="12"/>
  <c r="K501" i="12"/>
  <c r="L501" i="12"/>
  <c r="M501" i="12" s="1"/>
  <c r="M159" i="12"/>
  <c r="M241" i="12"/>
  <c r="M401" i="12"/>
  <c r="K73" i="12"/>
  <c r="L73" i="12"/>
  <c r="M73" i="12" s="1"/>
  <c r="K87" i="12"/>
  <c r="L87" i="12"/>
  <c r="K91" i="12"/>
  <c r="L91" i="12"/>
  <c r="M91" i="12" s="1"/>
  <c r="K95" i="12"/>
  <c r="L95" i="12"/>
  <c r="M95" i="12" s="1"/>
  <c r="K99" i="12"/>
  <c r="L99" i="12"/>
  <c r="M99" i="12" s="1"/>
  <c r="K103" i="12"/>
  <c r="L103" i="12"/>
  <c r="M103" i="12" s="1"/>
  <c r="K107" i="12"/>
  <c r="L107" i="12"/>
  <c r="M107" i="12" s="1"/>
  <c r="K111" i="12"/>
  <c r="L111" i="12"/>
  <c r="M111" i="12" s="1"/>
  <c r="K115" i="12"/>
  <c r="L115" i="12"/>
  <c r="M115" i="12" s="1"/>
  <c r="K119" i="12"/>
  <c r="L119" i="12"/>
  <c r="M119" i="12" s="1"/>
  <c r="K123" i="12"/>
  <c r="L123" i="12"/>
  <c r="M123" i="12" s="1"/>
  <c r="K127" i="12"/>
  <c r="L127" i="12"/>
  <c r="M127" i="12" s="1"/>
  <c r="K131" i="12"/>
  <c r="L131" i="12"/>
  <c r="M131" i="12" s="1"/>
  <c r="K135" i="12"/>
  <c r="L135" i="12"/>
  <c r="M135" i="12" s="1"/>
  <c r="K139" i="12"/>
  <c r="L139" i="12"/>
  <c r="M139" i="12" s="1"/>
  <c r="K143" i="12"/>
  <c r="L143" i="12"/>
  <c r="M143" i="12" s="1"/>
  <c r="K147" i="12"/>
  <c r="L147" i="12"/>
  <c r="M147" i="12" s="1"/>
  <c r="K222" i="12"/>
  <c r="L222" i="12"/>
  <c r="M222" i="12" s="1"/>
  <c r="K242" i="12"/>
  <c r="L242" i="12"/>
  <c r="M242" i="12" s="1"/>
  <c r="K333" i="12"/>
  <c r="L333" i="12"/>
  <c r="K337" i="12"/>
  <c r="L337" i="12"/>
  <c r="M337" i="12" s="1"/>
  <c r="K341" i="12"/>
  <c r="L341" i="12"/>
  <c r="M341" i="12" s="1"/>
  <c r="K345" i="12"/>
  <c r="L345" i="12"/>
  <c r="M345" i="12" s="1"/>
  <c r="K349" i="12"/>
  <c r="L349" i="12"/>
  <c r="M349" i="12" s="1"/>
  <c r="K353" i="12"/>
  <c r="L353" i="12"/>
  <c r="M353" i="12" s="1"/>
  <c r="K357" i="12"/>
  <c r="L357" i="12"/>
  <c r="M357" i="12" s="1"/>
  <c r="K361" i="12"/>
  <c r="L361" i="12"/>
  <c r="M361" i="12" s="1"/>
  <c r="K365" i="12"/>
  <c r="L365" i="12"/>
  <c r="M365" i="12" s="1"/>
  <c r="K369" i="12"/>
  <c r="L369" i="12"/>
  <c r="M369" i="12" s="1"/>
  <c r="K373" i="12"/>
  <c r="L373" i="12"/>
  <c r="M373" i="12" s="1"/>
  <c r="K377" i="12"/>
  <c r="L377" i="12"/>
  <c r="M377" i="12" s="1"/>
  <c r="K381" i="12"/>
  <c r="L381" i="12"/>
  <c r="M381" i="12" s="1"/>
  <c r="K385" i="12"/>
  <c r="L385" i="12"/>
  <c r="M385" i="12" s="1"/>
  <c r="K389" i="12"/>
  <c r="L389" i="12"/>
  <c r="M389" i="12" s="1"/>
  <c r="K393" i="12"/>
  <c r="L393" i="12"/>
  <c r="M393" i="12" s="1"/>
  <c r="L88" i="12"/>
  <c r="M88" i="12" s="1"/>
  <c r="L96" i="12"/>
  <c r="M96" i="12" s="1"/>
  <c r="L104" i="12"/>
  <c r="M104" i="12" s="1"/>
  <c r="L112" i="12"/>
  <c r="M112" i="12" s="1"/>
  <c r="L120" i="12"/>
  <c r="M120" i="12" s="1"/>
  <c r="L128" i="12"/>
  <c r="M128" i="12" s="1"/>
  <c r="L148" i="12"/>
  <c r="M148" i="12" s="1"/>
  <c r="L158" i="12"/>
  <c r="M158" i="12" s="1"/>
  <c r="L358" i="12"/>
  <c r="M358" i="12" s="1"/>
  <c r="L390" i="12"/>
  <c r="M390" i="12" s="1"/>
  <c r="K77" i="12"/>
  <c r="L77" i="12"/>
  <c r="M77" i="12" s="1"/>
  <c r="K136" i="12"/>
  <c r="L136" i="12"/>
  <c r="M136" i="12" s="1"/>
  <c r="K140" i="12"/>
  <c r="L140" i="12"/>
  <c r="M140" i="12" s="1"/>
  <c r="K162" i="12"/>
  <c r="L162" i="12"/>
  <c r="M162" i="12" s="1"/>
  <c r="K226" i="12"/>
  <c r="L226" i="12"/>
  <c r="M226" i="12" s="1"/>
  <c r="K315" i="12"/>
  <c r="L315" i="12"/>
  <c r="M315" i="12" s="1"/>
  <c r="K334" i="12"/>
  <c r="L334" i="12"/>
  <c r="M334" i="12" s="1"/>
  <c r="K346" i="12"/>
  <c r="L346" i="12"/>
  <c r="M346" i="12" s="1"/>
  <c r="K350" i="12"/>
  <c r="L350" i="12"/>
  <c r="M350" i="12" s="1"/>
  <c r="K362" i="12"/>
  <c r="L362" i="12"/>
  <c r="M362" i="12" s="1"/>
  <c r="K366" i="12"/>
  <c r="L366" i="12"/>
  <c r="M366" i="12" s="1"/>
  <c r="K378" i="12"/>
  <c r="L378" i="12"/>
  <c r="M378" i="12" s="1"/>
  <c r="K382" i="12"/>
  <c r="L382" i="12"/>
  <c r="M382" i="12" s="1"/>
  <c r="K394" i="12"/>
  <c r="L394" i="12"/>
  <c r="M394" i="12" s="1"/>
  <c r="K484" i="12"/>
  <c r="L484" i="12"/>
  <c r="M484" i="12" s="1"/>
  <c r="K487" i="12"/>
  <c r="L487" i="12"/>
  <c r="M487" i="12" s="1"/>
  <c r="K490" i="12"/>
  <c r="K500" i="12"/>
  <c r="L500" i="12"/>
  <c r="M500" i="12" s="1"/>
  <c r="L240" i="12"/>
  <c r="M240" i="12" s="1"/>
  <c r="L338" i="12"/>
  <c r="M338" i="12" s="1"/>
  <c r="L370" i="12"/>
  <c r="M370" i="12" s="1"/>
  <c r="L402" i="12"/>
  <c r="M402" i="12" s="1"/>
  <c r="L499" i="12"/>
  <c r="M499" i="12" s="1"/>
  <c r="M326" i="12"/>
  <c r="M182" i="12"/>
  <c r="M160" i="12"/>
  <c r="M186" i="12"/>
  <c r="M194" i="12"/>
  <c r="M75" i="12"/>
  <c r="M7" i="12"/>
  <c r="M11" i="12"/>
  <c r="M15" i="12"/>
  <c r="M23" i="12"/>
  <c r="M27" i="12"/>
  <c r="M31" i="12"/>
  <c r="M39" i="12"/>
  <c r="M43" i="12"/>
  <c r="M47" i="12"/>
  <c r="M55" i="12"/>
  <c r="M59" i="12"/>
  <c r="M63" i="12"/>
  <c r="M155" i="12"/>
  <c r="M479" i="12"/>
  <c r="M174" i="12"/>
  <c r="M152" i="12"/>
  <c r="M313" i="12"/>
  <c r="M206" i="12"/>
  <c r="M156" i="12"/>
  <c r="M170" i="12"/>
  <c r="M190" i="12"/>
  <c r="M198" i="12"/>
  <c r="M202" i="12"/>
  <c r="M210" i="12"/>
  <c r="M257" i="12"/>
  <c r="M273" i="12"/>
  <c r="M289" i="12"/>
  <c r="M480" i="12"/>
  <c r="M262" i="12"/>
  <c r="M274" i="12"/>
  <c r="M314" i="12"/>
  <c r="M278" i="12"/>
  <c r="M294" i="12"/>
  <c r="M258" i="12"/>
  <c r="M290" i="12"/>
  <c r="M308" i="12"/>
  <c r="M224" i="12"/>
  <c r="M236" i="12"/>
  <c r="M243" i="12"/>
  <c r="M227" i="12"/>
  <c r="M233" i="12"/>
  <c r="M19" i="12"/>
  <c r="M35" i="12"/>
  <c r="M51" i="12"/>
  <c r="M67" i="12"/>
  <c r="M8" i="12"/>
  <c r="M16" i="12"/>
  <c r="M24" i="12"/>
  <c r="M32" i="12"/>
  <c r="M40" i="12"/>
  <c r="M48" i="12"/>
  <c r="M56" i="12"/>
  <c r="M64" i="12"/>
  <c r="M13" i="12"/>
  <c r="M29" i="12"/>
  <c r="M41" i="12"/>
  <c r="M53" i="12"/>
  <c r="M65" i="12"/>
  <c r="M12" i="12"/>
  <c r="M20" i="12"/>
  <c r="M28" i="12"/>
  <c r="M36" i="12"/>
  <c r="M44" i="12"/>
  <c r="M52" i="12"/>
  <c r="M60" i="12"/>
  <c r="M68" i="12"/>
  <c r="M9" i="12"/>
  <c r="M17" i="12"/>
  <c r="M21" i="12"/>
  <c r="M25" i="12"/>
  <c r="M33" i="12"/>
  <c r="M37" i="12"/>
  <c r="M45" i="12"/>
  <c r="M49" i="12"/>
  <c r="M57" i="12"/>
  <c r="M61" i="12"/>
  <c r="M6" i="12"/>
  <c r="M10" i="12"/>
  <c r="M14" i="12"/>
  <c r="M18" i="12"/>
  <c r="M22" i="12"/>
  <c r="M26" i="12"/>
  <c r="M30" i="12"/>
  <c r="M34" i="12"/>
  <c r="M38" i="12"/>
  <c r="M42" i="12"/>
  <c r="M46" i="12"/>
  <c r="M50" i="12"/>
  <c r="M54" i="12"/>
  <c r="M58" i="12"/>
  <c r="M62" i="12"/>
  <c r="M66" i="12"/>
  <c r="M5" i="12"/>
  <c r="M79" i="12"/>
  <c r="M219" i="12"/>
  <c r="M285" i="12"/>
  <c r="M301" i="12"/>
  <c r="M76" i="12"/>
  <c r="M157" i="12"/>
  <c r="M228" i="12"/>
  <c r="M254" i="12"/>
  <c r="M265" i="12"/>
  <c r="M270" i="12"/>
  <c r="M281" i="12"/>
  <c r="M286" i="12"/>
  <c r="M297" i="12"/>
  <c r="M302" i="12"/>
  <c r="M306" i="12"/>
  <c r="M486" i="12"/>
  <c r="M490" i="12"/>
  <c r="M153" i="12"/>
  <c r="M161" i="12"/>
  <c r="M253" i="12"/>
  <c r="M269" i="12"/>
  <c r="M481" i="12"/>
  <c r="M72" i="12"/>
  <c r="M80" i="12"/>
  <c r="M220" i="12"/>
  <c r="M232" i="12"/>
  <c r="M244" i="12"/>
  <c r="M261" i="12"/>
  <c r="M266" i="12"/>
  <c r="M277" i="12"/>
  <c r="M282" i="12"/>
  <c r="M293" i="12"/>
  <c r="M298" i="12"/>
  <c r="M309" i="12"/>
  <c r="M322" i="12"/>
  <c r="M399" i="12"/>
  <c r="M482" i="12"/>
  <c r="K221" i="12"/>
  <c r="M221" i="12"/>
  <c r="K170" i="12"/>
  <c r="K177" i="12"/>
  <c r="M177" i="12"/>
  <c r="M307" i="12"/>
  <c r="K307" i="12"/>
  <c r="K174" i="12"/>
  <c r="K181" i="12"/>
  <c r="M181" i="12"/>
  <c r="K190" i="12"/>
  <c r="K197" i="12"/>
  <c r="M197" i="12"/>
  <c r="K206" i="12"/>
  <c r="K213" i="12"/>
  <c r="M213" i="12"/>
  <c r="K215" i="12"/>
  <c r="M215" i="12"/>
  <c r="K217" i="12"/>
  <c r="M217" i="12"/>
  <c r="K225" i="12"/>
  <c r="M225" i="12"/>
  <c r="M237" i="12"/>
  <c r="K237" i="12"/>
  <c r="K253" i="12"/>
  <c r="K257" i="12"/>
  <c r="K261" i="12"/>
  <c r="K265" i="12"/>
  <c r="K269" i="12"/>
  <c r="K273" i="12"/>
  <c r="K277" i="12"/>
  <c r="K281" i="12"/>
  <c r="K285" i="12"/>
  <c r="K289" i="12"/>
  <c r="K293" i="12"/>
  <c r="K297" i="12"/>
  <c r="K301" i="12"/>
  <c r="M305" i="12"/>
  <c r="K305" i="12"/>
  <c r="M310" i="12"/>
  <c r="K310" i="12"/>
  <c r="K323" i="12"/>
  <c r="M323" i="12"/>
  <c r="K400" i="12"/>
  <c r="M400" i="12"/>
  <c r="K173" i="12"/>
  <c r="M173" i="12"/>
  <c r="K189" i="12"/>
  <c r="M189" i="12"/>
  <c r="K205" i="12"/>
  <c r="M205" i="12"/>
  <c r="K214" i="12"/>
  <c r="M214" i="12"/>
  <c r="K216" i="12"/>
  <c r="M216" i="12"/>
  <c r="K229" i="12"/>
  <c r="M229" i="12"/>
  <c r="K78" i="12"/>
  <c r="M78" i="12"/>
  <c r="K154" i="12"/>
  <c r="M154" i="12"/>
  <c r="K186" i="12"/>
  <c r="K193" i="12"/>
  <c r="M193" i="12"/>
  <c r="K202" i="12"/>
  <c r="K209" i="12"/>
  <c r="M209" i="12"/>
  <c r="K151" i="12"/>
  <c r="M151" i="12"/>
  <c r="K169" i="12"/>
  <c r="M169" i="12"/>
  <c r="K185" i="12"/>
  <c r="M185" i="12"/>
  <c r="K201" i="12"/>
  <c r="M201" i="12"/>
  <c r="K244" i="12"/>
  <c r="M316" i="12"/>
  <c r="K316" i="12"/>
  <c r="K313" i="12"/>
  <c r="K322" i="12"/>
  <c r="K399" i="12"/>
  <c r="K482" i="12"/>
  <c r="M317" i="12"/>
  <c r="K317" i="12"/>
  <c r="M429" i="12"/>
  <c r="K429" i="12"/>
  <c r="M441" i="12"/>
  <c r="K441" i="12"/>
  <c r="M457" i="12"/>
  <c r="K457" i="12"/>
  <c r="M465" i="12"/>
  <c r="K465" i="12"/>
  <c r="M473" i="12"/>
  <c r="K473" i="12"/>
  <c r="M477" i="12"/>
  <c r="K477" i="12"/>
  <c r="K160" i="12"/>
  <c r="K220" i="12"/>
  <c r="K224" i="12"/>
  <c r="K228" i="12"/>
  <c r="K232" i="12"/>
  <c r="K233" i="12"/>
  <c r="K254" i="12"/>
  <c r="K258" i="12"/>
  <c r="K262" i="12"/>
  <c r="K266" i="12"/>
  <c r="K270" i="12"/>
  <c r="K274" i="12"/>
  <c r="K278" i="12"/>
  <c r="K282" i="12"/>
  <c r="K286" i="12"/>
  <c r="K290" i="12"/>
  <c r="K294" i="12"/>
  <c r="K298" i="12"/>
  <c r="K302" i="12"/>
  <c r="M404" i="12"/>
  <c r="K404" i="12"/>
  <c r="M425" i="12"/>
  <c r="K425" i="12"/>
  <c r="M449" i="12"/>
  <c r="K449" i="12"/>
  <c r="K5" i="12"/>
  <c r="K8" i="12"/>
  <c r="K13" i="12"/>
  <c r="K16" i="12"/>
  <c r="K19" i="12"/>
  <c r="K23" i="12"/>
  <c r="K26" i="12"/>
  <c r="K30" i="12"/>
  <c r="K33" i="12"/>
  <c r="K36" i="12"/>
  <c r="K39" i="12"/>
  <c r="K43" i="12"/>
  <c r="K46" i="12"/>
  <c r="K49" i="12"/>
  <c r="K52" i="12"/>
  <c r="K55" i="12"/>
  <c r="K59" i="12"/>
  <c r="K62" i="12"/>
  <c r="K65" i="12"/>
  <c r="K80" i="12"/>
  <c r="K157" i="12"/>
  <c r="M321" i="12"/>
  <c r="K321" i="12"/>
  <c r="M405" i="12"/>
  <c r="K405" i="12"/>
  <c r="M325" i="12"/>
  <c r="K325" i="12"/>
  <c r="M417" i="12"/>
  <c r="K417" i="12"/>
  <c r="M421" i="12"/>
  <c r="K421" i="12"/>
  <c r="M433" i="12"/>
  <c r="K433" i="12"/>
  <c r="M437" i="12"/>
  <c r="K437" i="12"/>
  <c r="M445" i="12"/>
  <c r="K445" i="12"/>
  <c r="M453" i="12"/>
  <c r="K453" i="12"/>
  <c r="M461" i="12"/>
  <c r="K461" i="12"/>
  <c r="M469" i="12"/>
  <c r="K469" i="12"/>
  <c r="K75" i="12"/>
  <c r="K79" i="12"/>
  <c r="K152" i="12"/>
  <c r="K156" i="12"/>
  <c r="K6" i="12"/>
  <c r="K7" i="12"/>
  <c r="K9" i="12"/>
  <c r="K10" i="12"/>
  <c r="K11" i="12"/>
  <c r="K12" i="12"/>
  <c r="K14" i="12"/>
  <c r="K15" i="12"/>
  <c r="K17" i="12"/>
  <c r="K18" i="12"/>
  <c r="K20" i="12"/>
  <c r="K21" i="12"/>
  <c r="K22" i="12"/>
  <c r="K24" i="12"/>
  <c r="K25" i="12"/>
  <c r="K27" i="12"/>
  <c r="K28" i="12"/>
  <c r="K29" i="12"/>
  <c r="K31" i="12"/>
  <c r="K32" i="12"/>
  <c r="K34" i="12"/>
  <c r="K35" i="12"/>
  <c r="K37" i="12"/>
  <c r="K38" i="12"/>
  <c r="K40" i="12"/>
  <c r="K41" i="12"/>
  <c r="K42" i="12"/>
  <c r="K44" i="12"/>
  <c r="K45" i="12"/>
  <c r="K47" i="12"/>
  <c r="K48" i="12"/>
  <c r="K50" i="12"/>
  <c r="K51" i="12"/>
  <c r="K53" i="12"/>
  <c r="K54" i="12"/>
  <c r="K56" i="12"/>
  <c r="K57" i="12"/>
  <c r="K58" i="12"/>
  <c r="K60" i="12"/>
  <c r="K61" i="12"/>
  <c r="K63" i="12"/>
  <c r="K64" i="12"/>
  <c r="K66" i="12"/>
  <c r="K67" i="12"/>
  <c r="K68" i="12"/>
  <c r="K72" i="12"/>
  <c r="K76" i="12"/>
  <c r="K153" i="12"/>
  <c r="K161" i="12"/>
  <c r="K241" i="12"/>
  <c r="K252" i="12"/>
  <c r="K256" i="12"/>
  <c r="K260" i="12"/>
  <c r="K264" i="12"/>
  <c r="K268" i="12"/>
  <c r="K272" i="12"/>
  <c r="K276" i="12"/>
  <c r="K280" i="12"/>
  <c r="K284" i="12"/>
  <c r="K288" i="12"/>
  <c r="K292" i="12"/>
  <c r="K296" i="12"/>
  <c r="K300" i="12"/>
  <c r="M398" i="12"/>
  <c r="K398" i="12"/>
  <c r="M418" i="12"/>
  <c r="K418" i="12"/>
  <c r="M422" i="12"/>
  <c r="K422" i="12"/>
  <c r="M426" i="12"/>
  <c r="K426" i="12"/>
  <c r="M430" i="12"/>
  <c r="K430" i="12"/>
  <c r="M434" i="12"/>
  <c r="K434" i="12"/>
  <c r="M438" i="12"/>
  <c r="K438" i="12"/>
  <c r="M442" i="12"/>
  <c r="K442" i="12"/>
  <c r="M446" i="12"/>
  <c r="K446" i="12"/>
  <c r="M450" i="12"/>
  <c r="K450" i="12"/>
  <c r="M454" i="12"/>
  <c r="K454" i="12"/>
  <c r="M458" i="12"/>
  <c r="K458" i="12"/>
  <c r="M462" i="12"/>
  <c r="K462" i="12"/>
  <c r="M466" i="12"/>
  <c r="K466" i="12"/>
  <c r="M470" i="12"/>
  <c r="K470" i="12"/>
  <c r="M474" i="12"/>
  <c r="K474" i="12"/>
  <c r="M478" i="12"/>
  <c r="K478" i="12"/>
  <c r="M415" i="12"/>
  <c r="K415" i="12"/>
  <c r="M419" i="12"/>
  <c r="K419" i="12"/>
  <c r="M423" i="12"/>
  <c r="K423" i="12"/>
  <c r="M427" i="12"/>
  <c r="K427" i="12"/>
  <c r="M431" i="12"/>
  <c r="K431" i="12"/>
  <c r="M435" i="12"/>
  <c r="K435" i="12"/>
  <c r="M439" i="12"/>
  <c r="K439" i="12"/>
  <c r="M443" i="12"/>
  <c r="K443" i="12"/>
  <c r="M447" i="12"/>
  <c r="K447" i="12"/>
  <c r="M451" i="12"/>
  <c r="K451" i="12"/>
  <c r="M455" i="12"/>
  <c r="K455" i="12"/>
  <c r="M459" i="12"/>
  <c r="K459" i="12"/>
  <c r="M463" i="12"/>
  <c r="K463" i="12"/>
  <c r="M467" i="12"/>
  <c r="K467" i="12"/>
  <c r="M471" i="12"/>
  <c r="K471" i="12"/>
  <c r="M475" i="12"/>
  <c r="K475" i="12"/>
  <c r="M416" i="12"/>
  <c r="K416" i="12"/>
  <c r="M420" i="12"/>
  <c r="K420" i="12"/>
  <c r="M424" i="12"/>
  <c r="K424" i="12"/>
  <c r="M428" i="12"/>
  <c r="K428" i="12"/>
  <c r="M432" i="12"/>
  <c r="K432" i="12"/>
  <c r="M436" i="12"/>
  <c r="K436" i="12"/>
  <c r="M440" i="12"/>
  <c r="K440" i="12"/>
  <c r="M444" i="12"/>
  <c r="K444" i="12"/>
  <c r="M448" i="12"/>
  <c r="K448" i="12"/>
  <c r="M452" i="12"/>
  <c r="K452" i="12"/>
  <c r="M456" i="12"/>
  <c r="K456" i="12"/>
  <c r="M460" i="12"/>
  <c r="K460" i="12"/>
  <c r="M464" i="12"/>
  <c r="K464" i="12"/>
  <c r="M468" i="12"/>
  <c r="K468" i="12"/>
  <c r="M472" i="12"/>
  <c r="K472" i="12"/>
  <c r="M476" i="12"/>
  <c r="K476" i="12"/>
  <c r="K480" i="12"/>
  <c r="K481" i="12"/>
  <c r="M245" i="12" l="1"/>
  <c r="M327" i="12"/>
  <c r="M491" i="12"/>
  <c r="M81" i="12"/>
  <c r="M87" i="12"/>
  <c r="M163" i="12" s="1"/>
  <c r="M333" i="12"/>
  <c r="M409" i="12" s="1"/>
  <c r="M497" i="12"/>
  <c r="M503" i="12" s="1"/>
  <c r="C509" i="12" l="1"/>
</calcChain>
</file>

<file path=xl/sharedStrings.xml><?xml version="1.0" encoding="utf-8"?>
<sst xmlns="http://schemas.openxmlformats.org/spreadsheetml/2006/main" count="1709" uniqueCount="582">
  <si>
    <t>D</t>
  </si>
  <si>
    <t>I</t>
  </si>
  <si>
    <t>II</t>
  </si>
  <si>
    <t>III</t>
  </si>
  <si>
    <t>IV</t>
  </si>
  <si>
    <t>V</t>
  </si>
  <si>
    <t>VI</t>
  </si>
  <si>
    <t>VII</t>
  </si>
  <si>
    <t>VIII</t>
  </si>
  <si>
    <t>koperta</t>
  </si>
  <si>
    <t>paczka</t>
  </si>
  <si>
    <t>przedział wagowy
OD - DO</t>
  </si>
  <si>
    <t>L.P.</t>
  </si>
  <si>
    <t>stawka VAT</t>
  </si>
  <si>
    <t>strefa 1</t>
  </si>
  <si>
    <t>strefa 2</t>
  </si>
  <si>
    <t>strefa 3</t>
  </si>
  <si>
    <t>strefa 4</t>
  </si>
  <si>
    <t>strefa 5</t>
  </si>
  <si>
    <t>strefa 6</t>
  </si>
  <si>
    <t>za każde dodatkowe 0,5 kg</t>
  </si>
  <si>
    <t>za każdy dodatkowy 1 kg</t>
  </si>
  <si>
    <t>paczka / paleta</t>
  </si>
  <si>
    <t>rodzaj usługi dodatkowej</t>
  </si>
  <si>
    <t>szt.</t>
  </si>
  <si>
    <t>paczka/paleta</t>
  </si>
  <si>
    <t>rodzaj przesyłki kurierskiej</t>
  </si>
  <si>
    <t>A</t>
  </si>
  <si>
    <t>B</t>
  </si>
  <si>
    <t>C</t>
  </si>
  <si>
    <t>E</t>
  </si>
  <si>
    <t>F</t>
  </si>
  <si>
    <t>G</t>
  </si>
  <si>
    <t>H</t>
  </si>
  <si>
    <t>IX</t>
  </si>
  <si>
    <t>X</t>
  </si>
  <si>
    <t>XI</t>
  </si>
  <si>
    <t>= D1</t>
  </si>
  <si>
    <t>= D2</t>
  </si>
  <si>
    <t>= D3</t>
  </si>
  <si>
    <t>= D4</t>
  </si>
  <si>
    <t>= D5</t>
  </si>
  <si>
    <t>= D6</t>
  </si>
  <si>
    <t>= D7</t>
  </si>
  <si>
    <t>= D8</t>
  </si>
  <si>
    <t>= D9</t>
  </si>
  <si>
    <t>= D10</t>
  </si>
  <si>
    <t>= D11</t>
  </si>
  <si>
    <t>= D12</t>
  </si>
  <si>
    <t>= D13</t>
  </si>
  <si>
    <t>= D14</t>
  </si>
  <si>
    <t>= D15</t>
  </si>
  <si>
    <t>= D16</t>
  </si>
  <si>
    <t>= D17</t>
  </si>
  <si>
    <t>= D18</t>
  </si>
  <si>
    <t>= D19</t>
  </si>
  <si>
    <t>= D20</t>
  </si>
  <si>
    <t>= D21</t>
  </si>
  <si>
    <t>= D22</t>
  </si>
  <si>
    <t>= D23</t>
  </si>
  <si>
    <t>= D24</t>
  </si>
  <si>
    <t>= D25</t>
  </si>
  <si>
    <t>= D26</t>
  </si>
  <si>
    <t>= D27</t>
  </si>
  <si>
    <t>= D28</t>
  </si>
  <si>
    <t>= D29</t>
  </si>
  <si>
    <t>= D30</t>
  </si>
  <si>
    <t>= D31</t>
  </si>
  <si>
    <t>= D32</t>
  </si>
  <si>
    <t>= D33</t>
  </si>
  <si>
    <t>= D34</t>
  </si>
  <si>
    <t>= D35</t>
  </si>
  <si>
    <t>= D36</t>
  </si>
  <si>
    <t>= D37</t>
  </si>
  <si>
    <t>= D38</t>
  </si>
  <si>
    <t>= D39</t>
  </si>
  <si>
    <t>= D40</t>
  </si>
  <si>
    <t>= D41</t>
  </si>
  <si>
    <t>= D42</t>
  </si>
  <si>
    <t>= D43</t>
  </si>
  <si>
    <t>= D44</t>
  </si>
  <si>
    <t>= D24 + D47</t>
  </si>
  <si>
    <t>= D25 + D47</t>
  </si>
  <si>
    <t>= D26 + D47</t>
  </si>
  <si>
    <t>= D27 + D47</t>
  </si>
  <si>
    <t>= D28 + D47</t>
  </si>
  <si>
    <t>= D29 + D47</t>
  </si>
  <si>
    <t>= D30 + D47</t>
  </si>
  <si>
    <t>= D31 + D47</t>
  </si>
  <si>
    <t>= D32 + D47</t>
  </si>
  <si>
    <t>= D33 + D47</t>
  </si>
  <si>
    <t>= D34 + D47</t>
  </si>
  <si>
    <t>= D35 + D47</t>
  </si>
  <si>
    <t>= D36 + D47</t>
  </si>
  <si>
    <t>= D37 + D47</t>
  </si>
  <si>
    <t>= D38 + D47</t>
  </si>
  <si>
    <t>= D39 + D47</t>
  </si>
  <si>
    <t>= D40 + D47</t>
  </si>
  <si>
    <t>= D41 + D47</t>
  </si>
  <si>
    <t>= D42 + D47</t>
  </si>
  <si>
    <t>= D43 + D47</t>
  </si>
  <si>
    <t>=D45 + (155 x D50)</t>
  </si>
  <si>
    <t>=D45 + (55 x D50)</t>
  </si>
  <si>
    <t>=D45 + (25 x D50)</t>
  </si>
  <si>
    <t>=D45 + (15 x D50)</t>
  </si>
  <si>
    <t>=D45 + (5 x D50)</t>
  </si>
  <si>
    <t>=D44 + (3 x D49)</t>
  </si>
  <si>
    <t>=D44 + (8 x D49)</t>
  </si>
  <si>
    <t>=D44 + (13 x D49)</t>
  </si>
  <si>
    <t>=D44 + (18 x D49)</t>
  </si>
  <si>
    <t>=D44 + (25 x D49)</t>
  </si>
  <si>
    <t>=D44 + (35 x D49)</t>
  </si>
  <si>
    <t>ŁĄCZNA WARTOŚĆ BRUTTO:</t>
  </si>
  <si>
    <t>= E1</t>
  </si>
  <si>
    <t>= E2</t>
  </si>
  <si>
    <t>= E3</t>
  </si>
  <si>
    <t>= E4</t>
  </si>
  <si>
    <t>= E5</t>
  </si>
  <si>
    <t>= E6</t>
  </si>
  <si>
    <t>= E7</t>
  </si>
  <si>
    <t>= E8</t>
  </si>
  <si>
    <t>= E9</t>
  </si>
  <si>
    <t>= E10</t>
  </si>
  <si>
    <t>= E11</t>
  </si>
  <si>
    <t>= E12</t>
  </si>
  <si>
    <t>= E13</t>
  </si>
  <si>
    <t>= E14</t>
  </si>
  <si>
    <t>= E15</t>
  </si>
  <si>
    <t>= E16</t>
  </si>
  <si>
    <t>= E17</t>
  </si>
  <si>
    <t>= E18</t>
  </si>
  <si>
    <t>= E19</t>
  </si>
  <si>
    <t>= E20</t>
  </si>
  <si>
    <t>= E21</t>
  </si>
  <si>
    <t>= E22</t>
  </si>
  <si>
    <t>= E23</t>
  </si>
  <si>
    <t>= E24</t>
  </si>
  <si>
    <t>= E24 + E47</t>
  </si>
  <si>
    <t>= E25</t>
  </si>
  <si>
    <t>= E25 + E47</t>
  </si>
  <si>
    <t>= E26</t>
  </si>
  <si>
    <t>= E26 + E47</t>
  </si>
  <si>
    <t>= E27</t>
  </si>
  <si>
    <t>= E27 + E47</t>
  </si>
  <si>
    <t>= E28</t>
  </si>
  <si>
    <t>= E28 + E47</t>
  </si>
  <si>
    <t>= E29</t>
  </si>
  <si>
    <t>= E29 + E47</t>
  </si>
  <si>
    <t>= E30</t>
  </si>
  <si>
    <t>= E30 + E47</t>
  </si>
  <si>
    <t>= E31</t>
  </si>
  <si>
    <t>= E31 + E47</t>
  </si>
  <si>
    <t>= E32</t>
  </si>
  <si>
    <t>= E32 + E47</t>
  </si>
  <si>
    <t>= E33</t>
  </si>
  <si>
    <t>= E33 + E47</t>
  </si>
  <si>
    <t>= E34</t>
  </si>
  <si>
    <t>= E34 + E47</t>
  </si>
  <si>
    <t>= E35</t>
  </si>
  <si>
    <t>= E35 + E47</t>
  </si>
  <si>
    <t>= E36</t>
  </si>
  <si>
    <t>= E36 + E47</t>
  </si>
  <si>
    <t>= E37</t>
  </si>
  <si>
    <t>= E37 + E47</t>
  </si>
  <si>
    <t>= E38</t>
  </si>
  <si>
    <t>= E38 + E47</t>
  </si>
  <si>
    <t>= E39</t>
  </si>
  <si>
    <t>= E39 + E47</t>
  </si>
  <si>
    <t>= E40</t>
  </si>
  <si>
    <t>= E40 + E47</t>
  </si>
  <si>
    <t>= E41</t>
  </si>
  <si>
    <t>= E41 + E47</t>
  </si>
  <si>
    <t>= E42</t>
  </si>
  <si>
    <t>= E42 + E47</t>
  </si>
  <si>
    <t>= E43</t>
  </si>
  <si>
    <t>= E43 + E47</t>
  </si>
  <si>
    <t>= E44</t>
  </si>
  <si>
    <t>=E44 + (3 x E49)</t>
  </si>
  <si>
    <t>=E44 + (8 x E49)</t>
  </si>
  <si>
    <t>=E44 + (13 x E49)</t>
  </si>
  <si>
    <t>=E44 + (18 x E49)</t>
  </si>
  <si>
    <t>=E44 + (25 x E49)</t>
  </si>
  <si>
    <t>=E44 + (35 x E49)</t>
  </si>
  <si>
    <t>=E45 + (5 x E50)</t>
  </si>
  <si>
    <t>=E45 + (15 x E50)</t>
  </si>
  <si>
    <t>=E45 + (25 x E50)</t>
  </si>
  <si>
    <t>=E45 + (55 x E50)</t>
  </si>
  <si>
    <t>=E45 + (155 x E50)</t>
  </si>
  <si>
    <t>= F1</t>
  </si>
  <si>
    <t>= F2</t>
  </si>
  <si>
    <t>= F3</t>
  </si>
  <si>
    <t>= F4</t>
  </si>
  <si>
    <t>= F5</t>
  </si>
  <si>
    <t>= F6</t>
  </si>
  <si>
    <t>= F7</t>
  </si>
  <si>
    <t>= F8</t>
  </si>
  <si>
    <t>= F9</t>
  </si>
  <si>
    <t>= F10</t>
  </si>
  <si>
    <t>= F11</t>
  </si>
  <si>
    <t>= F12</t>
  </si>
  <si>
    <t>= F13</t>
  </si>
  <si>
    <t>= F14</t>
  </si>
  <si>
    <t>= F15</t>
  </si>
  <si>
    <t>= F16</t>
  </si>
  <si>
    <t>= F17</t>
  </si>
  <si>
    <t>= F18</t>
  </si>
  <si>
    <t>= F19</t>
  </si>
  <si>
    <t>= F20</t>
  </si>
  <si>
    <t>= F21</t>
  </si>
  <si>
    <t>= F22</t>
  </si>
  <si>
    <t>= F23</t>
  </si>
  <si>
    <t>= F24</t>
  </si>
  <si>
    <t>= F24 + F47</t>
  </si>
  <si>
    <t>= F25</t>
  </si>
  <si>
    <t>= F25 + F47</t>
  </si>
  <si>
    <t>= F26</t>
  </si>
  <si>
    <t>= F26 + F47</t>
  </si>
  <si>
    <t>= F27</t>
  </si>
  <si>
    <t>= F27 + F47</t>
  </si>
  <si>
    <t>= F28</t>
  </si>
  <si>
    <t>= F28 + F47</t>
  </si>
  <si>
    <t>= F29</t>
  </si>
  <si>
    <t>= F29 + F47</t>
  </si>
  <si>
    <t>= F30</t>
  </si>
  <si>
    <t>= F30 + F47</t>
  </si>
  <si>
    <t>= F31</t>
  </si>
  <si>
    <t>= F31 + F47</t>
  </si>
  <si>
    <t>= F32</t>
  </si>
  <si>
    <t>= F32 + F47</t>
  </si>
  <si>
    <t>= F33</t>
  </si>
  <si>
    <t>= F33 + F47</t>
  </si>
  <si>
    <t>= F34</t>
  </si>
  <si>
    <t>= F34 + F47</t>
  </si>
  <si>
    <t>= F35</t>
  </si>
  <si>
    <t>= F35 + F47</t>
  </si>
  <si>
    <t>= F36</t>
  </si>
  <si>
    <t>= F36 + F47</t>
  </si>
  <si>
    <t>= F37</t>
  </si>
  <si>
    <t>= F37 + F47</t>
  </si>
  <si>
    <t>= F38</t>
  </si>
  <si>
    <t>= F38 + F47</t>
  </si>
  <si>
    <t>= F39</t>
  </si>
  <si>
    <t>= F39 + F47</t>
  </si>
  <si>
    <t>= F40</t>
  </si>
  <si>
    <t>= F40 + F47</t>
  </si>
  <si>
    <t>= F41</t>
  </si>
  <si>
    <t>= F41 + F47</t>
  </si>
  <si>
    <t>= F42</t>
  </si>
  <si>
    <t>= F42 + F47</t>
  </si>
  <si>
    <t>= F43</t>
  </si>
  <si>
    <t>= F43 + F47</t>
  </si>
  <si>
    <t>= F44</t>
  </si>
  <si>
    <t>=F44 + (3 x F49)</t>
  </si>
  <si>
    <t>=F44 + (8 x F49)</t>
  </si>
  <si>
    <t>=F44 + (13 x F49)</t>
  </si>
  <si>
    <t>=F44 + (18 x F49)</t>
  </si>
  <si>
    <t>=F44 + (25 x F49)</t>
  </si>
  <si>
    <t>=F44 + (35 x F49)</t>
  </si>
  <si>
    <t>=F45 + (5 x F50)</t>
  </si>
  <si>
    <t>=F45 + (15 x F50)</t>
  </si>
  <si>
    <t>=F45 + (25 x F50)</t>
  </si>
  <si>
    <t>=F45 + (55 x F50)</t>
  </si>
  <si>
    <t>=F45 + (155 x F50)</t>
  </si>
  <si>
    <t>= G1</t>
  </si>
  <si>
    <t>= G2</t>
  </si>
  <si>
    <t>= G3</t>
  </si>
  <si>
    <t>= G4</t>
  </si>
  <si>
    <t>= G5</t>
  </si>
  <si>
    <t>= G6</t>
  </si>
  <si>
    <t>= G7</t>
  </si>
  <si>
    <t>= G8</t>
  </si>
  <si>
    <t>= G9</t>
  </si>
  <si>
    <t>= G10</t>
  </si>
  <si>
    <t>= G11</t>
  </si>
  <si>
    <t>= G12</t>
  </si>
  <si>
    <t>= G13</t>
  </si>
  <si>
    <t>= G14</t>
  </si>
  <si>
    <t>= G15</t>
  </si>
  <si>
    <t>= G16</t>
  </si>
  <si>
    <t>= G17</t>
  </si>
  <si>
    <t>= G18</t>
  </si>
  <si>
    <t>= G19</t>
  </si>
  <si>
    <t>= G20</t>
  </si>
  <si>
    <t>= G21</t>
  </si>
  <si>
    <t>= G22</t>
  </si>
  <si>
    <t>= G23</t>
  </si>
  <si>
    <t>= G24</t>
  </si>
  <si>
    <t>= G24 + G47</t>
  </si>
  <si>
    <t>= G25</t>
  </si>
  <si>
    <t>= G25 + G47</t>
  </si>
  <si>
    <t>= G26</t>
  </si>
  <si>
    <t>= G26 + G47</t>
  </si>
  <si>
    <t>= G27</t>
  </si>
  <si>
    <t>= G27 + G47</t>
  </si>
  <si>
    <t>= G28</t>
  </si>
  <si>
    <t>= G28 + G47</t>
  </si>
  <si>
    <t>= G29</t>
  </si>
  <si>
    <t>= G29 + G47</t>
  </si>
  <si>
    <t>= G30</t>
  </si>
  <si>
    <t>= G30 + G47</t>
  </si>
  <si>
    <t>= G31</t>
  </si>
  <si>
    <t>= G31 + G47</t>
  </si>
  <si>
    <t>= G32</t>
  </si>
  <si>
    <t>= G32 + G47</t>
  </si>
  <si>
    <t>= G33</t>
  </si>
  <si>
    <t>= G33 + G47</t>
  </si>
  <si>
    <t>= G34</t>
  </si>
  <si>
    <t>= G34 + G47</t>
  </si>
  <si>
    <t>= G35</t>
  </si>
  <si>
    <t>= G35 + G47</t>
  </si>
  <si>
    <t>= G36</t>
  </si>
  <si>
    <t>= G36 + G47</t>
  </si>
  <si>
    <t>= G37</t>
  </si>
  <si>
    <t>= G37 + G47</t>
  </si>
  <si>
    <t>= G38</t>
  </si>
  <si>
    <t>= G38 + G47</t>
  </si>
  <si>
    <t>= G39</t>
  </si>
  <si>
    <t>= G39 + G47</t>
  </si>
  <si>
    <t>= G40</t>
  </si>
  <si>
    <t>= G40 + G47</t>
  </si>
  <si>
    <t>= G41</t>
  </si>
  <si>
    <t>= G41 + G47</t>
  </si>
  <si>
    <t>= G42</t>
  </si>
  <si>
    <t>= G42 + G47</t>
  </si>
  <si>
    <t>= G43</t>
  </si>
  <si>
    <t>= G43 + G47</t>
  </si>
  <si>
    <t>= G44</t>
  </si>
  <si>
    <t>=G44 + (3 x G49)</t>
  </si>
  <si>
    <t>=G44 + (8 x G49)</t>
  </si>
  <si>
    <t>=G44 + (13 x G49)</t>
  </si>
  <si>
    <t>=G44 + (18 x G49)</t>
  </si>
  <si>
    <t>=G44 + (25 x G49)</t>
  </si>
  <si>
    <t>=G44 + (35 x G49)</t>
  </si>
  <si>
    <t>=G45 + (5 x G50)</t>
  </si>
  <si>
    <t>=G45 + (15 x G50)</t>
  </si>
  <si>
    <t>=G45 + (25 x G50)</t>
  </si>
  <si>
    <t>=G45 + (55 x G50)</t>
  </si>
  <si>
    <t>=G45 + (155 x G50)</t>
  </si>
  <si>
    <t>= I1</t>
  </si>
  <si>
    <t>= I2</t>
  </si>
  <si>
    <t>= I3</t>
  </si>
  <si>
    <t>= I4</t>
  </si>
  <si>
    <t>= I5</t>
  </si>
  <si>
    <t>= I6</t>
  </si>
  <si>
    <t>= I7</t>
  </si>
  <si>
    <t>= I8</t>
  </si>
  <si>
    <t>= I9</t>
  </si>
  <si>
    <t>= I10</t>
  </si>
  <si>
    <t>= I11</t>
  </si>
  <si>
    <t>= I12</t>
  </si>
  <si>
    <t>= I13</t>
  </si>
  <si>
    <t>= I14</t>
  </si>
  <si>
    <t>= I15</t>
  </si>
  <si>
    <t>= I16</t>
  </si>
  <si>
    <t>= I17</t>
  </si>
  <si>
    <t>= I18</t>
  </si>
  <si>
    <t>= I19</t>
  </si>
  <si>
    <t>= I20</t>
  </si>
  <si>
    <t>= I21</t>
  </si>
  <si>
    <t>= I22</t>
  </si>
  <si>
    <t>= I23</t>
  </si>
  <si>
    <t>= I24</t>
  </si>
  <si>
    <t>= I24 + I47</t>
  </si>
  <si>
    <t>= I25</t>
  </si>
  <si>
    <t>= I25 + I47</t>
  </si>
  <si>
    <t>= I26</t>
  </si>
  <si>
    <t>= I26 + I47</t>
  </si>
  <si>
    <t>= I27</t>
  </si>
  <si>
    <t>= I27 + I47</t>
  </si>
  <si>
    <t>= I28</t>
  </si>
  <si>
    <t>= I28 + I47</t>
  </si>
  <si>
    <t>= I29</t>
  </si>
  <si>
    <t>= I29 + I47</t>
  </si>
  <si>
    <t>= I30</t>
  </si>
  <si>
    <t>= I30 + I47</t>
  </si>
  <si>
    <t>= I31</t>
  </si>
  <si>
    <t>= I31 + I47</t>
  </si>
  <si>
    <t>= I32</t>
  </si>
  <si>
    <t>= I32 + I47</t>
  </si>
  <si>
    <t>= I33</t>
  </si>
  <si>
    <t>= I33 + I47</t>
  </si>
  <si>
    <t>= I34</t>
  </si>
  <si>
    <t>= I34 + I47</t>
  </si>
  <si>
    <t>= I35</t>
  </si>
  <si>
    <t>= I35 + I47</t>
  </si>
  <si>
    <t>= I36</t>
  </si>
  <si>
    <t>= I36 + I47</t>
  </si>
  <si>
    <t>= I37</t>
  </si>
  <si>
    <t>= I37 + I47</t>
  </si>
  <si>
    <t>= I38</t>
  </si>
  <si>
    <t>= I38 + I47</t>
  </si>
  <si>
    <t>= I39</t>
  </si>
  <si>
    <t>= I39 + I47</t>
  </si>
  <si>
    <t>= I40</t>
  </si>
  <si>
    <t>= I40 + I47</t>
  </si>
  <si>
    <t>= I41</t>
  </si>
  <si>
    <t>= I41 + I47</t>
  </si>
  <si>
    <t>= I42</t>
  </si>
  <si>
    <t>= I42 + I47</t>
  </si>
  <si>
    <t>= I43</t>
  </si>
  <si>
    <t>= I43 + I47</t>
  </si>
  <si>
    <t>= I44</t>
  </si>
  <si>
    <t>=I44 + (3 x I49)</t>
  </si>
  <si>
    <t>=I44 + (8 x I49)</t>
  </si>
  <si>
    <t>=I44 + (13 x I49)</t>
  </si>
  <si>
    <t>=I44 + (18 x I49)</t>
  </si>
  <si>
    <t>=I44 + (25 x I49)</t>
  </si>
  <si>
    <t>=I44 + (35 x I49)</t>
  </si>
  <si>
    <t>=I45 + (5 x I50)</t>
  </si>
  <si>
    <t>=I45 + (15 x I50)</t>
  </si>
  <si>
    <t>=I45 + (25 x I50)</t>
  </si>
  <si>
    <t>=I45 + (55 x I50)</t>
  </si>
  <si>
    <t>=I45 + (155 x I50)</t>
  </si>
  <si>
    <t>= H1</t>
  </si>
  <si>
    <t>= H2</t>
  </si>
  <si>
    <t>= H3</t>
  </si>
  <si>
    <t>= H4</t>
  </si>
  <si>
    <t>= H5</t>
  </si>
  <si>
    <t>= H6</t>
  </si>
  <si>
    <t>= H7</t>
  </si>
  <si>
    <t>= H8</t>
  </si>
  <si>
    <t>= H9</t>
  </si>
  <si>
    <t>= H10</t>
  </si>
  <si>
    <t>= H11</t>
  </si>
  <si>
    <t>= H12</t>
  </si>
  <si>
    <t>= H13</t>
  </si>
  <si>
    <t>= H14</t>
  </si>
  <si>
    <t>= H15</t>
  </si>
  <si>
    <t>= H16</t>
  </si>
  <si>
    <t>= H17</t>
  </si>
  <si>
    <t>= H18</t>
  </si>
  <si>
    <t>= H19</t>
  </si>
  <si>
    <t>= H20</t>
  </si>
  <si>
    <t>= H21</t>
  </si>
  <si>
    <t>= H22</t>
  </si>
  <si>
    <t>= H23</t>
  </si>
  <si>
    <t>= H24</t>
  </si>
  <si>
    <t>= H24 + H47</t>
  </si>
  <si>
    <t>= H25</t>
  </si>
  <si>
    <t>= H25 + H47</t>
  </si>
  <si>
    <t>= H26</t>
  </si>
  <si>
    <t>= H26 + H47</t>
  </si>
  <si>
    <t>= H27</t>
  </si>
  <si>
    <t>= H27 + H47</t>
  </si>
  <si>
    <t>= H28</t>
  </si>
  <si>
    <t>= H28 + H47</t>
  </si>
  <si>
    <t>= H29</t>
  </si>
  <si>
    <t>= H29 + H47</t>
  </si>
  <si>
    <t>= H30</t>
  </si>
  <si>
    <t>= H30 + H47</t>
  </si>
  <si>
    <t>= H31</t>
  </si>
  <si>
    <t>= H31 + H47</t>
  </si>
  <si>
    <t>= H32</t>
  </si>
  <si>
    <t>= H32 + H47</t>
  </si>
  <si>
    <t>= H33</t>
  </si>
  <si>
    <t>= H33 + H47</t>
  </si>
  <si>
    <t>= H34</t>
  </si>
  <si>
    <t>= H34 + H47</t>
  </si>
  <si>
    <t>= H35</t>
  </si>
  <si>
    <t>= H35 + H47</t>
  </si>
  <si>
    <t>= H36</t>
  </si>
  <si>
    <t>= H36 + H47</t>
  </si>
  <si>
    <t>= H37</t>
  </si>
  <si>
    <t>= H37 + H47</t>
  </si>
  <si>
    <t>= H38</t>
  </si>
  <si>
    <t>= H38 + H47</t>
  </si>
  <si>
    <t>= H39</t>
  </si>
  <si>
    <t>= H39 + H47</t>
  </si>
  <si>
    <t>= H40</t>
  </si>
  <si>
    <t>= H40 + H47</t>
  </si>
  <si>
    <t>= H41</t>
  </si>
  <si>
    <t>= H41 + H47</t>
  </si>
  <si>
    <t>= H42</t>
  </si>
  <si>
    <t>= H42 + H47</t>
  </si>
  <si>
    <t>= H43</t>
  </si>
  <si>
    <t>= H43 + H47</t>
  </si>
  <si>
    <t>= H44</t>
  </si>
  <si>
    <t>=H44 + (3 x H49)</t>
  </si>
  <si>
    <t>=H44 + (8 x H49)</t>
  </si>
  <si>
    <t>=H44 + (13 x H49)</t>
  </si>
  <si>
    <t>=H44 + (18 x H49)</t>
  </si>
  <si>
    <t>=H44 + (25 x H49)</t>
  </si>
  <si>
    <t>=H44 + (35 x H49)</t>
  </si>
  <si>
    <t>=H45 + (5 x H50)</t>
  </si>
  <si>
    <t>=H45 + (15 x H50)</t>
  </si>
  <si>
    <t>=H45 + (25 x H50)</t>
  </si>
  <si>
    <t>=H45 + (55 x H50)</t>
  </si>
  <si>
    <t>=H45 + (155 x H50)</t>
  </si>
  <si>
    <t>=D46 + (350 x D51)</t>
  </si>
  <si>
    <t>=E46 + (350 x E51)</t>
  </si>
  <si>
    <t>=F46 + (350 x F51)</t>
  </si>
  <si>
    <t>=G46 + (350 x G51)</t>
  </si>
  <si>
    <t>=H46 + (350 x H51)</t>
  </si>
  <si>
    <t>=I46 + (350 x I51)</t>
  </si>
  <si>
    <t>cena jedn. netto w zł</t>
  </si>
  <si>
    <t>Przesyłka niestandardowa (NS)</t>
  </si>
  <si>
    <t xml:space="preserve">Pisemne potwierdzenie odbioru przesyłki kurierskiej przez adresata (ZPO) </t>
  </si>
  <si>
    <t>XII</t>
  </si>
  <si>
    <t>j.m.
(przesyłka kurierska)</t>
  </si>
  <si>
    <t>(podpis i pieczęć osoby uprawnionej do reprezentacji Wykonawcy)</t>
  </si>
  <si>
    <t>stawka VAT
(%)</t>
  </si>
  <si>
    <t>XIII</t>
  </si>
  <si>
    <t>cena jednostkowa netto</t>
  </si>
  <si>
    <t>powyżej 10 kg do 20 kg</t>
  </si>
  <si>
    <t>powyżej 20 kg do 30 kg</t>
  </si>
  <si>
    <t>powyżej 30 kg do 70 kg</t>
  </si>
  <si>
    <t>powyżej 70 kg do 300 kg</t>
  </si>
  <si>
    <t>powyżej 300 kg do 1000 kg</t>
  </si>
  <si>
    <t xml:space="preserve">1. W poz. 1-46 należy podać cenę jednostkową netto przesyłki kurierskiej wyrażoną w zł dla wskazanych kategorii wagowych dla każdej z sześciu stref doręczenia (kolumny D-I) </t>
  </si>
  <si>
    <t>Przesyłka chroniona (CH)</t>
  </si>
  <si>
    <t>8. W poz. 52 należy podać cenę jednostkową netto wyrażoną w zł za usługę dodatkową "przesyłka niestandardowa", której koszt będzie doliczany do kosztu przesyłki kurierskiej, zgodnie z pkt. 2.7.1. OPZ</t>
  </si>
  <si>
    <t>9. W poz. 53 należy podać cenę jednostkową netto wyrażoną w zł za usługę dodatkową "przesyłka chroniona", której koszt będzie doliczany do kosztu przesyłki kurierskiej, zgodnie z pkt. 2.7.2. OPZ</t>
  </si>
  <si>
    <t>10. W poz. 54 należy podać cenę jednostkową netto wyrażoną w zł za usługę dodatkową "pisemne potwierdzenie odbioru", której koszt będzie doliczany do kosztu przesyłki kurierskiej, zgodnie z pkt. 2.7.3. OPZ</t>
  </si>
  <si>
    <t>11. Wszystkie zawarte w "Cenniku" ceny jednostkowe netto należy podać z dokładnością do dwóch miejsc po przecinku, trzecią cyfrę po przecinku zaokrąglamy w górę od 5 w zwyż (formuła zaokrąglenia  liczby do najbliższego ułamka)</t>
  </si>
  <si>
    <t>cena jednostkowa brutto
= IX + (IX x X)</t>
  </si>
  <si>
    <t>wartość netto 
= VI x IX</t>
  </si>
  <si>
    <t>= C52</t>
  </si>
  <si>
    <t>= C53</t>
  </si>
  <si>
    <t>= C54</t>
  </si>
  <si>
    <t>FORMULARZ CENOWY - CENNIK</t>
  </si>
  <si>
    <t>TABELA NR 3 - STREFA DORĘCZENIA "3" - KRAJE POZA TERYTORIUM UNII EUROPEJSKIEJ</t>
  </si>
  <si>
    <t>TABELA NR 4 - STREFA DORĘCZENIA "4" - KRAJE POZA TERYTORIUM UNII EUROPEJSKIEJ</t>
  </si>
  <si>
    <t>TABELA NR 5 - STREFA DORĘCZENIA "5" -  KRAJE POZA TERYTORIUM UNII EUROPEJSKIEJ</t>
  </si>
  <si>
    <t>TABELA NR 6 - STREFA DORĘCZENIA "6" - KRAJE POZA TERYTORIUM UNII EUROPEJSKIEJ</t>
  </si>
  <si>
    <t>TABELA NR 7 - USŁUGI DODATKOWE</t>
  </si>
  <si>
    <t>Przesyłka niestandardowa (NS) - kraje na terytorium UE</t>
  </si>
  <si>
    <t>Przesyłka chroniona (CH) - kraje na terytorium UE</t>
  </si>
  <si>
    <t>Pisemne potwierdzenie odbioru przesyłki kurierskiej przez adresata (ZPO) - kraje na terytorium UE</t>
  </si>
  <si>
    <t>Przesyłka niestandardowa (NS) - kraje poza terytorium UE</t>
  </si>
  <si>
    <t>Przesyłka chroniona (CH) - kraje poza terytorium UE</t>
  </si>
  <si>
    <t>Pisemne potwierdzenie odbioru przesyłki kurierskiej przez adresata (ZPO) - kraje poza terytorium UE</t>
  </si>
  <si>
    <t>waga przesyłki 
w kg</t>
  </si>
  <si>
    <t>Instrukcja wypełnienia Formularza cenowego - Cennik:</t>
  </si>
  <si>
    <t>12. Należy wypełnić wszystkie pola Cennika. Brak wypełnienia którejkolwiek z pozycji spowoduje nieważność złożonej oferty.</t>
  </si>
  <si>
    <t>kategoria wagowa przesyłki kurierskiej
(kg)</t>
  </si>
  <si>
    <t>j.m.
(usługa)</t>
  </si>
  <si>
    <t>cena jednostkowa  brutto
= VI + (VI x VII)</t>
  </si>
  <si>
    <t>wartość netto
= III x VI</t>
  </si>
  <si>
    <t>wartość brutto
= IX + (IX x VII)</t>
  </si>
  <si>
    <t>13. Ceny przedstawione w niniejszym formularzu cenowym są niezmienne przez cały okres obowiązywania umowy.</t>
  </si>
  <si>
    <t>wartość brutto 
= XII + (XII x X)</t>
  </si>
  <si>
    <t>TABELA NR 1 - STREFA DORĘCZENIA "1" - KRAJE NA TERYTORIUM UNII EUROPEJSKIEJ*</t>
  </si>
  <si>
    <t>szacunkowa liczba przesyłek kurierskich **</t>
  </si>
  <si>
    <t>TABELA NR 2 - STREFA DORĘCZENIA "2" - KRAJE NA TERYTORIUM UNII EUROPEJSKIEJ *</t>
  </si>
  <si>
    <t>szacunkowa liczba usług kurierskich **</t>
  </si>
  <si>
    <t xml:space="preserve">3. W poz. 48 należy podać cenę jednostkową netto wyrażoną w zł za każde dodatkowe 0,5 kg przesyłki kurierskiej, której waga przekracza 20 kg i nie przekracza 30 kg, dla każdej z sześciu stref doręczenia (kolumny D-I) </t>
  </si>
  <si>
    <t xml:space="preserve">2. W poz. 47 należy podać cenę jednostkową netto wyrażoną w zł za każde dodatkowe 0,5 kg przesyłki kurierskiej, której waga przekracza 10 kg i nie przekracza 20 kg, dla każdej z sześciu stref doręczenia (kolumny D-I) </t>
  </si>
  <si>
    <t xml:space="preserve">4. W poz. 49 należy podać cenę jednostkową netto wyrażoną w zł za każdy dodatkowy 1 kg przesyłki kurierskiej, której waga przekracza 30 kg i nie przekracza 70 kg, dla każdej z sześciu stref doręczenia (kolumny D-I) </t>
  </si>
  <si>
    <t xml:space="preserve">5. W poz. 50 należy podać cenę jednostkową netto wyrażoną w zł za każdy dodatkowy 1 kg przesyłki kurierskiej, której waga przekracza 70 kg i nie przekracza 300 kg, dla każdej z sześciu stref doręczenia (kolumny D-I) </t>
  </si>
  <si>
    <t xml:space="preserve">6. W poz. 51 należy podać cenę jednostkową netto wyrażoną w zł za każdy dodatkowy 1 kg przesyłki kurierskiej, której waga przekracza 300 kg i nie przekracza 1000 kg, dla każdej z sześciu stref doręczenia (kolumny D-I) </t>
  </si>
  <si>
    <t>7. Podstawą do określenia cen jednostkowych netto jest pełen zakres zamówienia określony w załączniku nr 1 do SIWZ (OPZ). Zaproponowane ceny jednostkowe mają charakter ryczałtowy, będą obowiązujące w całym okresie ważności umowy i obejmować będą wszystkie koszty, niezbędne do prawidłowej realizacji zamówienia, w szczególności koszt: odbioru z lokalizacji Zamawiającego, przemieszczenia i doręczenia przesyłek kurierskich do placówek zagranicznych określonych w OPZ, opłaty paliwowej, przeprowadzania na rzecz Zamawiającego czynności związanych z odprawą celną przesyłek kurierskich, dostarczania wszystkich określonych w OPZ opakowań oraz dostarczania etykiet samoprzylepnych z nadrukiem na przesyłki kurierskie dyplomatyczne i chronione.</t>
  </si>
  <si>
    <t>położenie poszczególnych cen jednostkowych netto
w "Formularzu cenowym - Cennik"</t>
  </si>
  <si>
    <r>
      <t xml:space="preserve">* </t>
    </r>
    <r>
      <rPr>
        <i/>
        <sz val="11"/>
        <rFont val="Calibri"/>
        <family val="2"/>
        <charset val="238"/>
      </rPr>
      <t>Ze względu na przeważającą w Strefach 1-2 liczbę krajów leżących na terytorium UE, na potrzeby obliczenia ceny oferty brutto została dla tych Stref zastosowana stawka VAT w wysokości 23% . Nie zmienia to faktu, że na etapie realizacji zamówienia Wykonawca zobowiązany jest do naliczania stawki VAT stosownej do kraju doręczenia, zgodnie z Ustawą z dnia 11 marca 2004 r. o podatku od towarów i usług (Dz.U.2017.0.1221 t.j.)</t>
    </r>
  </si>
  <si>
    <t>FORMULARZ CENOWY - OBLICZENIE CENY OFERTY</t>
  </si>
  <si>
    <t>WZÓR (P)</t>
  </si>
  <si>
    <t>P1 = ∑ 1-76</t>
  </si>
  <si>
    <t>P2 = ∑ 77-152</t>
  </si>
  <si>
    <t>P3 = ∑ 153-228</t>
  </si>
  <si>
    <t>P4 = ∑ 229-304</t>
  </si>
  <si>
    <t>P5 = ∑ 305-380</t>
  </si>
  <si>
    <t>P6 = ∑ 381-456</t>
  </si>
  <si>
    <t>P7 = ∑ 457-462</t>
  </si>
  <si>
    <t>** Szacunkowe (orientacyjne) ilości przesyłek i usług dodatkowych służą do obliczenia ceny oferty w celu porównania ofert i mogą ulegać zmianie zgodnie z bieżącym zapotrzebowaniem</t>
  </si>
  <si>
    <t>RAZEM CENA 
OFERTY BRUTTO (C):</t>
  </si>
  <si>
    <t>WZÓR (C)</t>
  </si>
  <si>
    <t>C = ∑ P1 - P7</t>
  </si>
  <si>
    <t>UWAGA! "Formularz cenowy - Obliczenie ceny oferty" zawiera wszystkie niezbędne formuły obliczające i wypełni się automatycznie po uzupełnieniu przez Wykonawcę "Formularza cenowego - Cennik". Poniższa instrukcja ma jedynie charakter informacyjny.</t>
  </si>
  <si>
    <t>Instrukcja wypełnienia Formularza cenowego - Obliczenie ceny oferty:</t>
  </si>
  <si>
    <t>1. Poszczególne pozycje "Formularza cenowego - Obliczenie ceny oferty" zostaną wypełnione zgodnie z tytułami kolumn, w oparciu o ceny jednostkowe netto (przesyłek kurierskich / usług dodatkowych) określone w "Formularzu cenowym - Cennik", z uwzględnieniem wytycznych (formuł) określonych w kolumnie VIII dla Tabel nr 1-6 oraz w kolumnie V dla Tabeli nr 7, wskazujących położenie poszczególnych cen jednostkowych netto w "Formularzu cenowym - Cennik" (nr kolumny i nr pozycji).</t>
  </si>
  <si>
    <t xml:space="preserve">2. W kategoriach wagowych od 0,5 kg do 10 kg (Tabele nr 1-6) zostanie podana odpowiednia dla danej kategorii cena jednostkowa netto przesyłki kurierskiej, zgodnie z "Formularzem cenowym - Cennik". </t>
  </si>
  <si>
    <t>3. W kategoriach wagowych od 10 kg do 20 kg (Tabele nr 1-6), w przypadku przesyłki kurierskiej, której waga zawiera po przecinku 0,5 kg (np. 15,5 kg), w celu obliczenia jej ceny jednostkowej, do ceny jednostkowej netto przesyłki kurierskiej określonej dla pełnego kilograma (tj. 15 kg), zostanie dodana cena jednostkowa netto za dodatkowe 0,5 kg w danym przedziale wagowym (tj. pow. 10 kg do 20 kg), zgodnie z "Formularzem cenowym - Cennik".</t>
  </si>
  <si>
    <t>4. W kategoriach wagowych od 20 kg do 30 kg (Tabele nr 1-6) w przypadku przesyłki kurierskiej, której waga zawiera po przecinku 0,5 kg (np. 25,5 kg), w celu obliczenia jej ceny jednostkowej, do ceny jednostkowej netto przesyłki kurierskiej określonej dla pełnego kilograma (tj. 25 kg), zostanie dodana cena jednostkowa netto za dodatkowe 0,5 kg w danym przedziale wagowym (tj. pow. 20 kg do 30 kg), zgodnie z "Formularzem cenowym - Cennik".</t>
  </si>
  <si>
    <t>5. W przypadku przesyłek, których waga przekracza 30 kg (Tabele nr 1-6), na potrzeby obliczenia wartości oferty waga przesyłek została określona na podstawie średniej wyciągniętej z podanych w kolumnach III-IV przedziałów wagowych. Uśredniona waga przesyłki kurierskiej została określona w kolumnie V.</t>
  </si>
  <si>
    <t>6. W celu obliczenia ceny jednostkowej netto przesyłki kurierskiej, której waga przekracza 30 kg, a nie przekracza 70 kg (Tabele nr 1-6), do ceny jednostkowej netto przesyłki kurierskiej o wadze 30 kg zostanie dodany iloczyn liczby kilogramów wykraczających ponad 30 kg i ceny jednostkowej netto określonej w Cenniku "za każdy dodatkowy 1 kg" w przedziale pow. 30 kg do 70 kg.</t>
  </si>
  <si>
    <t>7. W celu obliczenia ceny jednostkowej netto przesyłki kurierskiej, której waga przekracza 70 kg, a nie przekracza 300 kg (Tabele nr 1-6), do ceny jednostkowej netto przesyłki kurierskiej o wadze 70 kg zostanie dodany iloczyn liczby kilogramów wykraczających ponad 70 kg i ceny jednostkowej netto określonej w Cenniku "za każdy dodatkowy 1 kg" w przedziale pow. 70 kg do 300 kg.</t>
  </si>
  <si>
    <t>8. W celu obliczenia ceny jednostkowej netto przesyłki kurierskiej, której waga przekracza 300 kg, a nie przekracza 1000 kg (Tabele nr 1-6), do ceny jednostkowej netto przesyłki kurierskiej o wadze 300 kg zostanie dodany iloczyn liczby kilogramów wykraczających ponad 300 kg i ceny jednostkowej netto określonej w Cenniku "za każdy dodatkowy 1 kg" w przedziale pow. 300 kg do 1000 kg.</t>
  </si>
  <si>
    <t>9. Cena jednostkowa brutto przesyłek kurierskich (kolumna XI w Tabelach nr 1-6) zostanie obliczona poprzez powiększenie ceny jednostkowej netto przesyłki kurierskiej (kolumna IX w Tabelach nr 1-6) o należną wartość podatku VAT (kolumna X w Tabelach nr 1-6), a cena jednostkowa brutto usług dodatkowych (kolumna VIII w Tabeli nr 7) zostanie obliczona przez powiększenie ceny jednostkowej netto usługi dodatkowej (kolumna VI w Tabeli nr 7) o należną wartość podatku VAT (kolumna VII w Tabeli nr 7), z dokładnością do dwóch miejsc po przecinku, trzecia cyfra po przecinku zostanie zaokrąglona w górę od 5 w zwyż (formuła zaokrąglenia liczby do najbliższego ułamka).</t>
  </si>
  <si>
    <t>10. Wartość netto przesyłek kurierskich w danej kategorii wagowej dla każdej ze stref (kolumna XII w Tabelach nr 1-6) zostanie obliczona poprzez pomnożenie ceny jednostkowej netto za transport jednej przesyłki w danej kategorii wagowej (kolumna IX w Tabelach nr 1-6) przez szacunkową liczbę przesyłek kurierskich (kolumna VI w Tabelach nr 1-6), a wartość netto usług dodatkowych (kolumna IX w Tabeli nr 7) zostanie obliczona poprzez pomnożenie ceny jednostkowej netto za usługę dodatkową (kolumna VI w Tabeli nr 7) przez szacunkową liczbę usług (kolumna nr III w Tabeli nr 7), z dokładnością do dwóch miejsc po przecinku, trzecia cyfra po przecinku zostanie zaokrąglona w górę od 5 w zwyż (formuła zaokrąglenia liczby do najbliższego ułamka).</t>
  </si>
  <si>
    <r>
      <t xml:space="preserve">11. Obliczenie ceny oferty brutto </t>
    </r>
    <r>
      <rPr>
        <b/>
        <sz val="11"/>
        <color indexed="8"/>
        <rFont val="Calibri"/>
        <family val="2"/>
        <charset val="238"/>
      </rPr>
      <t xml:space="preserve">(C) </t>
    </r>
    <r>
      <rPr>
        <sz val="11"/>
        <color theme="1"/>
        <rFont val="Calibri"/>
        <family val="2"/>
        <charset val="238"/>
        <scheme val="minor"/>
      </rPr>
      <t>będzie polegać na:</t>
    </r>
  </si>
  <si>
    <t>a) obliczeniu wartości brutto przesyłek w danej kategorii wagowej dla każdej ze stref (kolumna XIII w Tabelach nr 1-6) poprzez powiększenie wartości netto przesyłek kurierskich w danej kategorii wagowej (kolumna XII w Tabelach nr 1-6) o należną wartość podatku VAT (kolumna X w Tabelach nr 1-6) oraz obliczeniu wartości brutto usług dodatkowych (kolumna X w Tabeli nr 7) poprzez powiększenie wartości netto usług dodatkowych (kolumna IX w Tabeli nr 7) o należną wartość podatku VAT (kolumna VII w Tabeli nr 7), z dokładnością do dwóch miejsc po przecinku, trzecia cyfra po przcinku zostanie zaokrąglona w górę od 5 w zwyż (formuła zaokrąglenia liczby do najbliższego ułamka).</t>
  </si>
  <si>
    <r>
      <t xml:space="preserve">b) zsumowaniu wartości brutto przesyłek kurierskich we wszystkich przedziałach wagowych dla każdej ze stref doręczenia osobno, tj. przesyłek kurierskich doręczanych w Strefie 1 </t>
    </r>
    <r>
      <rPr>
        <b/>
        <sz val="11"/>
        <color indexed="8"/>
        <rFont val="Calibri"/>
        <family val="2"/>
        <charset val="238"/>
      </rPr>
      <t>(P1)</t>
    </r>
    <r>
      <rPr>
        <sz val="11"/>
        <color theme="1"/>
        <rFont val="Calibri"/>
        <family val="2"/>
        <charset val="238"/>
        <scheme val="minor"/>
      </rPr>
      <t xml:space="preserve">, przesyłek kurierskich doręczanych w Strefie 2 </t>
    </r>
    <r>
      <rPr>
        <b/>
        <sz val="11"/>
        <color indexed="8"/>
        <rFont val="Calibri"/>
        <family val="2"/>
        <charset val="238"/>
      </rPr>
      <t>(P2)</t>
    </r>
    <r>
      <rPr>
        <sz val="11"/>
        <color theme="1"/>
        <rFont val="Calibri"/>
        <family val="2"/>
        <charset val="238"/>
        <scheme val="minor"/>
      </rPr>
      <t xml:space="preserve">, przesyłek kurierskich doręczanych w Strefie 3 </t>
    </r>
    <r>
      <rPr>
        <b/>
        <sz val="11"/>
        <color indexed="8"/>
        <rFont val="Calibri"/>
        <family val="2"/>
        <charset val="238"/>
      </rPr>
      <t>(P3)</t>
    </r>
    <r>
      <rPr>
        <sz val="11"/>
        <color theme="1"/>
        <rFont val="Calibri"/>
        <family val="2"/>
        <charset val="238"/>
        <scheme val="minor"/>
      </rPr>
      <t xml:space="preserve">, przesyłek kurierskich doręczanych w Strefie 4 </t>
    </r>
    <r>
      <rPr>
        <b/>
        <sz val="11"/>
        <color indexed="8"/>
        <rFont val="Calibri"/>
        <family val="2"/>
        <charset val="238"/>
      </rPr>
      <t>(P4)</t>
    </r>
    <r>
      <rPr>
        <sz val="11"/>
        <color theme="1"/>
        <rFont val="Calibri"/>
        <family val="2"/>
        <charset val="238"/>
        <scheme val="minor"/>
      </rPr>
      <t xml:space="preserve">, przesyłek kurierskich doręczanych w Strefie 5 </t>
    </r>
    <r>
      <rPr>
        <b/>
        <sz val="11"/>
        <color indexed="8"/>
        <rFont val="Calibri"/>
        <family val="2"/>
        <charset val="238"/>
      </rPr>
      <t>(P5)</t>
    </r>
    <r>
      <rPr>
        <sz val="11"/>
        <color theme="1"/>
        <rFont val="Calibri"/>
        <family val="2"/>
        <charset val="238"/>
        <scheme val="minor"/>
      </rPr>
      <t xml:space="preserve">, przesyłek kurierskich doręczanych w Strefie 6 </t>
    </r>
    <r>
      <rPr>
        <b/>
        <sz val="11"/>
        <color indexed="8"/>
        <rFont val="Calibri"/>
        <family val="2"/>
        <charset val="238"/>
      </rPr>
      <t>(P6)</t>
    </r>
    <r>
      <rPr>
        <sz val="11"/>
        <color theme="1"/>
        <rFont val="Calibri"/>
        <family val="2"/>
        <charset val="238"/>
        <scheme val="minor"/>
      </rPr>
      <t xml:space="preserve">, oraz zsumowaniu wartości brutto poszczególnych usług dodatkowych </t>
    </r>
    <r>
      <rPr>
        <b/>
        <sz val="11"/>
        <color indexed="8"/>
        <rFont val="Calibri"/>
        <family val="2"/>
        <charset val="238"/>
      </rPr>
      <t>(P7)</t>
    </r>
    <r>
      <rPr>
        <sz val="11"/>
        <color theme="1"/>
        <rFont val="Calibri"/>
        <family val="2"/>
        <charset val="238"/>
        <scheme val="minor"/>
      </rPr>
      <t>.</t>
    </r>
  </si>
  <si>
    <t>c) dodaniu do siebie łącznej wartości brutto przesyłek kurierskich i usług dodatkowych z poszczególnych Tabel 1-7 (pozycje od P1 do P7).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</si>
</sst>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26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7030A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1"/>
      <color theme="9"/>
      <name val="Calibri"/>
      <family val="2"/>
      <charset val="238"/>
      <scheme val="minor"/>
    </font>
    <font>
      <i/>
      <sz val="11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7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/>
      <top style="medium">
        <color indexed="64"/>
      </top>
      <bottom/>
      <diagonal style="thin">
        <color indexed="64"/>
      </diagonal>
    </border>
    <border diagonalUp="1" diagonalDown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 diagonalUp="1" diagonalDown="1">
      <left style="thin">
        <color indexed="64"/>
      </left>
      <right/>
      <top/>
      <bottom/>
      <diagonal style="thin">
        <color indexed="64"/>
      </diagonal>
    </border>
    <border diagonalUp="1" diagonalDown="1">
      <left/>
      <right style="thin">
        <color indexed="64"/>
      </right>
      <top/>
      <bottom/>
      <diagonal style="thin">
        <color indexed="64"/>
      </diagonal>
    </border>
    <border diagonalUp="1"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</borders>
  <cellStyleXfs count="4">
    <xf numFmtId="0" fontId="0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</cellStyleXfs>
  <cellXfs count="290">
    <xf numFmtId="0" fontId="0" fillId="0" borderId="0" xfId="0"/>
    <xf numFmtId="1" fontId="5" fillId="0" borderId="0" xfId="0" applyNumberFormat="1" applyFont="1" applyFill="1" applyBorder="1" applyAlignment="1">
      <alignment horizontal="center" vertical="center"/>
    </xf>
    <xf numFmtId="9" fontId="5" fillId="0" borderId="0" xfId="1" applyFont="1" applyFill="1" applyBorder="1" applyAlignment="1">
      <alignment horizontal="center" vertical="center"/>
    </xf>
    <xf numFmtId="44" fontId="5" fillId="0" borderId="0" xfId="2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 wrapText="1"/>
    </xf>
    <xf numFmtId="0" fontId="4" fillId="2" borderId="19" xfId="0" applyFont="1" applyFill="1" applyBorder="1" applyAlignment="1">
      <alignment horizontal="center" vertical="center"/>
    </xf>
    <xf numFmtId="0" fontId="0" fillId="0" borderId="0" xfId="0" applyFill="1" applyBorder="1"/>
    <xf numFmtId="1" fontId="7" fillId="3" borderId="19" xfId="0" applyNumberFormat="1" applyFont="1" applyFill="1" applyBorder="1" applyAlignment="1" applyProtection="1">
      <alignment horizontal="center" vertical="center"/>
      <protection hidden="1"/>
    </xf>
    <xf numFmtId="1" fontId="7" fillId="3" borderId="20" xfId="0" applyNumberFormat="1" applyFont="1" applyFill="1" applyBorder="1" applyAlignment="1" applyProtection="1">
      <alignment horizontal="center" vertical="center"/>
      <protection hidden="1"/>
    </xf>
    <xf numFmtId="1" fontId="7" fillId="3" borderId="21" xfId="0" applyNumberFormat="1" applyFont="1" applyFill="1" applyBorder="1" applyAlignment="1" applyProtection="1">
      <alignment horizontal="center" vertical="center"/>
      <protection hidden="1"/>
    </xf>
    <xf numFmtId="1" fontId="7" fillId="4" borderId="11" xfId="0" applyNumberFormat="1" applyFont="1" applyFill="1" applyBorder="1" applyAlignment="1" applyProtection="1">
      <alignment horizontal="center" vertical="center"/>
      <protection hidden="1"/>
    </xf>
    <xf numFmtId="1" fontId="7" fillId="4" borderId="20" xfId="0" applyNumberFormat="1" applyFont="1" applyFill="1" applyBorder="1" applyAlignment="1" applyProtection="1">
      <alignment horizontal="center" vertical="center"/>
      <protection hidden="1"/>
    </xf>
    <xf numFmtId="1" fontId="7" fillId="4" borderId="6" xfId="0" applyNumberFormat="1" applyFont="1" applyFill="1" applyBorder="1" applyAlignment="1" applyProtection="1">
      <alignment horizontal="center" vertical="center"/>
      <protection hidden="1"/>
    </xf>
    <xf numFmtId="0" fontId="6" fillId="3" borderId="18" xfId="0" applyFont="1" applyFill="1" applyBorder="1" applyAlignment="1" applyProtection="1">
      <alignment horizontal="center" vertical="center" wrapText="1"/>
      <protection hidden="1"/>
    </xf>
    <xf numFmtId="0" fontId="6" fillId="3" borderId="22" xfId="0" applyFont="1" applyFill="1" applyBorder="1" applyAlignment="1" applyProtection="1">
      <alignment horizontal="center" vertical="center" wrapText="1"/>
      <protection hidden="1"/>
    </xf>
    <xf numFmtId="1" fontId="6" fillId="3" borderId="22" xfId="2" applyNumberFormat="1" applyFont="1" applyFill="1" applyBorder="1" applyAlignment="1" applyProtection="1">
      <alignment horizontal="center" vertical="center" wrapText="1"/>
      <protection hidden="1"/>
    </xf>
    <xf numFmtId="1" fontId="6" fillId="3" borderId="23" xfId="2" applyNumberFormat="1" applyFont="1" applyFill="1" applyBorder="1" applyAlignment="1" applyProtection="1">
      <alignment horizontal="center" vertical="center" wrapText="1"/>
      <protection hidden="1"/>
    </xf>
    <xf numFmtId="44" fontId="6" fillId="4" borderId="23" xfId="2" applyFont="1" applyFill="1" applyBorder="1" applyAlignment="1" applyProtection="1">
      <alignment horizontal="center" vertical="center" wrapText="1"/>
      <protection hidden="1"/>
    </xf>
    <xf numFmtId="9" fontId="6" fillId="4" borderId="22" xfId="1" applyFont="1" applyFill="1" applyBorder="1" applyAlignment="1" applyProtection="1">
      <alignment horizontal="center" vertical="center" wrapText="1"/>
      <protection hidden="1"/>
    </xf>
    <xf numFmtId="44" fontId="6" fillId="4" borderId="22" xfId="2" applyFont="1" applyFill="1" applyBorder="1" applyAlignment="1" applyProtection="1">
      <alignment horizontal="center" vertical="center" wrapText="1"/>
      <protection hidden="1"/>
    </xf>
    <xf numFmtId="44" fontId="6" fillId="4" borderId="7" xfId="2" applyFont="1" applyFill="1" applyBorder="1" applyAlignment="1" applyProtection="1">
      <alignment horizontal="center" vertical="center" wrapText="1"/>
      <protection hidden="1"/>
    </xf>
    <xf numFmtId="0" fontId="5" fillId="0" borderId="15" xfId="0" applyFont="1" applyFill="1" applyBorder="1" applyAlignment="1" applyProtection="1">
      <alignment horizontal="center" vertical="center"/>
      <protection hidden="1"/>
    </xf>
    <xf numFmtId="0" fontId="5" fillId="0" borderId="11" xfId="0" applyFont="1" applyFill="1" applyBorder="1" applyAlignment="1" applyProtection="1">
      <alignment horizontal="center" vertical="center"/>
      <protection hidden="1"/>
    </xf>
    <xf numFmtId="1" fontId="5" fillId="0" borderId="11" xfId="2" applyNumberFormat="1" applyFont="1" applyFill="1" applyBorder="1" applyAlignment="1" applyProtection="1">
      <alignment horizontal="center" vertical="center"/>
      <protection hidden="1"/>
    </xf>
    <xf numFmtId="49" fontId="5" fillId="5" borderId="11" xfId="2" quotePrefix="1" applyNumberFormat="1" applyFont="1" applyFill="1" applyBorder="1" applyAlignment="1" applyProtection="1">
      <alignment horizontal="center" vertical="center"/>
      <protection hidden="1"/>
    </xf>
    <xf numFmtId="44" fontId="5" fillId="0" borderId="11" xfId="2" applyFont="1" applyFill="1" applyBorder="1" applyAlignment="1" applyProtection="1">
      <alignment horizontal="center" vertical="center"/>
      <protection hidden="1"/>
    </xf>
    <xf numFmtId="9" fontId="5" fillId="0" borderId="11" xfId="1" applyFont="1" applyFill="1" applyBorder="1" applyAlignment="1" applyProtection="1">
      <alignment horizontal="center" vertical="center"/>
      <protection hidden="1"/>
    </xf>
    <xf numFmtId="44" fontId="5" fillId="0" borderId="24" xfId="2" applyFont="1" applyFill="1" applyBorder="1" applyAlignment="1" applyProtection="1">
      <alignment horizontal="center" vertical="center"/>
      <protection hidden="1"/>
    </xf>
    <xf numFmtId="44" fontId="5" fillId="0" borderId="12" xfId="2" applyFont="1" applyFill="1" applyBorder="1" applyAlignment="1" applyProtection="1">
      <alignment horizontal="center" vertical="center"/>
      <protection hidden="1"/>
    </xf>
    <xf numFmtId="0" fontId="5" fillId="0" borderId="16" xfId="0" applyFont="1" applyFill="1" applyBorder="1" applyAlignment="1" applyProtection="1">
      <alignment horizontal="center" vertical="center"/>
      <protection hidden="1"/>
    </xf>
    <xf numFmtId="0" fontId="5" fillId="0" borderId="25" xfId="0" applyFont="1" applyFill="1" applyBorder="1" applyAlignment="1" applyProtection="1">
      <alignment horizontal="center" vertical="center"/>
      <protection hidden="1"/>
    </xf>
    <xf numFmtId="1" fontId="5" fillId="0" borderId="25" xfId="2" applyNumberFormat="1" applyFont="1" applyFill="1" applyBorder="1" applyAlignment="1" applyProtection="1">
      <alignment horizontal="center" vertical="center"/>
      <protection hidden="1"/>
    </xf>
    <xf numFmtId="49" fontId="5" fillId="5" borderId="25" xfId="2" quotePrefix="1" applyNumberFormat="1" applyFont="1" applyFill="1" applyBorder="1" applyAlignment="1" applyProtection="1">
      <alignment horizontal="center" vertical="center"/>
      <protection hidden="1"/>
    </xf>
    <xf numFmtId="44" fontId="5" fillId="0" borderId="25" xfId="2" applyFont="1" applyFill="1" applyBorder="1" applyAlignment="1" applyProtection="1">
      <alignment horizontal="center" vertical="center"/>
      <protection hidden="1"/>
    </xf>
    <xf numFmtId="9" fontId="5" fillId="0" borderId="25" xfId="1" applyFont="1" applyFill="1" applyBorder="1" applyAlignment="1" applyProtection="1">
      <alignment horizontal="center" vertical="center"/>
      <protection hidden="1"/>
    </xf>
    <xf numFmtId="44" fontId="5" fillId="0" borderId="26" xfId="2" applyFont="1" applyFill="1" applyBorder="1" applyAlignment="1" applyProtection="1">
      <alignment horizontal="center" vertical="center"/>
      <protection hidden="1"/>
    </xf>
    <xf numFmtId="44" fontId="5" fillId="0" borderId="27" xfId="2" applyFont="1" applyFill="1" applyBorder="1" applyAlignment="1" applyProtection="1">
      <alignment horizontal="center" vertical="center"/>
      <protection hidden="1"/>
    </xf>
    <xf numFmtId="0" fontId="5" fillId="0" borderId="18" xfId="0" applyFont="1" applyFill="1" applyBorder="1" applyAlignment="1" applyProtection="1">
      <alignment horizontal="center" vertical="center"/>
      <protection hidden="1"/>
    </xf>
    <xf numFmtId="0" fontId="5" fillId="0" borderId="22" xfId="0" applyFont="1" applyFill="1" applyBorder="1" applyAlignment="1" applyProtection="1">
      <alignment horizontal="center" vertical="center"/>
      <protection hidden="1"/>
    </xf>
    <xf numFmtId="1" fontId="5" fillId="0" borderId="22" xfId="2" applyNumberFormat="1" applyFont="1" applyFill="1" applyBorder="1" applyAlignment="1" applyProtection="1">
      <alignment horizontal="center" vertical="center"/>
      <protection hidden="1"/>
    </xf>
    <xf numFmtId="49" fontId="5" fillId="5" borderId="22" xfId="2" quotePrefix="1" applyNumberFormat="1" applyFont="1" applyFill="1" applyBorder="1" applyAlignment="1" applyProtection="1">
      <alignment horizontal="center" vertical="center"/>
      <protection hidden="1"/>
    </xf>
    <xf numFmtId="44" fontId="5" fillId="0" borderId="22" xfId="2" applyFont="1" applyFill="1" applyBorder="1" applyAlignment="1" applyProtection="1">
      <alignment horizontal="center" vertical="center"/>
      <protection hidden="1"/>
    </xf>
    <xf numFmtId="9" fontId="5" fillId="0" borderId="22" xfId="1" applyFont="1" applyFill="1" applyBorder="1" applyAlignment="1" applyProtection="1">
      <alignment horizontal="center" vertical="center"/>
      <protection hidden="1"/>
    </xf>
    <xf numFmtId="44" fontId="5" fillId="0" borderId="23" xfId="2" applyFont="1" applyFill="1" applyBorder="1" applyAlignment="1" applyProtection="1">
      <alignment horizontal="center" vertical="center"/>
      <protection hidden="1"/>
    </xf>
    <xf numFmtId="44" fontId="5" fillId="0" borderId="7" xfId="2" applyFont="1" applyFill="1" applyBorder="1" applyAlignment="1" applyProtection="1">
      <alignment horizontal="center" vertical="center"/>
      <protection hidden="1"/>
    </xf>
    <xf numFmtId="0" fontId="5" fillId="0" borderId="28" xfId="0" applyFont="1" applyFill="1" applyBorder="1" applyAlignment="1" applyProtection="1">
      <alignment horizontal="center" vertical="center"/>
      <protection hidden="1"/>
    </xf>
    <xf numFmtId="1" fontId="5" fillId="0" borderId="28" xfId="2" applyNumberFormat="1" applyFont="1" applyFill="1" applyBorder="1" applyAlignment="1" applyProtection="1">
      <alignment horizontal="center" vertical="center"/>
      <protection hidden="1"/>
    </xf>
    <xf numFmtId="44" fontId="5" fillId="0" borderId="28" xfId="2" applyFont="1" applyFill="1" applyBorder="1" applyAlignment="1" applyProtection="1">
      <alignment horizontal="center" vertical="center"/>
      <protection hidden="1"/>
    </xf>
    <xf numFmtId="9" fontId="5" fillId="0" borderId="28" xfId="1" applyFont="1" applyFill="1" applyBorder="1" applyAlignment="1" applyProtection="1">
      <alignment horizontal="center" vertical="center"/>
      <protection hidden="1"/>
    </xf>
    <xf numFmtId="44" fontId="5" fillId="0" borderId="29" xfId="2" applyFont="1" applyFill="1" applyBorder="1" applyAlignment="1" applyProtection="1">
      <alignment horizontal="center" vertical="center"/>
      <protection hidden="1"/>
    </xf>
    <xf numFmtId="44" fontId="5" fillId="0" borderId="30" xfId="2" applyFont="1" applyFill="1" applyBorder="1" applyAlignment="1" applyProtection="1">
      <alignment horizontal="center" vertical="center"/>
      <protection hidden="1"/>
    </xf>
    <xf numFmtId="1" fontId="5" fillId="5" borderId="11" xfId="2" quotePrefix="1" applyNumberFormat="1" applyFont="1" applyFill="1" applyBorder="1" applyAlignment="1" applyProtection="1">
      <alignment horizontal="center" vertical="center"/>
      <protection hidden="1"/>
    </xf>
    <xf numFmtId="1" fontId="5" fillId="5" borderId="25" xfId="2" quotePrefix="1" applyNumberFormat="1" applyFont="1" applyFill="1" applyBorder="1" applyAlignment="1" applyProtection="1">
      <alignment horizontal="center" vertical="center"/>
      <protection hidden="1"/>
    </xf>
    <xf numFmtId="1" fontId="5" fillId="5" borderId="22" xfId="2" quotePrefix="1" applyNumberFormat="1" applyFont="1" applyFill="1" applyBorder="1" applyAlignment="1" applyProtection="1">
      <alignment horizontal="center" vertical="center"/>
      <protection hidden="1"/>
    </xf>
    <xf numFmtId="0" fontId="5" fillId="0" borderId="0" xfId="0" applyFont="1" applyFill="1" applyBorder="1" applyAlignment="1" applyProtection="1">
      <alignment horizontal="center" vertical="center"/>
      <protection hidden="1"/>
    </xf>
    <xf numFmtId="1" fontId="5" fillId="0" borderId="0" xfId="2" applyNumberFormat="1" applyFont="1" applyFill="1" applyBorder="1" applyAlignment="1" applyProtection="1">
      <alignment horizontal="center" vertical="center"/>
      <protection hidden="1"/>
    </xf>
    <xf numFmtId="44" fontId="5" fillId="0" borderId="0" xfId="2" applyFont="1" applyFill="1" applyBorder="1" applyAlignment="1" applyProtection="1">
      <alignment horizontal="center" vertical="center"/>
      <protection hidden="1"/>
    </xf>
    <xf numFmtId="44" fontId="7" fillId="0" borderId="31" xfId="2" applyFont="1" applyFill="1" applyBorder="1" applyAlignment="1" applyProtection="1">
      <alignment vertical="center" wrapText="1"/>
      <protection hidden="1"/>
    </xf>
    <xf numFmtId="0" fontId="4" fillId="0" borderId="31" xfId="0" applyFont="1" applyFill="1" applyBorder="1" applyAlignment="1" applyProtection="1">
      <alignment vertical="center" wrapText="1"/>
      <protection hidden="1"/>
    </xf>
    <xf numFmtId="0" fontId="5" fillId="0" borderId="32" xfId="0" applyFont="1" applyFill="1" applyBorder="1" applyAlignment="1" applyProtection="1">
      <alignment horizontal="center" vertical="center"/>
      <protection hidden="1"/>
    </xf>
    <xf numFmtId="1" fontId="5" fillId="0" borderId="32" xfId="2" applyNumberFormat="1" applyFont="1" applyFill="1" applyBorder="1" applyAlignment="1" applyProtection="1">
      <alignment horizontal="center" vertical="center"/>
      <protection hidden="1"/>
    </xf>
    <xf numFmtId="44" fontId="5" fillId="0" borderId="32" xfId="2" applyFont="1" applyFill="1" applyBorder="1" applyAlignment="1" applyProtection="1">
      <alignment horizontal="center" vertical="center"/>
      <protection hidden="1"/>
    </xf>
    <xf numFmtId="9" fontId="5" fillId="0" borderId="32" xfId="1" applyFont="1" applyFill="1" applyBorder="1" applyAlignment="1" applyProtection="1">
      <alignment horizontal="center" vertical="center"/>
      <protection hidden="1"/>
    </xf>
    <xf numFmtId="0" fontId="5" fillId="0" borderId="0" xfId="0" quotePrefix="1" applyFont="1" applyFill="1" applyBorder="1" applyAlignment="1" applyProtection="1">
      <alignment horizontal="center" vertical="center" wrapText="1"/>
      <protection hidden="1"/>
    </xf>
    <xf numFmtId="9" fontId="5" fillId="0" borderId="0" xfId="1" applyFont="1" applyFill="1" applyBorder="1" applyAlignment="1" applyProtection="1">
      <alignment horizontal="center" vertical="center"/>
      <protection hidden="1"/>
    </xf>
    <xf numFmtId="1" fontId="5" fillId="0" borderId="0" xfId="0" applyNumberFormat="1" applyFont="1" applyFill="1" applyBorder="1" applyAlignment="1" applyProtection="1">
      <alignment horizontal="center" vertical="center"/>
      <protection hidden="1"/>
    </xf>
    <xf numFmtId="0" fontId="10" fillId="3" borderId="19" xfId="0" applyFont="1" applyFill="1" applyBorder="1" applyAlignment="1" applyProtection="1">
      <alignment horizontal="center" vertical="center"/>
      <protection hidden="1"/>
    </xf>
    <xf numFmtId="0" fontId="10" fillId="3" borderId="20" xfId="0" applyFont="1" applyFill="1" applyBorder="1" applyAlignment="1" applyProtection="1">
      <alignment horizontal="center" vertical="center"/>
      <protection hidden="1"/>
    </xf>
    <xf numFmtId="0" fontId="10" fillId="8" borderId="11" xfId="0" applyFont="1" applyFill="1" applyBorder="1" applyAlignment="1" applyProtection="1">
      <alignment horizontal="center" vertical="center" wrapText="1"/>
      <protection hidden="1"/>
    </xf>
    <xf numFmtId="0" fontId="10" fillId="8" borderId="20" xfId="0" applyFont="1" applyFill="1" applyBorder="1" applyAlignment="1" applyProtection="1">
      <alignment horizontal="center" vertical="center" wrapText="1"/>
      <protection hidden="1"/>
    </xf>
    <xf numFmtId="0" fontId="4" fillId="8" borderId="6" xfId="0" applyFont="1" applyFill="1" applyBorder="1" applyAlignment="1" applyProtection="1">
      <alignment horizontal="center" vertical="center"/>
      <protection hidden="1"/>
    </xf>
    <xf numFmtId="0" fontId="11" fillId="3" borderId="33" xfId="0" applyFont="1" applyFill="1" applyBorder="1" applyAlignment="1" applyProtection="1">
      <alignment horizontal="center" vertical="center" wrapText="1"/>
      <protection hidden="1"/>
    </xf>
    <xf numFmtId="44" fontId="6" fillId="3" borderId="34" xfId="2" applyFont="1" applyFill="1" applyBorder="1" applyAlignment="1" applyProtection="1">
      <alignment horizontal="center" vertical="center" wrapText="1"/>
      <protection hidden="1"/>
    </xf>
    <xf numFmtId="0" fontId="11" fillId="3" borderId="34" xfId="0" applyFont="1" applyFill="1" applyBorder="1" applyAlignment="1" applyProtection="1">
      <alignment horizontal="center" vertical="center" wrapText="1"/>
      <protection hidden="1"/>
    </xf>
    <xf numFmtId="44" fontId="6" fillId="8" borderId="22" xfId="2" applyFont="1" applyFill="1" applyBorder="1" applyAlignment="1" applyProtection="1">
      <alignment horizontal="center" vertical="center" wrapText="1"/>
      <protection hidden="1"/>
    </xf>
    <xf numFmtId="44" fontId="6" fillId="8" borderId="34" xfId="2" applyFont="1" applyFill="1" applyBorder="1" applyAlignment="1" applyProtection="1">
      <alignment horizontal="center" vertical="center" wrapText="1"/>
      <protection hidden="1"/>
    </xf>
    <xf numFmtId="0" fontId="11" fillId="8" borderId="34" xfId="0" applyFont="1" applyFill="1" applyBorder="1" applyAlignment="1" applyProtection="1">
      <alignment horizontal="center" vertical="center" wrapText="1"/>
      <protection hidden="1"/>
    </xf>
    <xf numFmtId="0" fontId="11" fillId="8" borderId="35" xfId="0" applyFont="1" applyFill="1" applyBorder="1" applyAlignment="1" applyProtection="1">
      <alignment horizontal="center" vertical="center" wrapText="1"/>
      <protection hidden="1"/>
    </xf>
    <xf numFmtId="0" fontId="11" fillId="8" borderId="36" xfId="0" applyFont="1" applyFill="1" applyBorder="1" applyAlignment="1" applyProtection="1">
      <alignment horizontal="center" vertical="center" wrapText="1"/>
      <protection hidden="1"/>
    </xf>
    <xf numFmtId="0" fontId="1" fillId="0" borderId="20" xfId="0" applyFont="1" applyFill="1" applyBorder="1" applyAlignment="1" applyProtection="1">
      <alignment horizontal="center" vertical="center" wrapText="1"/>
      <protection hidden="1"/>
    </xf>
    <xf numFmtId="44" fontId="3" fillId="8" borderId="20" xfId="2" quotePrefix="1" applyFont="1" applyFill="1" applyBorder="1" applyAlignment="1" applyProtection="1">
      <alignment horizontal="center" vertical="center"/>
      <protection hidden="1"/>
    </xf>
    <xf numFmtId="44" fontId="3" fillId="0" borderId="20" xfId="2" applyFont="1" applyBorder="1" applyAlignment="1" applyProtection="1">
      <alignment horizontal="center" vertical="center"/>
      <protection hidden="1"/>
    </xf>
    <xf numFmtId="9" fontId="3" fillId="0" borderId="20" xfId="1" applyFont="1" applyBorder="1" applyAlignment="1" applyProtection="1">
      <alignment horizontal="center" vertical="center"/>
      <protection hidden="1"/>
    </xf>
    <xf numFmtId="44" fontId="5" fillId="0" borderId="20" xfId="2" applyFont="1" applyFill="1" applyBorder="1" applyAlignment="1" applyProtection="1">
      <alignment horizontal="center" vertical="center"/>
      <protection hidden="1"/>
    </xf>
    <xf numFmtId="44" fontId="5" fillId="0" borderId="21" xfId="2" applyFont="1" applyFill="1" applyBorder="1" applyAlignment="1" applyProtection="1">
      <alignment horizontal="center" vertical="center"/>
      <protection hidden="1"/>
    </xf>
    <xf numFmtId="0" fontId="12" fillId="0" borderId="16" xfId="0" applyFont="1" applyFill="1" applyBorder="1" applyAlignment="1" applyProtection="1">
      <alignment horizontal="center" vertical="center" wrapText="1"/>
      <protection hidden="1"/>
    </xf>
    <xf numFmtId="0" fontId="1" fillId="0" borderId="25" xfId="0" applyFont="1" applyFill="1" applyBorder="1" applyAlignment="1" applyProtection="1">
      <alignment horizontal="center" vertical="center" wrapText="1"/>
      <protection hidden="1"/>
    </xf>
    <xf numFmtId="44" fontId="3" fillId="8" borderId="25" xfId="2" quotePrefix="1" applyFont="1" applyFill="1" applyBorder="1" applyAlignment="1" applyProtection="1">
      <alignment horizontal="center" vertical="center"/>
      <protection hidden="1"/>
    </xf>
    <xf numFmtId="44" fontId="3" fillId="0" borderId="25" xfId="2" applyFont="1" applyBorder="1" applyAlignment="1" applyProtection="1">
      <alignment horizontal="center" vertical="center"/>
      <protection hidden="1"/>
    </xf>
    <xf numFmtId="9" fontId="3" fillId="0" borderId="25" xfId="1" applyFont="1" applyBorder="1" applyAlignment="1" applyProtection="1">
      <alignment horizontal="center" vertical="center"/>
      <protection hidden="1"/>
    </xf>
    <xf numFmtId="0" fontId="12" fillId="0" borderId="18" xfId="0" applyFont="1" applyFill="1" applyBorder="1" applyAlignment="1" applyProtection="1">
      <alignment horizontal="center" vertical="center" wrapText="1"/>
      <protection hidden="1"/>
    </xf>
    <xf numFmtId="0" fontId="1" fillId="0" borderId="22" xfId="0" applyFont="1" applyFill="1" applyBorder="1" applyAlignment="1" applyProtection="1">
      <alignment horizontal="center" vertical="center" wrapText="1"/>
      <protection hidden="1"/>
    </xf>
    <xf numFmtId="44" fontId="3" fillId="8" borderId="22" xfId="2" quotePrefix="1" applyFont="1" applyFill="1" applyBorder="1" applyAlignment="1" applyProtection="1">
      <alignment horizontal="center" vertical="center"/>
      <protection hidden="1"/>
    </xf>
    <xf numFmtId="44" fontId="3" fillId="0" borderId="22" xfId="2" applyFont="1" applyBorder="1" applyAlignment="1" applyProtection="1">
      <alignment horizontal="center" vertical="center"/>
      <protection hidden="1"/>
    </xf>
    <xf numFmtId="9" fontId="3" fillId="0" borderId="22" xfId="1" applyFont="1" applyBorder="1" applyAlignment="1" applyProtection="1">
      <alignment horizontal="center" vertical="center"/>
      <protection hidden="1"/>
    </xf>
    <xf numFmtId="0" fontId="10" fillId="0" borderId="0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/>
      <protection hidden="1"/>
    </xf>
    <xf numFmtId="44" fontId="4" fillId="0" borderId="0" xfId="2" applyFont="1" applyFill="1" applyBorder="1" applyAlignment="1" applyProtection="1">
      <alignment horizontal="center" vertical="center" wrapText="1"/>
      <protection hidden="1"/>
    </xf>
    <xf numFmtId="0" fontId="6" fillId="2" borderId="28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4" fillId="3" borderId="43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0" fontId="4" fillId="2" borderId="45" xfId="0" applyFont="1" applyFill="1" applyBorder="1" applyAlignment="1">
      <alignment horizontal="center" vertical="center"/>
    </xf>
    <xf numFmtId="0" fontId="4" fillId="2" borderId="46" xfId="0" applyFont="1" applyFill="1" applyBorder="1" applyAlignment="1">
      <alignment horizontal="center" vertical="center"/>
    </xf>
    <xf numFmtId="0" fontId="4" fillId="2" borderId="47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3" borderId="43" xfId="0" applyFont="1" applyFill="1" applyBorder="1" applyAlignment="1">
      <alignment horizontal="center" vertical="center"/>
    </xf>
    <xf numFmtId="0" fontId="7" fillId="3" borderId="48" xfId="0" applyFont="1" applyFill="1" applyBorder="1" applyAlignment="1">
      <alignment horizontal="center" vertical="center"/>
    </xf>
    <xf numFmtId="0" fontId="5" fillId="2" borderId="44" xfId="0" applyFont="1" applyFill="1" applyBorder="1" applyAlignment="1">
      <alignment horizontal="center" vertical="center"/>
    </xf>
    <xf numFmtId="0" fontId="5" fillId="2" borderId="49" xfId="0" applyFont="1" applyFill="1" applyBorder="1" applyAlignment="1">
      <alignment horizontal="center" vertical="center"/>
    </xf>
    <xf numFmtId="0" fontId="5" fillId="2" borderId="45" xfId="0" applyFont="1" applyFill="1" applyBorder="1" applyAlignment="1">
      <alignment horizontal="center" vertical="center"/>
    </xf>
    <xf numFmtId="0" fontId="5" fillId="2" borderId="50" xfId="0" applyFont="1" applyFill="1" applyBorder="1" applyAlignment="1">
      <alignment horizontal="center" vertical="center"/>
    </xf>
    <xf numFmtId="0" fontId="5" fillId="2" borderId="46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/>
    </xf>
    <xf numFmtId="44" fontId="5" fillId="0" borderId="0" xfId="0" applyNumberFormat="1" applyFont="1" applyFill="1" applyBorder="1" applyAlignment="1">
      <alignment horizontal="center" vertical="center"/>
    </xf>
    <xf numFmtId="44" fontId="0" fillId="0" borderId="0" xfId="0" applyNumberFormat="1"/>
    <xf numFmtId="44" fontId="9" fillId="0" borderId="6" xfId="2" applyFont="1" applyBorder="1" applyAlignment="1">
      <alignment horizontal="center" vertical="center"/>
    </xf>
    <xf numFmtId="44" fontId="9" fillId="0" borderId="7" xfId="2" applyFont="1" applyBorder="1" applyAlignment="1">
      <alignment horizontal="center" vertical="center"/>
    </xf>
    <xf numFmtId="0" fontId="7" fillId="3" borderId="37" xfId="0" applyFont="1" applyFill="1" applyBorder="1" applyAlignment="1">
      <alignment horizontal="center" vertical="center"/>
    </xf>
    <xf numFmtId="44" fontId="5" fillId="0" borderId="5" xfId="2" applyFont="1" applyFill="1" applyBorder="1" applyAlignment="1">
      <alignment horizontal="center" vertical="center"/>
    </xf>
    <xf numFmtId="44" fontId="5" fillId="0" borderId="11" xfId="2" applyFont="1" applyFill="1" applyBorder="1" applyAlignment="1" applyProtection="1">
      <alignment horizontal="center" vertical="center"/>
    </xf>
    <xf numFmtId="44" fontId="5" fillId="0" borderId="12" xfId="2" applyFont="1" applyFill="1" applyBorder="1" applyAlignment="1" applyProtection="1">
      <alignment horizontal="center" vertical="center"/>
    </xf>
    <xf numFmtId="44" fontId="5" fillId="0" borderId="3" xfId="2" applyFont="1" applyFill="1" applyBorder="1" applyAlignment="1" applyProtection="1">
      <alignment horizontal="center" vertical="center"/>
    </xf>
    <xf numFmtId="44" fontId="5" fillId="0" borderId="25" xfId="2" applyFont="1" applyFill="1" applyBorder="1" applyAlignment="1" applyProtection="1">
      <alignment horizontal="center" vertical="center"/>
    </xf>
    <xf numFmtId="44" fontId="5" fillId="0" borderId="27" xfId="2" applyFont="1" applyFill="1" applyBorder="1" applyAlignment="1" applyProtection="1">
      <alignment horizontal="center" vertical="center"/>
    </xf>
    <xf numFmtId="44" fontId="5" fillId="0" borderId="2" xfId="2" applyFont="1" applyFill="1" applyBorder="1" applyAlignment="1" applyProtection="1">
      <alignment horizontal="center" vertical="center"/>
    </xf>
    <xf numFmtId="44" fontId="5" fillId="0" borderId="28" xfId="2" applyFont="1" applyFill="1" applyBorder="1" applyAlignment="1" applyProtection="1">
      <alignment horizontal="center" vertical="center"/>
    </xf>
    <xf numFmtId="44" fontId="5" fillId="0" borderId="30" xfId="2" applyFont="1" applyFill="1" applyBorder="1" applyAlignment="1" applyProtection="1">
      <alignment horizontal="center" vertical="center"/>
    </xf>
    <xf numFmtId="0" fontId="8" fillId="10" borderId="45" xfId="0" applyFont="1" applyFill="1" applyBorder="1" applyAlignment="1">
      <alignment horizontal="center" vertical="center"/>
    </xf>
    <xf numFmtId="0" fontId="8" fillId="10" borderId="50" xfId="0" applyFont="1" applyFill="1" applyBorder="1" applyAlignment="1">
      <alignment horizontal="center" vertical="center"/>
    </xf>
    <xf numFmtId="44" fontId="8" fillId="10" borderId="3" xfId="2" applyFont="1" applyFill="1" applyBorder="1" applyAlignment="1" applyProtection="1">
      <alignment horizontal="center" vertical="center"/>
    </xf>
    <xf numFmtId="44" fontId="8" fillId="10" borderId="25" xfId="2" applyFont="1" applyFill="1" applyBorder="1" applyAlignment="1" applyProtection="1">
      <alignment horizontal="center" vertical="center"/>
    </xf>
    <xf numFmtId="44" fontId="8" fillId="10" borderId="27" xfId="2" applyFont="1" applyFill="1" applyBorder="1" applyAlignment="1" applyProtection="1">
      <alignment horizontal="center" vertical="center"/>
    </xf>
    <xf numFmtId="0" fontId="9" fillId="5" borderId="45" xfId="0" applyFont="1" applyFill="1" applyBorder="1" applyAlignment="1">
      <alignment horizontal="center" vertical="center"/>
    </xf>
    <xf numFmtId="0" fontId="9" fillId="5" borderId="50" xfId="0" applyFont="1" applyFill="1" applyBorder="1" applyAlignment="1">
      <alignment horizontal="center" vertical="center"/>
    </xf>
    <xf numFmtId="44" fontId="9" fillId="5" borderId="3" xfId="2" applyFont="1" applyFill="1" applyBorder="1" applyAlignment="1" applyProtection="1">
      <alignment horizontal="center" vertical="center"/>
    </xf>
    <xf numFmtId="44" fontId="9" fillId="5" borderId="25" xfId="2" applyFont="1" applyFill="1" applyBorder="1" applyAlignment="1" applyProtection="1">
      <alignment horizontal="center" vertical="center"/>
    </xf>
    <xf numFmtId="44" fontId="9" fillId="5" borderId="27" xfId="2" applyFont="1" applyFill="1" applyBorder="1" applyAlignment="1" applyProtection="1">
      <alignment horizontal="center" vertical="center"/>
    </xf>
    <xf numFmtId="0" fontId="20" fillId="2" borderId="45" xfId="0" applyFont="1" applyFill="1" applyBorder="1" applyAlignment="1">
      <alignment horizontal="center" vertical="center"/>
    </xf>
    <xf numFmtId="0" fontId="20" fillId="2" borderId="50" xfId="0" applyFont="1" applyFill="1" applyBorder="1" applyAlignment="1">
      <alignment horizontal="center" vertical="center"/>
    </xf>
    <xf numFmtId="44" fontId="20" fillId="0" borderId="3" xfId="2" applyFont="1" applyFill="1" applyBorder="1" applyAlignment="1" applyProtection="1">
      <alignment horizontal="center" vertical="center"/>
    </xf>
    <xf numFmtId="44" fontId="20" fillId="0" borderId="25" xfId="2" applyFont="1" applyFill="1" applyBorder="1" applyAlignment="1" applyProtection="1">
      <alignment horizontal="center" vertical="center"/>
    </xf>
    <xf numFmtId="44" fontId="20" fillId="0" borderId="27" xfId="2" applyFont="1" applyFill="1" applyBorder="1" applyAlignment="1" applyProtection="1">
      <alignment horizontal="center" vertical="center"/>
    </xf>
    <xf numFmtId="0" fontId="21" fillId="2" borderId="47" xfId="0" applyFont="1" applyFill="1" applyBorder="1" applyAlignment="1">
      <alignment horizontal="center" vertical="center"/>
    </xf>
    <xf numFmtId="0" fontId="21" fillId="2" borderId="52" xfId="0" applyFont="1" applyFill="1" applyBorder="1" applyAlignment="1">
      <alignment horizontal="center" vertical="center"/>
    </xf>
    <xf numFmtId="44" fontId="21" fillId="0" borderId="4" xfId="2" applyFont="1" applyFill="1" applyBorder="1" applyAlignment="1" applyProtection="1">
      <alignment horizontal="center" vertical="center"/>
    </xf>
    <xf numFmtId="44" fontId="21" fillId="0" borderId="22" xfId="2" applyFont="1" applyFill="1" applyBorder="1" applyAlignment="1" applyProtection="1">
      <alignment horizontal="center" vertical="center"/>
    </xf>
    <xf numFmtId="44" fontId="21" fillId="0" borderId="7" xfId="2" applyFont="1" applyFill="1" applyBorder="1" applyAlignment="1" applyProtection="1">
      <alignment horizontal="center" vertical="center"/>
    </xf>
    <xf numFmtId="44" fontId="8" fillId="0" borderId="1" xfId="2" applyFont="1" applyFill="1" applyBorder="1" applyAlignment="1">
      <alignment horizontal="center" vertical="center"/>
    </xf>
    <xf numFmtId="44" fontId="8" fillId="0" borderId="1" xfId="2" applyFont="1" applyFill="1" applyBorder="1" applyAlignment="1" applyProtection="1">
      <alignment horizontal="center" vertical="center"/>
    </xf>
    <xf numFmtId="44" fontId="8" fillId="0" borderId="38" xfId="2" applyFont="1" applyFill="1" applyBorder="1" applyAlignment="1" applyProtection="1">
      <alignment horizontal="center" vertical="center"/>
    </xf>
    <xf numFmtId="44" fontId="9" fillId="0" borderId="2" xfId="2" applyFont="1" applyFill="1" applyBorder="1" applyAlignment="1">
      <alignment horizontal="center" vertical="center"/>
    </xf>
    <xf numFmtId="44" fontId="9" fillId="0" borderId="2" xfId="2" applyFont="1" applyFill="1" applyBorder="1" applyAlignment="1" applyProtection="1">
      <alignment horizontal="center" vertical="center"/>
    </xf>
    <xf numFmtId="44" fontId="9" fillId="0" borderId="39" xfId="2" applyFont="1" applyFill="1" applyBorder="1" applyAlignment="1" applyProtection="1">
      <alignment horizontal="center" vertical="center"/>
    </xf>
    <xf numFmtId="44" fontId="20" fillId="0" borderId="5" xfId="2" applyFont="1" applyFill="1" applyBorder="1" applyAlignment="1">
      <alignment horizontal="center" vertical="center"/>
    </xf>
    <xf numFmtId="44" fontId="20" fillId="0" borderId="5" xfId="2" applyFont="1" applyFill="1" applyBorder="1" applyAlignment="1" applyProtection="1">
      <alignment horizontal="center" vertical="center"/>
    </xf>
    <xf numFmtId="44" fontId="20" fillId="0" borderId="40" xfId="2" applyFont="1" applyFill="1" applyBorder="1" applyAlignment="1" applyProtection="1">
      <alignment horizontal="center" vertical="center"/>
    </xf>
    <xf numFmtId="44" fontId="21" fillId="0" borderId="3" xfId="2" applyFont="1" applyFill="1" applyBorder="1" applyAlignment="1">
      <alignment horizontal="center" vertical="center"/>
    </xf>
    <xf numFmtId="44" fontId="21" fillId="0" borderId="3" xfId="2" applyFont="1" applyFill="1" applyBorder="1" applyAlignment="1" applyProtection="1">
      <alignment horizontal="center" vertical="center"/>
    </xf>
    <xf numFmtId="44" fontId="21" fillId="0" borderId="41" xfId="2" applyFont="1" applyFill="1" applyBorder="1" applyAlignment="1" applyProtection="1">
      <alignment horizontal="center" vertical="center"/>
    </xf>
    <xf numFmtId="44" fontId="8" fillId="0" borderId="4" xfId="2" applyFont="1" applyFill="1" applyBorder="1" applyAlignment="1">
      <alignment horizontal="center" vertical="center"/>
    </xf>
    <xf numFmtId="44" fontId="8" fillId="0" borderId="4" xfId="2" applyFont="1" applyFill="1" applyBorder="1" applyAlignment="1" applyProtection="1">
      <alignment horizontal="center" vertical="center"/>
    </xf>
    <xf numFmtId="44" fontId="8" fillId="0" borderId="42" xfId="2" applyFont="1" applyFill="1" applyBorder="1" applyAlignment="1" applyProtection="1">
      <alignment horizontal="center" vertical="center"/>
    </xf>
    <xf numFmtId="0" fontId="19" fillId="0" borderId="0" xfId="0" applyFont="1"/>
    <xf numFmtId="0" fontId="5" fillId="0" borderId="0" xfId="0" applyFont="1" applyFill="1" applyBorder="1" applyAlignment="1">
      <alignment horizontal="center" vertical="center"/>
    </xf>
    <xf numFmtId="1" fontId="7" fillId="7" borderId="48" xfId="2" applyNumberFormat="1" applyFont="1" applyFill="1" applyBorder="1" applyAlignment="1" applyProtection="1">
      <alignment horizontal="center" vertical="center"/>
      <protection hidden="1"/>
    </xf>
    <xf numFmtId="44" fontId="4" fillId="0" borderId="0" xfId="2" applyFont="1" applyFill="1" applyBorder="1" applyAlignment="1" applyProtection="1">
      <alignment horizontal="center" vertical="center"/>
      <protection hidden="1"/>
    </xf>
    <xf numFmtId="49" fontId="5" fillId="0" borderId="0" xfId="0" applyNumberFormat="1" applyFont="1" applyFill="1" applyBorder="1" applyAlignment="1">
      <alignment horizontal="right" vertical="center"/>
    </xf>
    <xf numFmtId="1" fontId="5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Border="1"/>
    <xf numFmtId="1" fontId="0" fillId="0" borderId="0" xfId="0" applyNumberFormat="1" applyBorder="1"/>
    <xf numFmtId="0" fontId="12" fillId="0" borderId="15" xfId="0" applyFont="1" applyFill="1" applyBorder="1" applyAlignment="1" applyProtection="1">
      <alignment horizontal="center" vertical="center" wrapText="1"/>
      <protection hidden="1"/>
    </xf>
    <xf numFmtId="0" fontId="1" fillId="0" borderId="11" xfId="0" applyFont="1" applyFill="1" applyBorder="1" applyAlignment="1" applyProtection="1">
      <alignment horizontal="center" vertical="center" wrapText="1"/>
      <protection hidden="1"/>
    </xf>
    <xf numFmtId="44" fontId="3" fillId="8" borderId="11" xfId="2" quotePrefix="1" applyFont="1" applyFill="1" applyBorder="1" applyAlignment="1" applyProtection="1">
      <alignment horizontal="center" vertical="center"/>
      <protection hidden="1"/>
    </xf>
    <xf numFmtId="44" fontId="3" fillId="0" borderId="11" xfId="2" applyFont="1" applyBorder="1" applyAlignment="1" applyProtection="1">
      <alignment horizontal="center" vertical="center"/>
      <protection hidden="1"/>
    </xf>
    <xf numFmtId="9" fontId="3" fillId="0" borderId="11" xfId="1" applyFont="1" applyBorder="1" applyAlignment="1" applyProtection="1">
      <alignment horizontal="center" vertical="center"/>
      <protection hidden="1"/>
    </xf>
    <xf numFmtId="0" fontId="5" fillId="0" borderId="0" xfId="0" applyFont="1" applyFill="1" applyBorder="1" applyAlignment="1">
      <alignment horizontal="center" vertical="center"/>
    </xf>
    <xf numFmtId="44" fontId="4" fillId="7" borderId="7" xfId="2" applyNumberFormat="1" applyFont="1" applyFill="1" applyBorder="1" applyAlignment="1" applyProtection="1">
      <alignment horizontal="center" vertical="center"/>
      <protection hidden="1"/>
    </xf>
    <xf numFmtId="44" fontId="4" fillId="6" borderId="12" xfId="2" applyFont="1" applyFill="1" applyBorder="1" applyAlignment="1" applyProtection="1">
      <alignment horizontal="center" vertical="center"/>
      <protection hidden="1"/>
    </xf>
    <xf numFmtId="44" fontId="4" fillId="7" borderId="7" xfId="2" applyNumberFormat="1" applyFont="1" applyFill="1" applyBorder="1" applyAlignment="1" applyProtection="1">
      <alignment horizontal="center"/>
      <protection hidden="1"/>
    </xf>
    <xf numFmtId="0" fontId="3" fillId="0" borderId="11" xfId="2" applyNumberFormat="1" applyFont="1" applyFill="1" applyBorder="1" applyAlignment="1" applyProtection="1">
      <alignment horizontal="center" vertical="center"/>
      <protection hidden="1"/>
    </xf>
    <xf numFmtId="0" fontId="3" fillId="0" borderId="25" xfId="2" applyNumberFormat="1" applyFont="1" applyFill="1" applyBorder="1" applyAlignment="1" applyProtection="1">
      <alignment horizontal="center" vertical="center"/>
      <protection hidden="1"/>
    </xf>
    <xf numFmtId="0" fontId="3" fillId="0" borderId="20" xfId="2" applyNumberFormat="1" applyFont="1" applyFill="1" applyBorder="1" applyAlignment="1" applyProtection="1">
      <alignment horizontal="center" vertical="center"/>
      <protection hidden="1"/>
    </xf>
    <xf numFmtId="0" fontId="3" fillId="0" borderId="22" xfId="2" applyNumberFormat="1" applyFont="1" applyFill="1" applyBorder="1" applyAlignment="1" applyProtection="1">
      <alignment horizontal="center" vertical="center"/>
      <protection hidden="1"/>
    </xf>
    <xf numFmtId="1" fontId="7" fillId="8" borderId="48" xfId="2" applyNumberFormat="1" applyFont="1" applyFill="1" applyBorder="1" applyAlignment="1" applyProtection="1">
      <alignment horizontal="center" vertical="center"/>
      <protection hidden="1"/>
    </xf>
    <xf numFmtId="0" fontId="0" fillId="0" borderId="0" xfId="0" applyBorder="1" applyAlignment="1" applyProtection="1">
      <alignment vertical="center"/>
      <protection hidden="1"/>
    </xf>
    <xf numFmtId="44" fontId="4" fillId="9" borderId="25" xfId="2" applyFont="1" applyFill="1" applyBorder="1" applyAlignment="1" applyProtection="1">
      <alignment horizontal="center" vertical="center" wrapText="1"/>
      <protection hidden="1"/>
    </xf>
    <xf numFmtId="44" fontId="4" fillId="10" borderId="25" xfId="2" applyFont="1" applyFill="1" applyBorder="1" applyAlignment="1" applyProtection="1">
      <alignment horizontal="center" vertical="center"/>
      <protection hidden="1"/>
    </xf>
    <xf numFmtId="0" fontId="4" fillId="0" borderId="0" xfId="0" applyFont="1" applyFill="1" applyBorder="1" applyAlignment="1" applyProtection="1">
      <alignment horizontal="center" vertical="center"/>
      <protection hidden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44" fontId="19" fillId="0" borderId="0" xfId="2" applyNumberFormat="1" applyFont="1" applyAlignment="1">
      <alignment horizontal="center" vertical="center"/>
    </xf>
    <xf numFmtId="44" fontId="3" fillId="0" borderId="0" xfId="2" applyFont="1" applyAlignment="1">
      <alignment horizontal="center" vertical="center"/>
    </xf>
    <xf numFmtId="0" fontId="0" fillId="2" borderId="26" xfId="0" applyFont="1" applyFill="1" applyBorder="1" applyAlignment="1">
      <alignment horizontal="left" vertical="center" wrapText="1"/>
    </xf>
    <xf numFmtId="0" fontId="0" fillId="2" borderId="61" xfId="0" applyFont="1" applyFill="1" applyBorder="1" applyAlignment="1">
      <alignment horizontal="left" vertical="center" wrapText="1"/>
    </xf>
    <xf numFmtId="0" fontId="0" fillId="2" borderId="3" xfId="0" applyFont="1" applyFill="1" applyBorder="1" applyAlignment="1">
      <alignment horizontal="left" vertical="center" wrapText="1"/>
    </xf>
    <xf numFmtId="0" fontId="14" fillId="2" borderId="0" xfId="0" applyFont="1" applyFill="1" applyBorder="1" applyAlignment="1" applyProtection="1">
      <alignment horizontal="center"/>
    </xf>
    <xf numFmtId="0" fontId="15" fillId="2" borderId="0" xfId="0" applyFont="1" applyFill="1" applyBorder="1" applyAlignment="1" applyProtection="1">
      <alignment horizontal="center" vertical="top" wrapText="1"/>
    </xf>
    <xf numFmtId="0" fontId="6" fillId="2" borderId="9" xfId="0" applyFont="1" applyFill="1" applyBorder="1" applyAlignment="1">
      <alignment horizontal="center" vertical="center" wrapText="1"/>
    </xf>
    <xf numFmtId="0" fontId="0" fillId="2" borderId="25" xfId="0" applyFont="1" applyFill="1" applyBorder="1" applyAlignment="1">
      <alignment horizontal="left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4" fillId="9" borderId="25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7" fillId="2" borderId="43" xfId="0" applyFont="1" applyFill="1" applyBorder="1" applyAlignment="1">
      <alignment horizontal="center" vertical="center"/>
    </xf>
    <xf numFmtId="0" fontId="7" fillId="2" borderId="53" xfId="0" applyFont="1" applyFill="1" applyBorder="1" applyAlignment="1">
      <alignment horizontal="center" vertical="center"/>
    </xf>
    <xf numFmtId="0" fontId="7" fillId="2" borderId="54" xfId="0" applyFont="1" applyFill="1" applyBorder="1" applyAlignment="1">
      <alignment horizontal="center" vertical="center"/>
    </xf>
    <xf numFmtId="0" fontId="7" fillId="2" borderId="55" xfId="0" applyFont="1" applyFill="1" applyBorder="1" applyAlignment="1">
      <alignment horizontal="center" vertical="center"/>
    </xf>
    <xf numFmtId="0" fontId="7" fillId="2" borderId="56" xfId="0" applyFont="1" applyFill="1" applyBorder="1" applyAlignment="1">
      <alignment horizontal="center" vertical="center"/>
    </xf>
    <xf numFmtId="0" fontId="7" fillId="2" borderId="57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58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0" fontId="9" fillId="2" borderId="59" xfId="0" applyFont="1" applyFill="1" applyBorder="1" applyAlignment="1">
      <alignment horizontal="center" vertical="center"/>
    </xf>
    <xf numFmtId="0" fontId="9" fillId="2" borderId="39" xfId="0" applyFont="1" applyFill="1" applyBorder="1" applyAlignment="1">
      <alignment horizontal="center" vertical="center"/>
    </xf>
    <xf numFmtId="0" fontId="20" fillId="2" borderId="60" xfId="0" applyFont="1" applyFill="1" applyBorder="1" applyAlignment="1">
      <alignment horizontal="center" vertical="center"/>
    </xf>
    <xf numFmtId="0" fontId="20" fillId="2" borderId="40" xfId="0" applyFont="1" applyFill="1" applyBorder="1" applyAlignment="1">
      <alignment horizontal="center" vertical="center"/>
    </xf>
    <xf numFmtId="0" fontId="21" fillId="2" borderId="61" xfId="0" applyFont="1" applyFill="1" applyBorder="1" applyAlignment="1">
      <alignment horizontal="center" vertical="center"/>
    </xf>
    <xf numFmtId="0" fontId="21" fillId="2" borderId="41" xfId="0" applyFont="1" applyFill="1" applyBorder="1" applyAlignment="1">
      <alignment horizontal="center" vertical="center"/>
    </xf>
    <xf numFmtId="0" fontId="4" fillId="2" borderId="55" xfId="0" applyFont="1" applyFill="1" applyBorder="1" applyAlignment="1">
      <alignment horizontal="center" vertical="center"/>
    </xf>
    <xf numFmtId="0" fontId="4" fillId="2" borderId="62" xfId="0" applyFont="1" applyFill="1" applyBorder="1" applyAlignment="1">
      <alignment horizontal="center" vertical="center"/>
    </xf>
    <xf numFmtId="0" fontId="6" fillId="2" borderId="63" xfId="0" applyFont="1" applyFill="1" applyBorder="1" applyAlignment="1">
      <alignment horizontal="center" vertical="center" wrapText="1"/>
    </xf>
    <xf numFmtId="0" fontId="6" fillId="2" borderId="64" xfId="0" applyFont="1" applyFill="1" applyBorder="1" applyAlignment="1">
      <alignment horizontal="center" vertical="center" wrapText="1"/>
    </xf>
    <xf numFmtId="0" fontId="6" fillId="2" borderId="65" xfId="0" applyFont="1" applyFill="1" applyBorder="1" applyAlignment="1">
      <alignment horizontal="center" vertical="center" wrapText="1"/>
    </xf>
    <xf numFmtId="0" fontId="7" fillId="3" borderId="66" xfId="0" applyFont="1" applyFill="1" applyBorder="1" applyAlignment="1">
      <alignment horizontal="center" vertical="center"/>
    </xf>
    <xf numFmtId="0" fontId="7" fillId="3" borderId="37" xfId="0" applyFont="1" applyFill="1" applyBorder="1" applyAlignment="1">
      <alignment horizontal="center" vertical="center"/>
    </xf>
    <xf numFmtId="0" fontId="23" fillId="0" borderId="0" xfId="0" applyFont="1" applyFill="1" applyAlignment="1" applyProtection="1">
      <alignment horizontal="left" vertical="center" wrapText="1"/>
      <protection hidden="1"/>
    </xf>
    <xf numFmtId="44" fontId="4" fillId="9" borderId="25" xfId="2" applyFont="1" applyFill="1" applyBorder="1" applyAlignment="1" applyProtection="1">
      <alignment horizontal="center" vertical="center"/>
      <protection hidden="1"/>
    </xf>
    <xf numFmtId="0" fontId="4" fillId="10" borderId="25" xfId="0" applyFont="1" applyFill="1" applyBorder="1" applyAlignment="1" applyProtection="1">
      <alignment horizontal="center" vertical="center"/>
      <protection hidden="1"/>
    </xf>
    <xf numFmtId="0" fontId="24" fillId="2" borderId="26" xfId="0" applyFont="1" applyFill="1" applyBorder="1" applyAlignment="1">
      <alignment horizontal="left" vertical="center" wrapText="1"/>
    </xf>
    <xf numFmtId="0" fontId="18" fillId="2" borderId="61" xfId="0" applyFont="1" applyFill="1" applyBorder="1" applyAlignment="1">
      <alignment horizontal="left" vertical="center" wrapText="1"/>
    </xf>
    <xf numFmtId="0" fontId="18" fillId="2" borderId="3" xfId="0" applyFont="1" applyFill="1" applyBorder="1" applyAlignment="1">
      <alignment horizontal="left" vertical="center" wrapText="1"/>
    </xf>
    <xf numFmtId="0" fontId="16" fillId="3" borderId="25" xfId="0" applyFont="1" applyFill="1" applyBorder="1" applyAlignment="1">
      <alignment horizontal="center" vertical="center"/>
    </xf>
    <xf numFmtId="1" fontId="7" fillId="4" borderId="8" xfId="0" applyNumberFormat="1" applyFont="1" applyFill="1" applyBorder="1" applyAlignment="1" applyProtection="1">
      <alignment horizontal="center" vertical="center"/>
      <protection hidden="1"/>
    </xf>
    <xf numFmtId="1" fontId="7" fillId="4" borderId="9" xfId="0" applyNumberFormat="1" applyFont="1" applyFill="1" applyBorder="1" applyAlignment="1" applyProtection="1">
      <alignment horizontal="center" vertical="center"/>
      <protection hidden="1"/>
    </xf>
    <xf numFmtId="1" fontId="7" fillId="4" borderId="10" xfId="0" applyNumberFormat="1" applyFont="1" applyFill="1" applyBorder="1" applyAlignment="1" applyProtection="1">
      <alignment horizontal="center" vertical="center"/>
      <protection hidden="1"/>
    </xf>
    <xf numFmtId="0" fontId="17" fillId="0" borderId="32" xfId="0" applyFont="1" applyFill="1" applyBorder="1" applyAlignment="1" applyProtection="1">
      <alignment horizontal="center" vertical="center" wrapText="1"/>
      <protection hidden="1"/>
    </xf>
    <xf numFmtId="0" fontId="6" fillId="3" borderId="34" xfId="0" applyFont="1" applyFill="1" applyBorder="1" applyAlignment="1" applyProtection="1">
      <alignment horizontal="center" vertical="center" wrapText="1"/>
      <protection hidden="1"/>
    </xf>
    <xf numFmtId="0" fontId="5" fillId="3" borderId="68" xfId="0" applyFont="1" applyFill="1" applyBorder="1" applyAlignment="1" applyProtection="1">
      <alignment horizontal="center" vertical="center"/>
      <protection hidden="1"/>
    </xf>
    <xf numFmtId="0" fontId="5" fillId="3" borderId="69" xfId="0" applyFont="1" applyFill="1" applyBorder="1" applyAlignment="1" applyProtection="1">
      <alignment horizontal="center" vertical="center"/>
      <protection hidden="1"/>
    </xf>
    <xf numFmtId="0" fontId="5" fillId="3" borderId="70" xfId="0" applyFont="1" applyFill="1" applyBorder="1" applyAlignment="1" applyProtection="1">
      <alignment horizontal="center" vertical="center"/>
      <protection hidden="1"/>
    </xf>
    <xf numFmtId="0" fontId="5" fillId="3" borderId="71" xfId="0" applyFont="1" applyFill="1" applyBorder="1" applyAlignment="1" applyProtection="1">
      <alignment horizontal="center" vertical="center"/>
      <protection hidden="1"/>
    </xf>
    <xf numFmtId="0" fontId="5" fillId="3" borderId="72" xfId="0" applyFont="1" applyFill="1" applyBorder="1" applyAlignment="1" applyProtection="1">
      <alignment horizontal="center" vertical="center"/>
      <protection hidden="1"/>
    </xf>
    <xf numFmtId="0" fontId="5" fillId="3" borderId="73" xfId="0" applyFont="1" applyFill="1" applyBorder="1" applyAlignment="1" applyProtection="1">
      <alignment horizontal="center" vertical="center"/>
      <protection hidden="1"/>
    </xf>
    <xf numFmtId="44" fontId="7" fillId="6" borderId="44" xfId="2" applyFont="1" applyFill="1" applyBorder="1" applyAlignment="1" applyProtection="1">
      <alignment horizontal="center" vertical="center" wrapText="1"/>
      <protection hidden="1"/>
    </xf>
    <xf numFmtId="44" fontId="7" fillId="6" borderId="5" xfId="2" applyFont="1" applyFill="1" applyBorder="1" applyAlignment="1" applyProtection="1">
      <alignment horizontal="center" vertical="center" wrapText="1"/>
      <protection hidden="1"/>
    </xf>
    <xf numFmtId="0" fontId="4" fillId="7" borderId="47" xfId="0" applyFont="1" applyFill="1" applyBorder="1" applyAlignment="1" applyProtection="1">
      <alignment horizontal="center" vertical="center" wrapText="1"/>
      <protection hidden="1"/>
    </xf>
    <xf numFmtId="0" fontId="4" fillId="7" borderId="4" xfId="0" applyFont="1" applyFill="1" applyBorder="1" applyAlignment="1" applyProtection="1">
      <alignment horizontal="center" vertical="center" wrapText="1"/>
      <protection hidden="1"/>
    </xf>
    <xf numFmtId="1" fontId="7" fillId="9" borderId="8" xfId="0" applyNumberFormat="1" applyFont="1" applyFill="1" applyBorder="1" applyAlignment="1" applyProtection="1">
      <alignment horizontal="center" vertical="center"/>
      <protection hidden="1"/>
    </xf>
    <xf numFmtId="1" fontId="7" fillId="9" borderId="9" xfId="0" applyNumberFormat="1" applyFont="1" applyFill="1" applyBorder="1" applyAlignment="1" applyProtection="1">
      <alignment horizontal="center" vertical="center"/>
      <protection hidden="1"/>
    </xf>
    <xf numFmtId="1" fontId="7" fillId="9" borderId="10" xfId="0" applyNumberFormat="1" applyFont="1" applyFill="1" applyBorder="1" applyAlignment="1" applyProtection="1">
      <alignment horizontal="center" vertical="center"/>
      <protection hidden="1"/>
    </xf>
    <xf numFmtId="0" fontId="2" fillId="0" borderId="26" xfId="0" applyFont="1" applyFill="1" applyBorder="1" applyAlignment="1" applyProtection="1">
      <alignment horizontal="left" vertical="center" wrapText="1"/>
      <protection hidden="1"/>
    </xf>
    <xf numFmtId="0" fontId="2" fillId="0" borderId="61" xfId="0" applyFont="1" applyFill="1" applyBorder="1" applyAlignment="1" applyProtection="1">
      <alignment horizontal="left" vertical="center" wrapText="1"/>
      <protection hidden="1"/>
    </xf>
    <xf numFmtId="0" fontId="10" fillId="8" borderId="43" xfId="0" applyFont="1" applyFill="1" applyBorder="1" applyAlignment="1" applyProtection="1">
      <alignment horizontal="center" vertical="center"/>
      <protection hidden="1"/>
    </xf>
    <xf numFmtId="0" fontId="10" fillId="8" borderId="53" xfId="0" applyFont="1" applyFill="1" applyBorder="1" applyAlignment="1" applyProtection="1">
      <alignment horizontal="center" vertical="center"/>
      <protection hidden="1"/>
    </xf>
    <xf numFmtId="0" fontId="10" fillId="8" borderId="56" xfId="0" applyFont="1" applyFill="1" applyBorder="1" applyAlignment="1" applyProtection="1">
      <alignment horizontal="center" vertical="center"/>
      <protection hidden="1"/>
    </xf>
    <xf numFmtId="0" fontId="10" fillId="8" borderId="54" xfId="0" applyFont="1" applyFill="1" applyBorder="1" applyAlignment="1" applyProtection="1">
      <alignment horizontal="center" vertical="center"/>
      <protection hidden="1"/>
    </xf>
    <xf numFmtId="0" fontId="10" fillId="3" borderId="21" xfId="0" applyFont="1" applyFill="1" applyBorder="1" applyAlignment="1" applyProtection="1">
      <alignment horizontal="center" vertical="center"/>
      <protection hidden="1"/>
    </xf>
    <xf numFmtId="0" fontId="10" fillId="3" borderId="58" xfId="0" applyFont="1" applyFill="1" applyBorder="1" applyAlignment="1" applyProtection="1">
      <alignment horizontal="center" vertical="center"/>
      <protection hidden="1"/>
    </xf>
    <xf numFmtId="0" fontId="11" fillId="3" borderId="23" xfId="0" applyFont="1" applyFill="1" applyBorder="1" applyAlignment="1" applyProtection="1">
      <alignment horizontal="center" vertical="center" wrapText="1"/>
      <protection hidden="1"/>
    </xf>
    <xf numFmtId="0" fontId="11" fillId="3" borderId="67" xfId="0" applyFont="1" applyFill="1" applyBorder="1" applyAlignment="1" applyProtection="1">
      <alignment horizontal="center" vertical="center" wrapText="1"/>
      <protection hidden="1"/>
    </xf>
    <xf numFmtId="0" fontId="2" fillId="0" borderId="24" xfId="0" applyFont="1" applyFill="1" applyBorder="1" applyAlignment="1" applyProtection="1">
      <alignment horizontal="left" vertical="center" wrapText="1"/>
      <protection hidden="1"/>
    </xf>
    <xf numFmtId="0" fontId="2" fillId="0" borderId="60" xfId="0" applyFont="1" applyFill="1" applyBorder="1" applyAlignment="1" applyProtection="1">
      <alignment horizontal="left" vertical="center" wrapText="1"/>
      <protection hidden="1"/>
    </xf>
    <xf numFmtId="0" fontId="5" fillId="0" borderId="0" xfId="0" applyFont="1" applyFill="1" applyBorder="1" applyAlignment="1" applyProtection="1">
      <alignment horizontal="left" vertical="top" wrapText="1"/>
      <protection hidden="1"/>
    </xf>
    <xf numFmtId="0" fontId="2" fillId="0" borderId="21" xfId="0" applyFont="1" applyFill="1" applyBorder="1" applyAlignment="1" applyProtection="1">
      <alignment horizontal="left" vertical="center" wrapText="1"/>
      <protection hidden="1"/>
    </xf>
    <xf numFmtId="0" fontId="2" fillId="0" borderId="58" xfId="0" applyFont="1" applyFill="1" applyBorder="1" applyAlignment="1" applyProtection="1">
      <alignment horizontal="left" vertical="center" wrapText="1"/>
      <protection hidden="1"/>
    </xf>
    <xf numFmtId="0" fontId="2" fillId="0" borderId="23" xfId="0" applyFont="1" applyFill="1" applyBorder="1" applyAlignment="1" applyProtection="1">
      <alignment horizontal="left" vertical="center" wrapText="1"/>
      <protection hidden="1"/>
    </xf>
    <xf numFmtId="0" fontId="2" fillId="0" borderId="67" xfId="0" applyFont="1" applyFill="1" applyBorder="1" applyAlignment="1" applyProtection="1">
      <alignment horizontal="left" vertical="center" wrapText="1"/>
      <protection hidden="1"/>
    </xf>
  </cellXfs>
  <cellStyles count="4">
    <cellStyle name="Normalny" xfId="0" builtinId="0"/>
    <cellStyle name="Normalny 2" xfId="3"/>
    <cellStyle name="Procentowy" xfId="1" builtinId="5"/>
    <cellStyle name="Walutowy" xfId="2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5"/>
  <sheetViews>
    <sheetView tabSelected="1" zoomScale="80" zoomScaleNormal="80" workbookViewId="0">
      <pane xSplit="8" ySplit="4" topLeftCell="I5" activePane="bottomRight" state="frozen"/>
      <selection pane="topRight" activeCell="I1" sqref="I1"/>
      <selection pane="bottomLeft" activeCell="A5" sqref="A5"/>
      <selection pane="bottomRight" activeCell="E91" sqref="E91"/>
    </sheetView>
  </sheetViews>
  <sheetFormatPr defaultColWidth="8.140625" defaultRowHeight="15" x14ac:dyDescent="0.25"/>
  <cols>
    <col min="1" max="1" width="4.7109375" customWidth="1"/>
    <col min="2" max="2" width="17.7109375" customWidth="1"/>
    <col min="3" max="3" width="9.28515625" customWidth="1"/>
    <col min="4" max="9" width="13.28515625" customWidth="1"/>
    <col min="11" max="11" width="14.42578125" bestFit="1" customWidth="1"/>
  </cols>
  <sheetData>
    <row r="1" spans="1:11" ht="33" customHeight="1" thickBot="1" x14ac:dyDescent="0.3">
      <c r="A1" s="224" t="s">
        <v>519</v>
      </c>
      <c r="B1" s="224"/>
      <c r="C1" s="224"/>
      <c r="D1" s="224"/>
      <c r="E1" s="224"/>
      <c r="F1" s="224"/>
      <c r="G1" s="224"/>
      <c r="H1" s="224"/>
      <c r="I1" s="224"/>
      <c r="K1" s="133"/>
    </row>
    <row r="2" spans="1:11" ht="14.45" customHeight="1" thickBot="1" x14ac:dyDescent="0.3">
      <c r="A2" s="117" t="s">
        <v>27</v>
      </c>
      <c r="B2" s="124" t="s">
        <v>28</v>
      </c>
      <c r="C2" s="125" t="s">
        <v>29</v>
      </c>
      <c r="D2" s="136" t="s">
        <v>0</v>
      </c>
      <c r="E2" s="8" t="s">
        <v>30</v>
      </c>
      <c r="F2" s="8" t="s">
        <v>31</v>
      </c>
      <c r="G2" s="8" t="s">
        <v>32</v>
      </c>
      <c r="H2" s="8" t="s">
        <v>33</v>
      </c>
      <c r="I2" s="9" t="s">
        <v>1</v>
      </c>
      <c r="K2" s="133"/>
    </row>
    <row r="3" spans="1:11" ht="27.6" customHeight="1" x14ac:dyDescent="0.25">
      <c r="A3" s="241" t="s">
        <v>12</v>
      </c>
      <c r="B3" s="243" t="s">
        <v>26</v>
      </c>
      <c r="C3" s="243" t="s">
        <v>531</v>
      </c>
      <c r="D3" s="122" t="s">
        <v>14</v>
      </c>
      <c r="E3" s="10" t="s">
        <v>15</v>
      </c>
      <c r="F3" s="10" t="s">
        <v>16</v>
      </c>
      <c r="G3" s="10" t="s">
        <v>17</v>
      </c>
      <c r="H3" s="10" t="s">
        <v>18</v>
      </c>
      <c r="I3" s="11" t="s">
        <v>19</v>
      </c>
    </row>
    <row r="4" spans="1:11" ht="26.25" thickBot="1" x14ac:dyDescent="0.3">
      <c r="A4" s="242"/>
      <c r="B4" s="244"/>
      <c r="C4" s="245"/>
      <c r="D4" s="123" t="s">
        <v>494</v>
      </c>
      <c r="E4" s="115" t="s">
        <v>494</v>
      </c>
      <c r="F4" s="115" t="s">
        <v>494</v>
      </c>
      <c r="G4" s="115" t="s">
        <v>494</v>
      </c>
      <c r="H4" s="115" t="s">
        <v>494</v>
      </c>
      <c r="I4" s="116" t="s">
        <v>494</v>
      </c>
    </row>
    <row r="5" spans="1:11" x14ac:dyDescent="0.25">
      <c r="A5" s="118">
        <v>1</v>
      </c>
      <c r="B5" s="126" t="s">
        <v>9</v>
      </c>
      <c r="C5" s="127">
        <v>0.5</v>
      </c>
      <c r="D5" s="137"/>
      <c r="E5" s="138"/>
      <c r="F5" s="138"/>
      <c r="G5" s="138"/>
      <c r="H5" s="138"/>
      <c r="I5" s="139"/>
      <c r="K5" s="181"/>
    </row>
    <row r="6" spans="1:11" x14ac:dyDescent="0.25">
      <c r="A6" s="119">
        <v>2</v>
      </c>
      <c r="B6" s="128" t="s">
        <v>9</v>
      </c>
      <c r="C6" s="129">
        <v>1</v>
      </c>
      <c r="D6" s="140"/>
      <c r="E6" s="141"/>
      <c r="F6" s="141"/>
      <c r="G6" s="141"/>
      <c r="H6" s="141"/>
      <c r="I6" s="142"/>
    </row>
    <row r="7" spans="1:11" x14ac:dyDescent="0.25">
      <c r="A7" s="119">
        <v>3</v>
      </c>
      <c r="B7" s="128" t="s">
        <v>9</v>
      </c>
      <c r="C7" s="129">
        <v>1.5</v>
      </c>
      <c r="D7" s="140"/>
      <c r="E7" s="141"/>
      <c r="F7" s="141"/>
      <c r="G7" s="141"/>
      <c r="H7" s="141"/>
      <c r="I7" s="142"/>
    </row>
    <row r="8" spans="1:11" ht="15.75" thickBot="1" x14ac:dyDescent="0.3">
      <c r="A8" s="120">
        <v>4</v>
      </c>
      <c r="B8" s="130" t="s">
        <v>9</v>
      </c>
      <c r="C8" s="131">
        <v>2</v>
      </c>
      <c r="D8" s="143"/>
      <c r="E8" s="144"/>
      <c r="F8" s="144"/>
      <c r="G8" s="144"/>
      <c r="H8" s="144"/>
      <c r="I8" s="145"/>
    </row>
    <row r="9" spans="1:11" x14ac:dyDescent="0.25">
      <c r="A9" s="118">
        <v>5</v>
      </c>
      <c r="B9" s="126" t="s">
        <v>10</v>
      </c>
      <c r="C9" s="127">
        <v>0.5</v>
      </c>
      <c r="D9" s="137"/>
      <c r="E9" s="138"/>
      <c r="F9" s="138"/>
      <c r="G9" s="138"/>
      <c r="H9" s="138"/>
      <c r="I9" s="139"/>
    </row>
    <row r="10" spans="1:11" x14ac:dyDescent="0.25">
      <c r="A10" s="119">
        <v>6</v>
      </c>
      <c r="B10" s="128" t="s">
        <v>10</v>
      </c>
      <c r="C10" s="129">
        <v>1</v>
      </c>
      <c r="D10" s="140"/>
      <c r="E10" s="141"/>
      <c r="F10" s="141"/>
      <c r="G10" s="141"/>
      <c r="H10" s="141"/>
      <c r="I10" s="142"/>
    </row>
    <row r="11" spans="1:11" x14ac:dyDescent="0.25">
      <c r="A11" s="119">
        <v>7</v>
      </c>
      <c r="B11" s="128" t="s">
        <v>10</v>
      </c>
      <c r="C11" s="129">
        <v>1.5</v>
      </c>
      <c r="D11" s="140"/>
      <c r="E11" s="141"/>
      <c r="F11" s="141"/>
      <c r="G11" s="141"/>
      <c r="H11" s="141"/>
      <c r="I11" s="142"/>
    </row>
    <row r="12" spans="1:11" x14ac:dyDescent="0.25">
      <c r="A12" s="119">
        <v>8</v>
      </c>
      <c r="B12" s="128" t="s">
        <v>10</v>
      </c>
      <c r="C12" s="129">
        <v>2</v>
      </c>
      <c r="D12" s="143"/>
      <c r="E12" s="144"/>
      <c r="F12" s="144"/>
      <c r="G12" s="144"/>
      <c r="H12" s="144"/>
      <c r="I12" s="145"/>
    </row>
    <row r="13" spans="1:11" x14ac:dyDescent="0.25">
      <c r="A13" s="119">
        <v>9</v>
      </c>
      <c r="B13" s="128" t="s">
        <v>10</v>
      </c>
      <c r="C13" s="129">
        <v>2.5</v>
      </c>
      <c r="D13" s="140"/>
      <c r="E13" s="141"/>
      <c r="F13" s="141"/>
      <c r="G13" s="141"/>
      <c r="H13" s="141"/>
      <c r="I13" s="142"/>
    </row>
    <row r="14" spans="1:11" x14ac:dyDescent="0.25">
      <c r="A14" s="119">
        <v>10</v>
      </c>
      <c r="B14" s="128" t="s">
        <v>10</v>
      </c>
      <c r="C14" s="129">
        <v>3</v>
      </c>
      <c r="D14" s="140"/>
      <c r="E14" s="141"/>
      <c r="F14" s="141"/>
      <c r="G14" s="141"/>
      <c r="H14" s="141"/>
      <c r="I14" s="142"/>
    </row>
    <row r="15" spans="1:11" x14ac:dyDescent="0.25">
      <c r="A15" s="119">
        <v>11</v>
      </c>
      <c r="B15" s="128" t="s">
        <v>10</v>
      </c>
      <c r="C15" s="129">
        <v>3.5</v>
      </c>
      <c r="D15" s="140"/>
      <c r="E15" s="141"/>
      <c r="F15" s="141"/>
      <c r="G15" s="141"/>
      <c r="H15" s="141"/>
      <c r="I15" s="142"/>
    </row>
    <row r="16" spans="1:11" x14ac:dyDescent="0.25">
      <c r="A16" s="119">
        <v>12</v>
      </c>
      <c r="B16" s="128" t="s">
        <v>10</v>
      </c>
      <c r="C16" s="129">
        <v>4</v>
      </c>
      <c r="D16" s="140"/>
      <c r="E16" s="141"/>
      <c r="F16" s="141"/>
      <c r="G16" s="141"/>
      <c r="H16" s="141"/>
      <c r="I16" s="142"/>
    </row>
    <row r="17" spans="1:9" x14ac:dyDescent="0.25">
      <c r="A17" s="119">
        <v>13</v>
      </c>
      <c r="B17" s="128" t="s">
        <v>10</v>
      </c>
      <c r="C17" s="129">
        <v>4.5</v>
      </c>
      <c r="D17" s="140"/>
      <c r="E17" s="141"/>
      <c r="F17" s="141"/>
      <c r="G17" s="141"/>
      <c r="H17" s="141"/>
      <c r="I17" s="142"/>
    </row>
    <row r="18" spans="1:9" x14ac:dyDescent="0.25">
      <c r="A18" s="119">
        <v>14</v>
      </c>
      <c r="B18" s="128" t="s">
        <v>10</v>
      </c>
      <c r="C18" s="129">
        <v>5</v>
      </c>
      <c r="D18" s="140"/>
      <c r="E18" s="141"/>
      <c r="F18" s="141"/>
      <c r="G18" s="141"/>
      <c r="H18" s="141"/>
      <c r="I18" s="142"/>
    </row>
    <row r="19" spans="1:9" x14ac:dyDescent="0.25">
      <c r="A19" s="119">
        <v>15</v>
      </c>
      <c r="B19" s="128" t="s">
        <v>10</v>
      </c>
      <c r="C19" s="129">
        <v>5.5</v>
      </c>
      <c r="D19" s="140"/>
      <c r="E19" s="141"/>
      <c r="F19" s="141"/>
      <c r="G19" s="141"/>
      <c r="H19" s="141"/>
      <c r="I19" s="142"/>
    </row>
    <row r="20" spans="1:9" x14ac:dyDescent="0.25">
      <c r="A20" s="119">
        <v>16</v>
      </c>
      <c r="B20" s="128" t="s">
        <v>10</v>
      </c>
      <c r="C20" s="129">
        <v>6</v>
      </c>
      <c r="D20" s="140"/>
      <c r="E20" s="141"/>
      <c r="F20" s="141"/>
      <c r="G20" s="141"/>
      <c r="H20" s="141"/>
      <c r="I20" s="142"/>
    </row>
    <row r="21" spans="1:9" x14ac:dyDescent="0.25">
      <c r="A21" s="119">
        <v>17</v>
      </c>
      <c r="B21" s="128" t="s">
        <v>10</v>
      </c>
      <c r="C21" s="129">
        <v>6.5</v>
      </c>
      <c r="D21" s="140"/>
      <c r="E21" s="141"/>
      <c r="F21" s="141"/>
      <c r="G21" s="141"/>
      <c r="H21" s="141"/>
      <c r="I21" s="142"/>
    </row>
    <row r="22" spans="1:9" x14ac:dyDescent="0.25">
      <c r="A22" s="119">
        <v>18</v>
      </c>
      <c r="B22" s="128" t="s">
        <v>10</v>
      </c>
      <c r="C22" s="129">
        <v>7</v>
      </c>
      <c r="D22" s="140"/>
      <c r="E22" s="141"/>
      <c r="F22" s="141"/>
      <c r="G22" s="141"/>
      <c r="H22" s="141"/>
      <c r="I22" s="142"/>
    </row>
    <row r="23" spans="1:9" x14ac:dyDescent="0.25">
      <c r="A23" s="119">
        <v>19</v>
      </c>
      <c r="B23" s="128" t="s">
        <v>10</v>
      </c>
      <c r="C23" s="129">
        <v>7.5</v>
      </c>
      <c r="D23" s="140"/>
      <c r="E23" s="141"/>
      <c r="F23" s="141"/>
      <c r="G23" s="141"/>
      <c r="H23" s="141"/>
      <c r="I23" s="142"/>
    </row>
    <row r="24" spans="1:9" x14ac:dyDescent="0.25">
      <c r="A24" s="119">
        <v>20</v>
      </c>
      <c r="B24" s="128" t="s">
        <v>10</v>
      </c>
      <c r="C24" s="129">
        <v>8</v>
      </c>
      <c r="D24" s="140"/>
      <c r="E24" s="141"/>
      <c r="F24" s="141"/>
      <c r="G24" s="141"/>
      <c r="H24" s="141"/>
      <c r="I24" s="142"/>
    </row>
    <row r="25" spans="1:9" x14ac:dyDescent="0.25">
      <c r="A25" s="119">
        <v>21</v>
      </c>
      <c r="B25" s="128" t="s">
        <v>10</v>
      </c>
      <c r="C25" s="129">
        <v>8.5</v>
      </c>
      <c r="D25" s="140"/>
      <c r="E25" s="141"/>
      <c r="F25" s="141"/>
      <c r="G25" s="141"/>
      <c r="H25" s="141"/>
      <c r="I25" s="142"/>
    </row>
    <row r="26" spans="1:9" x14ac:dyDescent="0.25">
      <c r="A26" s="119">
        <v>22</v>
      </c>
      <c r="B26" s="128" t="s">
        <v>10</v>
      </c>
      <c r="C26" s="129">
        <v>9</v>
      </c>
      <c r="D26" s="140"/>
      <c r="E26" s="141"/>
      <c r="F26" s="141"/>
      <c r="G26" s="141"/>
      <c r="H26" s="141"/>
      <c r="I26" s="142"/>
    </row>
    <row r="27" spans="1:9" x14ac:dyDescent="0.25">
      <c r="A27" s="119">
        <v>23</v>
      </c>
      <c r="B27" s="128" t="s">
        <v>10</v>
      </c>
      <c r="C27" s="129">
        <v>9.5</v>
      </c>
      <c r="D27" s="140"/>
      <c r="E27" s="141"/>
      <c r="F27" s="141"/>
      <c r="G27" s="141"/>
      <c r="H27" s="141"/>
      <c r="I27" s="142"/>
    </row>
    <row r="28" spans="1:9" x14ac:dyDescent="0.25">
      <c r="A28" s="119">
        <v>24</v>
      </c>
      <c r="B28" s="146" t="s">
        <v>10</v>
      </c>
      <c r="C28" s="147">
        <v>10</v>
      </c>
      <c r="D28" s="148"/>
      <c r="E28" s="149"/>
      <c r="F28" s="149"/>
      <c r="G28" s="149"/>
      <c r="H28" s="149"/>
      <c r="I28" s="150"/>
    </row>
    <row r="29" spans="1:9" x14ac:dyDescent="0.25">
      <c r="A29" s="119">
        <v>25</v>
      </c>
      <c r="B29" s="146" t="s">
        <v>10</v>
      </c>
      <c r="C29" s="147">
        <v>11</v>
      </c>
      <c r="D29" s="148"/>
      <c r="E29" s="149"/>
      <c r="F29" s="149"/>
      <c r="G29" s="149"/>
      <c r="H29" s="149"/>
      <c r="I29" s="150"/>
    </row>
    <row r="30" spans="1:9" x14ac:dyDescent="0.25">
      <c r="A30" s="119">
        <v>26</v>
      </c>
      <c r="B30" s="146" t="s">
        <v>10</v>
      </c>
      <c r="C30" s="147">
        <v>12</v>
      </c>
      <c r="D30" s="148"/>
      <c r="E30" s="149"/>
      <c r="F30" s="149"/>
      <c r="G30" s="149"/>
      <c r="H30" s="149"/>
      <c r="I30" s="150"/>
    </row>
    <row r="31" spans="1:9" x14ac:dyDescent="0.25">
      <c r="A31" s="119">
        <v>27</v>
      </c>
      <c r="B31" s="146" t="s">
        <v>10</v>
      </c>
      <c r="C31" s="147">
        <v>13</v>
      </c>
      <c r="D31" s="148"/>
      <c r="E31" s="149"/>
      <c r="F31" s="149"/>
      <c r="G31" s="149"/>
      <c r="H31" s="149"/>
      <c r="I31" s="150"/>
    </row>
    <row r="32" spans="1:9" x14ac:dyDescent="0.25">
      <c r="A32" s="119">
        <v>28</v>
      </c>
      <c r="B32" s="146" t="s">
        <v>10</v>
      </c>
      <c r="C32" s="147">
        <v>14</v>
      </c>
      <c r="D32" s="148"/>
      <c r="E32" s="149"/>
      <c r="F32" s="149"/>
      <c r="G32" s="149"/>
      <c r="H32" s="149"/>
      <c r="I32" s="150"/>
    </row>
    <row r="33" spans="1:9" x14ac:dyDescent="0.25">
      <c r="A33" s="119">
        <v>29</v>
      </c>
      <c r="B33" s="146" t="s">
        <v>10</v>
      </c>
      <c r="C33" s="147">
        <v>15</v>
      </c>
      <c r="D33" s="148"/>
      <c r="E33" s="149"/>
      <c r="F33" s="149"/>
      <c r="G33" s="149"/>
      <c r="H33" s="149"/>
      <c r="I33" s="150"/>
    </row>
    <row r="34" spans="1:9" x14ac:dyDescent="0.25">
      <c r="A34" s="119">
        <v>30</v>
      </c>
      <c r="B34" s="146" t="s">
        <v>10</v>
      </c>
      <c r="C34" s="147">
        <v>16</v>
      </c>
      <c r="D34" s="148"/>
      <c r="E34" s="149"/>
      <c r="F34" s="149"/>
      <c r="G34" s="149"/>
      <c r="H34" s="149"/>
      <c r="I34" s="150"/>
    </row>
    <row r="35" spans="1:9" x14ac:dyDescent="0.25">
      <c r="A35" s="119">
        <v>31</v>
      </c>
      <c r="B35" s="146" t="s">
        <v>10</v>
      </c>
      <c r="C35" s="147">
        <v>17</v>
      </c>
      <c r="D35" s="148"/>
      <c r="E35" s="149"/>
      <c r="F35" s="149"/>
      <c r="G35" s="149"/>
      <c r="H35" s="149"/>
      <c r="I35" s="150"/>
    </row>
    <row r="36" spans="1:9" x14ac:dyDescent="0.25">
      <c r="A36" s="119">
        <v>32</v>
      </c>
      <c r="B36" s="146" t="s">
        <v>10</v>
      </c>
      <c r="C36" s="147">
        <v>18</v>
      </c>
      <c r="D36" s="148"/>
      <c r="E36" s="149"/>
      <c r="F36" s="149"/>
      <c r="G36" s="149"/>
      <c r="H36" s="149"/>
      <c r="I36" s="150"/>
    </row>
    <row r="37" spans="1:9" x14ac:dyDescent="0.25">
      <c r="A37" s="119">
        <v>33</v>
      </c>
      <c r="B37" s="146" t="s">
        <v>10</v>
      </c>
      <c r="C37" s="147">
        <v>19</v>
      </c>
      <c r="D37" s="148"/>
      <c r="E37" s="149"/>
      <c r="F37" s="149"/>
      <c r="G37" s="149"/>
      <c r="H37" s="149"/>
      <c r="I37" s="150"/>
    </row>
    <row r="38" spans="1:9" x14ac:dyDescent="0.25">
      <c r="A38" s="119">
        <v>34</v>
      </c>
      <c r="B38" s="146" t="s">
        <v>10</v>
      </c>
      <c r="C38" s="147">
        <v>20</v>
      </c>
      <c r="D38" s="148"/>
      <c r="E38" s="149"/>
      <c r="F38" s="149"/>
      <c r="G38" s="149"/>
      <c r="H38" s="149"/>
      <c r="I38" s="150"/>
    </row>
    <row r="39" spans="1:9" x14ac:dyDescent="0.25">
      <c r="A39" s="119">
        <v>35</v>
      </c>
      <c r="B39" s="151" t="s">
        <v>10</v>
      </c>
      <c r="C39" s="152">
        <v>21</v>
      </c>
      <c r="D39" s="153"/>
      <c r="E39" s="154"/>
      <c r="F39" s="154"/>
      <c r="G39" s="154"/>
      <c r="H39" s="154"/>
      <c r="I39" s="155"/>
    </row>
    <row r="40" spans="1:9" x14ac:dyDescent="0.25">
      <c r="A40" s="119">
        <v>36</v>
      </c>
      <c r="B40" s="151" t="s">
        <v>10</v>
      </c>
      <c r="C40" s="152">
        <v>22</v>
      </c>
      <c r="D40" s="153"/>
      <c r="E40" s="154"/>
      <c r="F40" s="154"/>
      <c r="G40" s="154"/>
      <c r="H40" s="154"/>
      <c r="I40" s="155"/>
    </row>
    <row r="41" spans="1:9" x14ac:dyDescent="0.25">
      <c r="A41" s="119">
        <v>37</v>
      </c>
      <c r="B41" s="151" t="s">
        <v>10</v>
      </c>
      <c r="C41" s="152">
        <v>23</v>
      </c>
      <c r="D41" s="153"/>
      <c r="E41" s="154"/>
      <c r="F41" s="154"/>
      <c r="G41" s="154"/>
      <c r="H41" s="154"/>
      <c r="I41" s="155"/>
    </row>
    <row r="42" spans="1:9" x14ac:dyDescent="0.25">
      <c r="A42" s="119">
        <v>38</v>
      </c>
      <c r="B42" s="151" t="s">
        <v>10</v>
      </c>
      <c r="C42" s="152">
        <v>24</v>
      </c>
      <c r="D42" s="153"/>
      <c r="E42" s="154"/>
      <c r="F42" s="154"/>
      <c r="G42" s="154"/>
      <c r="H42" s="154"/>
      <c r="I42" s="155"/>
    </row>
    <row r="43" spans="1:9" x14ac:dyDescent="0.25">
      <c r="A43" s="119">
        <v>39</v>
      </c>
      <c r="B43" s="151" t="s">
        <v>10</v>
      </c>
      <c r="C43" s="152">
        <v>25</v>
      </c>
      <c r="D43" s="153"/>
      <c r="E43" s="154"/>
      <c r="F43" s="154"/>
      <c r="G43" s="154"/>
      <c r="H43" s="154"/>
      <c r="I43" s="155"/>
    </row>
    <row r="44" spans="1:9" x14ac:dyDescent="0.25">
      <c r="A44" s="119">
        <v>40</v>
      </c>
      <c r="B44" s="151" t="s">
        <v>10</v>
      </c>
      <c r="C44" s="152">
        <v>26</v>
      </c>
      <c r="D44" s="153"/>
      <c r="E44" s="154"/>
      <c r="F44" s="154"/>
      <c r="G44" s="154"/>
      <c r="H44" s="154"/>
      <c r="I44" s="155"/>
    </row>
    <row r="45" spans="1:9" x14ac:dyDescent="0.25">
      <c r="A45" s="119">
        <v>41</v>
      </c>
      <c r="B45" s="151" t="s">
        <v>10</v>
      </c>
      <c r="C45" s="152">
        <v>27</v>
      </c>
      <c r="D45" s="153"/>
      <c r="E45" s="154"/>
      <c r="F45" s="154"/>
      <c r="G45" s="154"/>
      <c r="H45" s="154"/>
      <c r="I45" s="155"/>
    </row>
    <row r="46" spans="1:9" x14ac:dyDescent="0.25">
      <c r="A46" s="119">
        <v>42</v>
      </c>
      <c r="B46" s="151" t="s">
        <v>10</v>
      </c>
      <c r="C46" s="152">
        <v>28</v>
      </c>
      <c r="D46" s="153"/>
      <c r="E46" s="154"/>
      <c r="F46" s="154"/>
      <c r="G46" s="154"/>
      <c r="H46" s="154"/>
      <c r="I46" s="155"/>
    </row>
    <row r="47" spans="1:9" x14ac:dyDescent="0.25">
      <c r="A47" s="119">
        <v>43</v>
      </c>
      <c r="B47" s="151" t="s">
        <v>10</v>
      </c>
      <c r="C47" s="152">
        <v>29</v>
      </c>
      <c r="D47" s="153"/>
      <c r="E47" s="154"/>
      <c r="F47" s="154"/>
      <c r="G47" s="154"/>
      <c r="H47" s="154"/>
      <c r="I47" s="155"/>
    </row>
    <row r="48" spans="1:9" x14ac:dyDescent="0.25">
      <c r="A48" s="119">
        <v>44</v>
      </c>
      <c r="B48" s="151" t="s">
        <v>10</v>
      </c>
      <c r="C48" s="152">
        <v>30</v>
      </c>
      <c r="D48" s="153"/>
      <c r="E48" s="154"/>
      <c r="F48" s="154"/>
      <c r="G48" s="154"/>
      <c r="H48" s="154"/>
      <c r="I48" s="155"/>
    </row>
    <row r="49" spans="1:9" x14ac:dyDescent="0.25">
      <c r="A49" s="119">
        <v>45</v>
      </c>
      <c r="B49" s="156" t="s">
        <v>25</v>
      </c>
      <c r="C49" s="157">
        <v>70</v>
      </c>
      <c r="D49" s="158"/>
      <c r="E49" s="159"/>
      <c r="F49" s="159"/>
      <c r="G49" s="159"/>
      <c r="H49" s="159"/>
      <c r="I49" s="160"/>
    </row>
    <row r="50" spans="1:9" ht="15.75" thickBot="1" x14ac:dyDescent="0.3">
      <c r="A50" s="121">
        <v>46</v>
      </c>
      <c r="B50" s="161" t="s">
        <v>25</v>
      </c>
      <c r="C50" s="162">
        <v>300</v>
      </c>
      <c r="D50" s="163"/>
      <c r="E50" s="164"/>
      <c r="F50" s="164"/>
      <c r="G50" s="164"/>
      <c r="H50" s="164"/>
      <c r="I50" s="165"/>
    </row>
    <row r="51" spans="1:9" ht="15.75" thickBot="1" x14ac:dyDescent="0.3">
      <c r="A51" s="225" t="s">
        <v>20</v>
      </c>
      <c r="B51" s="226"/>
      <c r="C51" s="226"/>
      <c r="D51" s="226"/>
      <c r="E51" s="226"/>
      <c r="F51" s="226"/>
      <c r="G51" s="226"/>
      <c r="H51" s="226"/>
      <c r="I51" s="227"/>
    </row>
    <row r="52" spans="1:9" x14ac:dyDescent="0.25">
      <c r="A52" s="22">
        <v>47</v>
      </c>
      <c r="B52" s="233" t="s">
        <v>503</v>
      </c>
      <c r="C52" s="234"/>
      <c r="D52" s="166"/>
      <c r="E52" s="167"/>
      <c r="F52" s="167"/>
      <c r="G52" s="167"/>
      <c r="H52" s="167"/>
      <c r="I52" s="168"/>
    </row>
    <row r="53" spans="1:9" ht="15.75" thickBot="1" x14ac:dyDescent="0.3">
      <c r="A53" s="17">
        <v>48</v>
      </c>
      <c r="B53" s="235" t="s">
        <v>504</v>
      </c>
      <c r="C53" s="236"/>
      <c r="D53" s="169"/>
      <c r="E53" s="170"/>
      <c r="F53" s="170"/>
      <c r="G53" s="170"/>
      <c r="H53" s="170"/>
      <c r="I53" s="171"/>
    </row>
    <row r="54" spans="1:9" ht="15.75" thickBot="1" x14ac:dyDescent="0.3">
      <c r="A54" s="228" t="s">
        <v>21</v>
      </c>
      <c r="B54" s="229"/>
      <c r="C54" s="229"/>
      <c r="D54" s="229"/>
      <c r="E54" s="229"/>
      <c r="F54" s="229"/>
      <c r="G54" s="229"/>
      <c r="H54" s="229"/>
      <c r="I54" s="230"/>
    </row>
    <row r="55" spans="1:9" x14ac:dyDescent="0.25">
      <c r="A55" s="15">
        <v>49</v>
      </c>
      <c r="B55" s="237" t="s">
        <v>505</v>
      </c>
      <c r="C55" s="238"/>
      <c r="D55" s="172"/>
      <c r="E55" s="173"/>
      <c r="F55" s="173"/>
      <c r="G55" s="173"/>
      <c r="H55" s="173"/>
      <c r="I55" s="174"/>
    </row>
    <row r="56" spans="1:9" x14ac:dyDescent="0.25">
      <c r="A56" s="16">
        <v>50</v>
      </c>
      <c r="B56" s="239" t="s">
        <v>506</v>
      </c>
      <c r="C56" s="240"/>
      <c r="D56" s="175"/>
      <c r="E56" s="176"/>
      <c r="F56" s="176"/>
      <c r="G56" s="176"/>
      <c r="H56" s="176"/>
      <c r="I56" s="177"/>
    </row>
    <row r="57" spans="1:9" ht="15.75" thickBot="1" x14ac:dyDescent="0.3">
      <c r="A57" s="18">
        <v>51</v>
      </c>
      <c r="B57" s="231" t="s">
        <v>507</v>
      </c>
      <c r="C57" s="232"/>
      <c r="D57" s="178"/>
      <c r="E57" s="179"/>
      <c r="F57" s="179"/>
      <c r="G57" s="179"/>
      <c r="H57" s="179"/>
      <c r="I57" s="180"/>
    </row>
    <row r="58" spans="1:9" ht="15.75" thickBot="1" x14ac:dyDescent="0.3">
      <c r="B58" s="4"/>
      <c r="C58" s="4"/>
      <c r="D58" s="4"/>
      <c r="E58" s="4"/>
      <c r="F58" s="4"/>
      <c r="G58" s="4"/>
      <c r="H58" s="4"/>
      <c r="I58" s="4"/>
    </row>
    <row r="59" spans="1:9" ht="15.75" thickBot="1" x14ac:dyDescent="0.3">
      <c r="A59" s="12" t="s">
        <v>27</v>
      </c>
      <c r="B59" s="246" t="s">
        <v>28</v>
      </c>
      <c r="C59" s="247"/>
      <c r="D59" s="13" t="s">
        <v>29</v>
      </c>
      <c r="E59" s="6"/>
      <c r="F59" s="6"/>
      <c r="G59" s="6"/>
      <c r="H59" s="6"/>
      <c r="I59" s="6"/>
    </row>
    <row r="60" spans="1:9" ht="28.15" customHeight="1" thickBot="1" x14ac:dyDescent="0.3">
      <c r="A60" s="7" t="s">
        <v>12</v>
      </c>
      <c r="B60" s="218" t="s">
        <v>23</v>
      </c>
      <c r="C60" s="218"/>
      <c r="D60" s="14" t="s">
        <v>494</v>
      </c>
      <c r="E60" s="5"/>
      <c r="F60" s="5"/>
      <c r="G60" s="5"/>
      <c r="H60" s="5"/>
      <c r="I60" s="5"/>
    </row>
    <row r="61" spans="1:9" ht="53.45" customHeight="1" x14ac:dyDescent="0.25">
      <c r="A61" s="19">
        <v>52</v>
      </c>
      <c r="B61" s="220" t="s">
        <v>495</v>
      </c>
      <c r="C61" s="220"/>
      <c r="D61" s="134"/>
    </row>
    <row r="62" spans="1:9" ht="53.45" customHeight="1" x14ac:dyDescent="0.25">
      <c r="A62" s="19">
        <v>53</v>
      </c>
      <c r="B62" s="220" t="s">
        <v>509</v>
      </c>
      <c r="C62" s="220"/>
      <c r="D62" s="134"/>
    </row>
    <row r="63" spans="1:9" ht="75.75" customHeight="1" thickBot="1" x14ac:dyDescent="0.3">
      <c r="A63" s="20">
        <v>54</v>
      </c>
      <c r="B63" s="222" t="s">
        <v>496</v>
      </c>
      <c r="C63" s="223"/>
      <c r="D63" s="135"/>
    </row>
    <row r="64" spans="1:9" ht="14.45" customHeight="1" x14ac:dyDescent="0.25"/>
    <row r="65" spans="1:9" ht="14.45" customHeight="1" x14ac:dyDescent="0.25"/>
    <row r="66" spans="1:9" x14ac:dyDescent="0.25">
      <c r="D66" s="216"/>
      <c r="E66" s="216"/>
      <c r="F66" s="216"/>
      <c r="G66" s="216"/>
      <c r="H66" s="216"/>
    </row>
    <row r="67" spans="1:9" x14ac:dyDescent="0.25">
      <c r="D67" s="216"/>
      <c r="E67" s="216"/>
      <c r="F67" s="216"/>
      <c r="G67" s="216"/>
      <c r="H67" s="216"/>
    </row>
    <row r="68" spans="1:9" x14ac:dyDescent="0.25">
      <c r="D68" s="216"/>
      <c r="E68" s="216"/>
      <c r="F68" s="216"/>
      <c r="G68" s="216"/>
      <c r="H68" s="216"/>
    </row>
    <row r="69" spans="1:9" x14ac:dyDescent="0.25">
      <c r="D69" s="216"/>
      <c r="E69" s="216"/>
      <c r="F69" s="216"/>
      <c r="G69" s="216"/>
      <c r="H69" s="216"/>
    </row>
    <row r="70" spans="1:9" x14ac:dyDescent="0.25">
      <c r="D70" s="217" t="s">
        <v>499</v>
      </c>
      <c r="E70" s="217"/>
      <c r="F70" s="217"/>
      <c r="G70" s="217"/>
      <c r="H70" s="217"/>
    </row>
    <row r="71" spans="1:9" ht="14.45" customHeight="1" x14ac:dyDescent="0.25"/>
    <row r="72" spans="1:9" ht="15" customHeight="1" x14ac:dyDescent="0.25">
      <c r="A72" s="221" t="s">
        <v>532</v>
      </c>
      <c r="B72" s="221"/>
      <c r="C72" s="221"/>
      <c r="D72" s="221"/>
      <c r="E72" s="221"/>
      <c r="F72" s="221"/>
      <c r="G72" s="221"/>
      <c r="H72" s="221"/>
      <c r="I72" s="221"/>
    </row>
    <row r="73" spans="1:9" ht="36" customHeight="1" x14ac:dyDescent="0.25">
      <c r="A73" s="219" t="s">
        <v>508</v>
      </c>
      <c r="B73" s="219"/>
      <c r="C73" s="219"/>
      <c r="D73" s="219"/>
      <c r="E73" s="219"/>
      <c r="F73" s="219"/>
      <c r="G73" s="219"/>
      <c r="H73" s="219"/>
      <c r="I73" s="219"/>
    </row>
    <row r="74" spans="1:9" ht="34.5" customHeight="1" x14ac:dyDescent="0.25">
      <c r="A74" s="219" t="s">
        <v>546</v>
      </c>
      <c r="B74" s="219"/>
      <c r="C74" s="219"/>
      <c r="D74" s="219"/>
      <c r="E74" s="219"/>
      <c r="F74" s="219"/>
      <c r="G74" s="219"/>
      <c r="H74" s="219"/>
      <c r="I74" s="219"/>
    </row>
    <row r="75" spans="1:9" ht="36" customHeight="1" x14ac:dyDescent="0.25">
      <c r="A75" s="219" t="s">
        <v>545</v>
      </c>
      <c r="B75" s="219"/>
      <c r="C75" s="219"/>
      <c r="D75" s="219"/>
      <c r="E75" s="219"/>
      <c r="F75" s="219"/>
      <c r="G75" s="219"/>
      <c r="H75" s="219"/>
      <c r="I75" s="219"/>
    </row>
    <row r="76" spans="1:9" ht="36.75" customHeight="1" x14ac:dyDescent="0.25">
      <c r="A76" s="219" t="s">
        <v>547</v>
      </c>
      <c r="B76" s="219"/>
      <c r="C76" s="219"/>
      <c r="D76" s="219"/>
      <c r="E76" s="219"/>
      <c r="F76" s="219"/>
      <c r="G76" s="219"/>
      <c r="H76" s="219"/>
      <c r="I76" s="219"/>
    </row>
    <row r="77" spans="1:9" ht="36.75" customHeight="1" x14ac:dyDescent="0.25">
      <c r="A77" s="219" t="s">
        <v>548</v>
      </c>
      <c r="B77" s="219"/>
      <c r="C77" s="219"/>
      <c r="D77" s="219"/>
      <c r="E77" s="219"/>
      <c r="F77" s="219"/>
      <c r="G77" s="219"/>
      <c r="H77" s="219"/>
      <c r="I77" s="219"/>
    </row>
    <row r="78" spans="1:9" ht="37.5" customHeight="1" x14ac:dyDescent="0.25">
      <c r="A78" s="219" t="s">
        <v>549</v>
      </c>
      <c r="B78" s="219"/>
      <c r="C78" s="219"/>
      <c r="D78" s="219"/>
      <c r="E78" s="219"/>
      <c r="F78" s="219"/>
      <c r="G78" s="219"/>
      <c r="H78" s="219"/>
      <c r="I78" s="219"/>
    </row>
    <row r="79" spans="1:9" ht="105.6" customHeight="1" x14ac:dyDescent="0.25">
      <c r="A79" s="219" t="s">
        <v>550</v>
      </c>
      <c r="B79" s="219"/>
      <c r="C79" s="219"/>
      <c r="D79" s="219"/>
      <c r="E79" s="219"/>
      <c r="F79" s="219"/>
      <c r="G79" s="219"/>
      <c r="H79" s="219"/>
      <c r="I79" s="219"/>
    </row>
    <row r="80" spans="1:9" ht="36" customHeight="1" x14ac:dyDescent="0.25">
      <c r="A80" s="219" t="s">
        <v>510</v>
      </c>
      <c r="B80" s="219"/>
      <c r="C80" s="219"/>
      <c r="D80" s="219"/>
      <c r="E80" s="219"/>
      <c r="F80" s="219"/>
      <c r="G80" s="219"/>
      <c r="H80" s="219"/>
      <c r="I80" s="219"/>
    </row>
    <row r="81" spans="1:14" ht="38.25" customHeight="1" x14ac:dyDescent="0.25">
      <c r="A81" s="219" t="s">
        <v>511</v>
      </c>
      <c r="B81" s="219"/>
      <c r="C81" s="219"/>
      <c r="D81" s="219"/>
      <c r="E81" s="219"/>
      <c r="F81" s="219"/>
      <c r="G81" s="219"/>
      <c r="H81" s="219"/>
      <c r="I81" s="219"/>
    </row>
    <row r="82" spans="1:14" ht="36.75" customHeight="1" x14ac:dyDescent="0.25">
      <c r="A82" s="219" t="s">
        <v>512</v>
      </c>
      <c r="B82" s="219"/>
      <c r="C82" s="219"/>
      <c r="D82" s="219"/>
      <c r="E82" s="219"/>
      <c r="F82" s="219"/>
      <c r="G82" s="219"/>
      <c r="H82" s="219"/>
      <c r="I82" s="219"/>
    </row>
    <row r="83" spans="1:14" ht="37.9" customHeight="1" x14ac:dyDescent="0.25">
      <c r="A83" s="219" t="s">
        <v>513</v>
      </c>
      <c r="B83" s="219"/>
      <c r="C83" s="219"/>
      <c r="D83" s="219"/>
      <c r="E83" s="219"/>
      <c r="F83" s="219"/>
      <c r="G83" s="219"/>
      <c r="H83" s="219"/>
      <c r="I83" s="219"/>
    </row>
    <row r="84" spans="1:14" ht="24" customHeight="1" x14ac:dyDescent="0.25">
      <c r="A84" s="219" t="s">
        <v>533</v>
      </c>
      <c r="B84" s="219"/>
      <c r="C84" s="219"/>
      <c r="D84" s="219"/>
      <c r="E84" s="219"/>
      <c r="F84" s="219"/>
      <c r="G84" s="219"/>
      <c r="H84" s="219"/>
      <c r="I84" s="219"/>
    </row>
    <row r="85" spans="1:14" ht="22.9" customHeight="1" x14ac:dyDescent="0.25">
      <c r="A85" s="213" t="s">
        <v>539</v>
      </c>
      <c r="B85" s="214"/>
      <c r="C85" s="214"/>
      <c r="D85" s="214"/>
      <c r="E85" s="214"/>
      <c r="F85" s="214"/>
      <c r="G85" s="214"/>
      <c r="H85" s="214"/>
      <c r="I85" s="215"/>
      <c r="J85" s="21"/>
      <c r="K85" s="21"/>
      <c r="L85" s="21"/>
      <c r="M85" s="21"/>
      <c r="N85" s="23"/>
    </row>
  </sheetData>
  <sheetProtection algorithmName="SHA-512" hashValue="sat9806Cg/OSpTUvZkgbmTAeR9FtMCoaJyn6U1VBPhWAHSmTTfO/TqJvoxSEz54rHxOY4P8OiYs9xap4bffzdA==" saltValue="RbMlqgFFUf0A5JBcHBik4Q==" spinCount="100000" sheet="1" objects="1" scenarios="1"/>
  <protectedRanges>
    <protectedRange sqref="D52:I53" name="Rozstęp2_1_3"/>
    <protectedRange sqref="D55:I57" name="Rozstęp3_1_3"/>
    <protectedRange sqref="D5:I50" name="Rozstęp1_1_3"/>
    <protectedRange sqref="D61:D63" name="Rozstęp4"/>
    <protectedRange sqref="D66:H69" name="Podpis"/>
  </protectedRanges>
  <mergeCells count="32">
    <mergeCell ref="B59:C59"/>
    <mergeCell ref="A82:I82"/>
    <mergeCell ref="A77:I77"/>
    <mergeCell ref="A78:I78"/>
    <mergeCell ref="A80:I80"/>
    <mergeCell ref="A81:I81"/>
    <mergeCell ref="A1:I1"/>
    <mergeCell ref="A51:I51"/>
    <mergeCell ref="A54:I54"/>
    <mergeCell ref="B57:C57"/>
    <mergeCell ref="B52:C52"/>
    <mergeCell ref="B53:C53"/>
    <mergeCell ref="B55:C55"/>
    <mergeCell ref="B56:C56"/>
    <mergeCell ref="A3:A4"/>
    <mergeCell ref="B3:B4"/>
    <mergeCell ref="C3:C4"/>
    <mergeCell ref="A85:I85"/>
    <mergeCell ref="D66:H69"/>
    <mergeCell ref="D70:H70"/>
    <mergeCell ref="B60:C60"/>
    <mergeCell ref="A83:I83"/>
    <mergeCell ref="A84:I84"/>
    <mergeCell ref="A79:I79"/>
    <mergeCell ref="A74:I74"/>
    <mergeCell ref="B61:C61"/>
    <mergeCell ref="B62:C62"/>
    <mergeCell ref="A72:I72"/>
    <mergeCell ref="A73:I73"/>
    <mergeCell ref="A76:I76"/>
    <mergeCell ref="A75:I75"/>
    <mergeCell ref="B63:C63"/>
  </mergeCells>
  <printOptions horizontalCentered="1"/>
  <pageMargins left="0.51181102362204722" right="0.51181102362204722" top="0.60916666666666663" bottom="0.55118110236220474" header="0.31496062992125984" footer="0.31496062992125984"/>
  <pageSetup paperSize="9" scale="82" fitToHeight="0" orientation="portrait" r:id="rId1"/>
  <headerFooter>
    <oddHeader>&amp;R&amp;"-,Kursywa"&amp;9Załącznik nr 1
do Formularza oferty</oddHeader>
  </headerFooter>
  <rowBreaks count="1" manualBreakCount="1">
    <brk id="5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3"/>
  <sheetViews>
    <sheetView zoomScale="70" zoomScaleNormal="70" workbookViewId="0">
      <selection activeCell="N507" sqref="N507"/>
    </sheetView>
  </sheetViews>
  <sheetFormatPr defaultColWidth="8.85546875" defaultRowHeight="15" x14ac:dyDescent="0.25"/>
  <cols>
    <col min="1" max="1" width="5.28515625" style="4" customWidth="1"/>
    <col min="2" max="2" width="20.140625" style="4" customWidth="1"/>
    <col min="3" max="4" width="6.85546875" style="4" customWidth="1"/>
    <col min="5" max="5" width="9.140625" style="4" customWidth="1"/>
    <col min="6" max="6" width="11.5703125" style="1" customWidth="1"/>
    <col min="7" max="7" width="9.140625" style="1" customWidth="1"/>
    <col min="8" max="8" width="17.7109375" style="1" customWidth="1"/>
    <col min="9" max="9" width="14.28515625" style="3" customWidth="1"/>
    <col min="10" max="10" width="9.140625" style="2" customWidth="1"/>
    <col min="11" max="12" width="14.28515625" style="3" customWidth="1"/>
    <col min="13" max="13" width="17.28515625" style="3" customWidth="1"/>
    <col min="14" max="14" width="23" style="4" customWidth="1"/>
    <col min="15" max="15" width="13.85546875" style="4" bestFit="1" customWidth="1"/>
    <col min="16" max="16" width="15.7109375" style="4" bestFit="1" customWidth="1"/>
    <col min="17" max="20" width="8.85546875" style="4"/>
    <col min="21" max="21" width="23.5703125" style="4" customWidth="1"/>
    <col min="22" max="23" width="15.5703125" style="4" customWidth="1"/>
    <col min="24" max="24" width="18" style="4" customWidth="1"/>
    <col min="25" max="16384" width="8.85546875" style="4"/>
  </cols>
  <sheetData>
    <row r="1" spans="1:13" ht="24" customHeight="1" thickBot="1" x14ac:dyDescent="0.3">
      <c r="A1" s="258" t="s">
        <v>553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</row>
    <row r="2" spans="1:13" s="6" customFormat="1" ht="21" customHeight="1" thickBot="1" x14ac:dyDescent="0.3">
      <c r="A2" s="255" t="s">
        <v>541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7"/>
    </row>
    <row r="3" spans="1:13" s="6" customFormat="1" x14ac:dyDescent="0.25">
      <c r="A3" s="24" t="s">
        <v>1</v>
      </c>
      <c r="B3" s="25" t="s">
        <v>2</v>
      </c>
      <c r="C3" s="25" t="s">
        <v>3</v>
      </c>
      <c r="D3" s="25" t="s">
        <v>4</v>
      </c>
      <c r="E3" s="25" t="s">
        <v>5</v>
      </c>
      <c r="F3" s="25" t="s">
        <v>6</v>
      </c>
      <c r="G3" s="26" t="s">
        <v>7</v>
      </c>
      <c r="H3" s="27" t="s">
        <v>8</v>
      </c>
      <c r="I3" s="27" t="s">
        <v>34</v>
      </c>
      <c r="J3" s="28" t="s">
        <v>35</v>
      </c>
      <c r="K3" s="28" t="s">
        <v>36</v>
      </c>
      <c r="L3" s="28" t="s">
        <v>497</v>
      </c>
      <c r="M3" s="29" t="s">
        <v>501</v>
      </c>
    </row>
    <row r="4" spans="1:13" ht="79.150000000000006" customHeight="1" thickBot="1" x14ac:dyDescent="0.3">
      <c r="A4" s="30" t="s">
        <v>12</v>
      </c>
      <c r="B4" s="31" t="s">
        <v>26</v>
      </c>
      <c r="C4" s="259" t="s">
        <v>11</v>
      </c>
      <c r="D4" s="259"/>
      <c r="E4" s="31" t="s">
        <v>534</v>
      </c>
      <c r="F4" s="32" t="s">
        <v>542</v>
      </c>
      <c r="G4" s="33" t="s">
        <v>498</v>
      </c>
      <c r="H4" s="34" t="s">
        <v>551</v>
      </c>
      <c r="I4" s="34" t="s">
        <v>502</v>
      </c>
      <c r="J4" s="35" t="s">
        <v>500</v>
      </c>
      <c r="K4" s="36" t="s">
        <v>514</v>
      </c>
      <c r="L4" s="36" t="s">
        <v>515</v>
      </c>
      <c r="M4" s="37" t="s">
        <v>540</v>
      </c>
    </row>
    <row r="5" spans="1:13" ht="14.45" customHeight="1" x14ac:dyDescent="0.25">
      <c r="A5" s="38">
        <v>1</v>
      </c>
      <c r="B5" s="39" t="s">
        <v>9</v>
      </c>
      <c r="C5" s="260"/>
      <c r="D5" s="261"/>
      <c r="E5" s="39">
        <v>0.5</v>
      </c>
      <c r="F5" s="40">
        <v>315</v>
      </c>
      <c r="G5" s="40" t="s">
        <v>24</v>
      </c>
      <c r="H5" s="41" t="s">
        <v>37</v>
      </c>
      <c r="I5" s="42">
        <f>Cennik!$D$5</f>
        <v>0</v>
      </c>
      <c r="J5" s="43">
        <v>0.23</v>
      </c>
      <c r="K5" s="42">
        <f>ROUND((I5+(I5*J5)),2)</f>
        <v>0</v>
      </c>
      <c r="L5" s="44">
        <f t="shared" ref="L5:L36" si="0">ROUND(F5*I5,2)</f>
        <v>0</v>
      </c>
      <c r="M5" s="45">
        <f>ROUND(L5+(L5*J5),2)</f>
        <v>0</v>
      </c>
    </row>
    <row r="6" spans="1:13" ht="14.45" customHeight="1" x14ac:dyDescent="0.25">
      <c r="A6" s="46">
        <v>2</v>
      </c>
      <c r="B6" s="47" t="s">
        <v>9</v>
      </c>
      <c r="C6" s="262"/>
      <c r="D6" s="263"/>
      <c r="E6" s="47">
        <v>1</v>
      </c>
      <c r="F6" s="48">
        <v>80</v>
      </c>
      <c r="G6" s="48" t="s">
        <v>24</v>
      </c>
      <c r="H6" s="49" t="s">
        <v>38</v>
      </c>
      <c r="I6" s="50">
        <f>Cennik!$D$6</f>
        <v>0</v>
      </c>
      <c r="J6" s="51">
        <v>0.23</v>
      </c>
      <c r="K6" s="50">
        <f t="shared" ref="K6:K68" si="1">ROUND((I6+(I6*J6)),2)</f>
        <v>0</v>
      </c>
      <c r="L6" s="52">
        <f t="shared" si="0"/>
        <v>0</v>
      </c>
      <c r="M6" s="53">
        <f t="shared" ref="M6:M68" si="2">ROUND(L6+(L6*J6),2)</f>
        <v>0</v>
      </c>
    </row>
    <row r="7" spans="1:13" ht="14.45" customHeight="1" x14ac:dyDescent="0.25">
      <c r="A7" s="46">
        <v>3</v>
      </c>
      <c r="B7" s="47" t="s">
        <v>9</v>
      </c>
      <c r="C7" s="262"/>
      <c r="D7" s="263"/>
      <c r="E7" s="47">
        <v>1.5</v>
      </c>
      <c r="F7" s="48">
        <v>32</v>
      </c>
      <c r="G7" s="48" t="s">
        <v>24</v>
      </c>
      <c r="H7" s="49" t="s">
        <v>39</v>
      </c>
      <c r="I7" s="50">
        <f>Cennik!$D$7</f>
        <v>0</v>
      </c>
      <c r="J7" s="51">
        <v>0.23</v>
      </c>
      <c r="K7" s="50">
        <f t="shared" si="1"/>
        <v>0</v>
      </c>
      <c r="L7" s="52">
        <f t="shared" si="0"/>
        <v>0</v>
      </c>
      <c r="M7" s="53">
        <f t="shared" si="2"/>
        <v>0</v>
      </c>
    </row>
    <row r="8" spans="1:13" ht="14.45" customHeight="1" thickBot="1" x14ac:dyDescent="0.3">
      <c r="A8" s="54">
        <v>4</v>
      </c>
      <c r="B8" s="55" t="s">
        <v>9</v>
      </c>
      <c r="C8" s="262"/>
      <c r="D8" s="263"/>
      <c r="E8" s="55">
        <v>2</v>
      </c>
      <c r="F8" s="56">
        <v>2</v>
      </c>
      <c r="G8" s="56" t="s">
        <v>24</v>
      </c>
      <c r="H8" s="57" t="s">
        <v>40</v>
      </c>
      <c r="I8" s="58">
        <f>Cennik!$D$8</f>
        <v>0</v>
      </c>
      <c r="J8" s="59">
        <v>0.23</v>
      </c>
      <c r="K8" s="58">
        <f t="shared" si="1"/>
        <v>0</v>
      </c>
      <c r="L8" s="60">
        <f t="shared" si="0"/>
        <v>0</v>
      </c>
      <c r="M8" s="61">
        <f t="shared" si="2"/>
        <v>0</v>
      </c>
    </row>
    <row r="9" spans="1:13" ht="14.45" customHeight="1" x14ac:dyDescent="0.25">
      <c r="A9" s="38">
        <v>5</v>
      </c>
      <c r="B9" s="39" t="s">
        <v>10</v>
      </c>
      <c r="C9" s="262"/>
      <c r="D9" s="263"/>
      <c r="E9" s="39">
        <v>0.5</v>
      </c>
      <c r="F9" s="40">
        <v>29</v>
      </c>
      <c r="G9" s="40" t="s">
        <v>24</v>
      </c>
      <c r="H9" s="41" t="s">
        <v>41</v>
      </c>
      <c r="I9" s="42">
        <f>Cennik!$D$9</f>
        <v>0</v>
      </c>
      <c r="J9" s="43">
        <v>0.23</v>
      </c>
      <c r="K9" s="42">
        <f t="shared" si="1"/>
        <v>0</v>
      </c>
      <c r="L9" s="44">
        <f t="shared" si="0"/>
        <v>0</v>
      </c>
      <c r="M9" s="45">
        <f t="shared" si="2"/>
        <v>0</v>
      </c>
    </row>
    <row r="10" spans="1:13" ht="14.45" customHeight="1" x14ac:dyDescent="0.25">
      <c r="A10" s="46">
        <v>6</v>
      </c>
      <c r="B10" s="47" t="s">
        <v>10</v>
      </c>
      <c r="C10" s="262"/>
      <c r="D10" s="263"/>
      <c r="E10" s="47">
        <v>1</v>
      </c>
      <c r="F10" s="48">
        <v>9</v>
      </c>
      <c r="G10" s="48" t="s">
        <v>24</v>
      </c>
      <c r="H10" s="49" t="s">
        <v>42</v>
      </c>
      <c r="I10" s="50">
        <f>Cennik!$D$10</f>
        <v>0</v>
      </c>
      <c r="J10" s="51">
        <v>0.23</v>
      </c>
      <c r="K10" s="50">
        <f t="shared" si="1"/>
        <v>0</v>
      </c>
      <c r="L10" s="52">
        <f t="shared" si="0"/>
        <v>0</v>
      </c>
      <c r="M10" s="53">
        <f t="shared" si="2"/>
        <v>0</v>
      </c>
    </row>
    <row r="11" spans="1:13" ht="14.45" customHeight="1" x14ac:dyDescent="0.25">
      <c r="A11" s="46">
        <v>7</v>
      </c>
      <c r="B11" s="47" t="s">
        <v>10</v>
      </c>
      <c r="C11" s="262"/>
      <c r="D11" s="263"/>
      <c r="E11" s="47">
        <v>1.5</v>
      </c>
      <c r="F11" s="48">
        <v>149</v>
      </c>
      <c r="G11" s="48" t="s">
        <v>24</v>
      </c>
      <c r="H11" s="49" t="s">
        <v>43</v>
      </c>
      <c r="I11" s="50">
        <f>Cennik!$D$11</f>
        <v>0</v>
      </c>
      <c r="J11" s="51">
        <v>0.23</v>
      </c>
      <c r="K11" s="50">
        <f t="shared" si="1"/>
        <v>0</v>
      </c>
      <c r="L11" s="52">
        <f t="shared" si="0"/>
        <v>0</v>
      </c>
      <c r="M11" s="53">
        <f t="shared" si="2"/>
        <v>0</v>
      </c>
    </row>
    <row r="12" spans="1:13" ht="14.45" customHeight="1" x14ac:dyDescent="0.25">
      <c r="A12" s="46">
        <v>8</v>
      </c>
      <c r="B12" s="47" t="s">
        <v>10</v>
      </c>
      <c r="C12" s="262"/>
      <c r="D12" s="263"/>
      <c r="E12" s="47">
        <v>2</v>
      </c>
      <c r="F12" s="48">
        <v>51</v>
      </c>
      <c r="G12" s="48" t="s">
        <v>24</v>
      </c>
      <c r="H12" s="49" t="s">
        <v>44</v>
      </c>
      <c r="I12" s="50">
        <f>Cennik!$D$12</f>
        <v>0</v>
      </c>
      <c r="J12" s="51">
        <v>0.23</v>
      </c>
      <c r="K12" s="50">
        <f t="shared" si="1"/>
        <v>0</v>
      </c>
      <c r="L12" s="52">
        <f t="shared" si="0"/>
        <v>0</v>
      </c>
      <c r="M12" s="53">
        <f t="shared" si="2"/>
        <v>0</v>
      </c>
    </row>
    <row r="13" spans="1:13" ht="14.45" customHeight="1" x14ac:dyDescent="0.25">
      <c r="A13" s="46">
        <v>9</v>
      </c>
      <c r="B13" s="47" t="s">
        <v>10</v>
      </c>
      <c r="C13" s="262"/>
      <c r="D13" s="263"/>
      <c r="E13" s="47">
        <v>2.5</v>
      </c>
      <c r="F13" s="48">
        <v>164</v>
      </c>
      <c r="G13" s="48" t="s">
        <v>24</v>
      </c>
      <c r="H13" s="49" t="s">
        <v>45</v>
      </c>
      <c r="I13" s="50">
        <f>Cennik!$D$13</f>
        <v>0</v>
      </c>
      <c r="J13" s="51">
        <v>0.23</v>
      </c>
      <c r="K13" s="50">
        <f t="shared" si="1"/>
        <v>0</v>
      </c>
      <c r="L13" s="52">
        <f t="shared" si="0"/>
        <v>0</v>
      </c>
      <c r="M13" s="53">
        <f t="shared" si="2"/>
        <v>0</v>
      </c>
    </row>
    <row r="14" spans="1:13" ht="14.45" customHeight="1" x14ac:dyDescent="0.25">
      <c r="A14" s="46">
        <v>10</v>
      </c>
      <c r="B14" s="47" t="s">
        <v>10</v>
      </c>
      <c r="C14" s="262"/>
      <c r="D14" s="263"/>
      <c r="E14" s="47">
        <v>3</v>
      </c>
      <c r="F14" s="48">
        <v>37</v>
      </c>
      <c r="G14" s="48" t="s">
        <v>24</v>
      </c>
      <c r="H14" s="49" t="s">
        <v>46</v>
      </c>
      <c r="I14" s="50">
        <f>Cennik!$D$14</f>
        <v>0</v>
      </c>
      <c r="J14" s="51">
        <v>0.23</v>
      </c>
      <c r="K14" s="50">
        <f t="shared" si="1"/>
        <v>0</v>
      </c>
      <c r="L14" s="52">
        <f t="shared" si="0"/>
        <v>0</v>
      </c>
      <c r="M14" s="53">
        <f t="shared" si="2"/>
        <v>0</v>
      </c>
    </row>
    <row r="15" spans="1:13" ht="14.45" customHeight="1" x14ac:dyDescent="0.25">
      <c r="A15" s="46">
        <v>11</v>
      </c>
      <c r="B15" s="47" t="s">
        <v>10</v>
      </c>
      <c r="C15" s="262"/>
      <c r="D15" s="263"/>
      <c r="E15" s="47">
        <v>3.5</v>
      </c>
      <c r="F15" s="48">
        <v>28</v>
      </c>
      <c r="G15" s="48" t="s">
        <v>24</v>
      </c>
      <c r="H15" s="49" t="s">
        <v>47</v>
      </c>
      <c r="I15" s="50">
        <f>Cennik!$D$15</f>
        <v>0</v>
      </c>
      <c r="J15" s="51">
        <v>0.23</v>
      </c>
      <c r="K15" s="50">
        <f t="shared" si="1"/>
        <v>0</v>
      </c>
      <c r="L15" s="52">
        <f t="shared" si="0"/>
        <v>0</v>
      </c>
      <c r="M15" s="53">
        <f t="shared" si="2"/>
        <v>0</v>
      </c>
    </row>
    <row r="16" spans="1:13" ht="14.45" customHeight="1" x14ac:dyDescent="0.25">
      <c r="A16" s="46">
        <v>12</v>
      </c>
      <c r="B16" s="47" t="s">
        <v>10</v>
      </c>
      <c r="C16" s="262"/>
      <c r="D16" s="263"/>
      <c r="E16" s="47">
        <v>4</v>
      </c>
      <c r="F16" s="48">
        <v>155</v>
      </c>
      <c r="G16" s="48" t="s">
        <v>24</v>
      </c>
      <c r="H16" s="49" t="s">
        <v>48</v>
      </c>
      <c r="I16" s="50">
        <f>Cennik!$D$16</f>
        <v>0</v>
      </c>
      <c r="J16" s="51">
        <v>0.23</v>
      </c>
      <c r="K16" s="50">
        <f t="shared" si="1"/>
        <v>0</v>
      </c>
      <c r="L16" s="52">
        <f t="shared" si="0"/>
        <v>0</v>
      </c>
      <c r="M16" s="53">
        <f t="shared" si="2"/>
        <v>0</v>
      </c>
    </row>
    <row r="17" spans="1:13" ht="14.45" customHeight="1" x14ac:dyDescent="0.25">
      <c r="A17" s="46">
        <v>13</v>
      </c>
      <c r="B17" s="47" t="s">
        <v>10</v>
      </c>
      <c r="C17" s="262"/>
      <c r="D17" s="263"/>
      <c r="E17" s="47">
        <v>4.5</v>
      </c>
      <c r="F17" s="48">
        <v>48</v>
      </c>
      <c r="G17" s="48" t="s">
        <v>24</v>
      </c>
      <c r="H17" s="49" t="s">
        <v>49</v>
      </c>
      <c r="I17" s="50">
        <f>Cennik!$D$17</f>
        <v>0</v>
      </c>
      <c r="J17" s="51">
        <v>0.23</v>
      </c>
      <c r="K17" s="50">
        <f t="shared" si="1"/>
        <v>0</v>
      </c>
      <c r="L17" s="52">
        <f t="shared" si="0"/>
        <v>0</v>
      </c>
      <c r="M17" s="53">
        <f t="shared" si="2"/>
        <v>0</v>
      </c>
    </row>
    <row r="18" spans="1:13" ht="14.45" customHeight="1" x14ac:dyDescent="0.25">
      <c r="A18" s="46">
        <v>14</v>
      </c>
      <c r="B18" s="47" t="s">
        <v>10</v>
      </c>
      <c r="C18" s="262"/>
      <c r="D18" s="263"/>
      <c r="E18" s="47">
        <v>5</v>
      </c>
      <c r="F18" s="48">
        <v>40</v>
      </c>
      <c r="G18" s="48" t="s">
        <v>24</v>
      </c>
      <c r="H18" s="49" t="s">
        <v>50</v>
      </c>
      <c r="I18" s="50">
        <f>Cennik!$D$18</f>
        <v>0</v>
      </c>
      <c r="J18" s="51">
        <v>0.23</v>
      </c>
      <c r="K18" s="50">
        <f t="shared" si="1"/>
        <v>0</v>
      </c>
      <c r="L18" s="52">
        <f t="shared" si="0"/>
        <v>0</v>
      </c>
      <c r="M18" s="53">
        <f t="shared" si="2"/>
        <v>0</v>
      </c>
    </row>
    <row r="19" spans="1:13" ht="14.45" customHeight="1" x14ac:dyDescent="0.25">
      <c r="A19" s="46">
        <v>15</v>
      </c>
      <c r="B19" s="47" t="s">
        <v>10</v>
      </c>
      <c r="C19" s="262"/>
      <c r="D19" s="263"/>
      <c r="E19" s="47">
        <v>5.5</v>
      </c>
      <c r="F19" s="48">
        <v>43</v>
      </c>
      <c r="G19" s="48" t="s">
        <v>24</v>
      </c>
      <c r="H19" s="49" t="s">
        <v>51</v>
      </c>
      <c r="I19" s="50">
        <f>Cennik!$D$19</f>
        <v>0</v>
      </c>
      <c r="J19" s="51">
        <v>0.23</v>
      </c>
      <c r="K19" s="50">
        <f t="shared" si="1"/>
        <v>0</v>
      </c>
      <c r="L19" s="52">
        <f t="shared" si="0"/>
        <v>0</v>
      </c>
      <c r="M19" s="53">
        <f t="shared" si="2"/>
        <v>0</v>
      </c>
    </row>
    <row r="20" spans="1:13" ht="14.45" customHeight="1" x14ac:dyDescent="0.25">
      <c r="A20" s="46">
        <v>16</v>
      </c>
      <c r="B20" s="47" t="s">
        <v>10</v>
      </c>
      <c r="C20" s="262"/>
      <c r="D20" s="263"/>
      <c r="E20" s="47">
        <v>6</v>
      </c>
      <c r="F20" s="48">
        <v>44</v>
      </c>
      <c r="G20" s="48" t="s">
        <v>24</v>
      </c>
      <c r="H20" s="49" t="s">
        <v>52</v>
      </c>
      <c r="I20" s="50">
        <f>Cennik!$D$20</f>
        <v>0</v>
      </c>
      <c r="J20" s="51">
        <v>0.23</v>
      </c>
      <c r="K20" s="50">
        <f t="shared" si="1"/>
        <v>0</v>
      </c>
      <c r="L20" s="52">
        <f t="shared" si="0"/>
        <v>0</v>
      </c>
      <c r="M20" s="53">
        <f t="shared" si="2"/>
        <v>0</v>
      </c>
    </row>
    <row r="21" spans="1:13" ht="14.45" customHeight="1" x14ac:dyDescent="0.25">
      <c r="A21" s="46">
        <v>17</v>
      </c>
      <c r="B21" s="47" t="s">
        <v>10</v>
      </c>
      <c r="C21" s="262"/>
      <c r="D21" s="263"/>
      <c r="E21" s="47">
        <v>6.5</v>
      </c>
      <c r="F21" s="48">
        <v>16</v>
      </c>
      <c r="G21" s="48" t="s">
        <v>24</v>
      </c>
      <c r="H21" s="49" t="s">
        <v>53</v>
      </c>
      <c r="I21" s="50">
        <f>Cennik!$D$21</f>
        <v>0</v>
      </c>
      <c r="J21" s="51">
        <v>0.23</v>
      </c>
      <c r="K21" s="50">
        <f t="shared" si="1"/>
        <v>0</v>
      </c>
      <c r="L21" s="52">
        <f t="shared" si="0"/>
        <v>0</v>
      </c>
      <c r="M21" s="53">
        <f t="shared" si="2"/>
        <v>0</v>
      </c>
    </row>
    <row r="22" spans="1:13" ht="14.45" customHeight="1" x14ac:dyDescent="0.25">
      <c r="A22" s="46">
        <v>18</v>
      </c>
      <c r="B22" s="47" t="s">
        <v>10</v>
      </c>
      <c r="C22" s="262"/>
      <c r="D22" s="263"/>
      <c r="E22" s="47">
        <v>7</v>
      </c>
      <c r="F22" s="48">
        <v>16</v>
      </c>
      <c r="G22" s="48" t="s">
        <v>24</v>
      </c>
      <c r="H22" s="49" t="s">
        <v>54</v>
      </c>
      <c r="I22" s="50">
        <f>Cennik!$D$22</f>
        <v>0</v>
      </c>
      <c r="J22" s="51">
        <v>0.23</v>
      </c>
      <c r="K22" s="50">
        <f t="shared" si="1"/>
        <v>0</v>
      </c>
      <c r="L22" s="52">
        <f t="shared" si="0"/>
        <v>0</v>
      </c>
      <c r="M22" s="53">
        <f t="shared" si="2"/>
        <v>0</v>
      </c>
    </row>
    <row r="23" spans="1:13" ht="14.45" customHeight="1" x14ac:dyDescent="0.25">
      <c r="A23" s="46">
        <v>19</v>
      </c>
      <c r="B23" s="47" t="s">
        <v>10</v>
      </c>
      <c r="C23" s="262"/>
      <c r="D23" s="263"/>
      <c r="E23" s="47">
        <v>7.5</v>
      </c>
      <c r="F23" s="48">
        <v>57</v>
      </c>
      <c r="G23" s="48" t="s">
        <v>24</v>
      </c>
      <c r="H23" s="49" t="s">
        <v>55</v>
      </c>
      <c r="I23" s="50">
        <f>Cennik!$D$23</f>
        <v>0</v>
      </c>
      <c r="J23" s="51">
        <v>0.23</v>
      </c>
      <c r="K23" s="50">
        <f t="shared" si="1"/>
        <v>0</v>
      </c>
      <c r="L23" s="52">
        <f t="shared" si="0"/>
        <v>0</v>
      </c>
      <c r="M23" s="53">
        <f t="shared" si="2"/>
        <v>0</v>
      </c>
    </row>
    <row r="24" spans="1:13" ht="14.45" customHeight="1" x14ac:dyDescent="0.25">
      <c r="A24" s="46">
        <v>20</v>
      </c>
      <c r="B24" s="47" t="s">
        <v>10</v>
      </c>
      <c r="C24" s="262"/>
      <c r="D24" s="263"/>
      <c r="E24" s="47">
        <v>8</v>
      </c>
      <c r="F24" s="48">
        <v>32</v>
      </c>
      <c r="G24" s="48" t="s">
        <v>24</v>
      </c>
      <c r="H24" s="49" t="s">
        <v>56</v>
      </c>
      <c r="I24" s="50">
        <f>Cennik!$D$24</f>
        <v>0</v>
      </c>
      <c r="J24" s="51">
        <v>0.23</v>
      </c>
      <c r="K24" s="50">
        <f t="shared" si="1"/>
        <v>0</v>
      </c>
      <c r="L24" s="52">
        <f t="shared" si="0"/>
        <v>0</v>
      </c>
      <c r="M24" s="53">
        <f t="shared" si="2"/>
        <v>0</v>
      </c>
    </row>
    <row r="25" spans="1:13" ht="14.45" customHeight="1" x14ac:dyDescent="0.25">
      <c r="A25" s="46">
        <v>21</v>
      </c>
      <c r="B25" s="47" t="s">
        <v>10</v>
      </c>
      <c r="C25" s="262"/>
      <c r="D25" s="263"/>
      <c r="E25" s="47">
        <v>8.5</v>
      </c>
      <c r="F25" s="48">
        <v>10</v>
      </c>
      <c r="G25" s="48" t="s">
        <v>24</v>
      </c>
      <c r="H25" s="49" t="s">
        <v>57</v>
      </c>
      <c r="I25" s="50">
        <f>Cennik!$D$25</f>
        <v>0</v>
      </c>
      <c r="J25" s="51">
        <v>0.23</v>
      </c>
      <c r="K25" s="50">
        <f t="shared" si="1"/>
        <v>0</v>
      </c>
      <c r="L25" s="52">
        <f t="shared" si="0"/>
        <v>0</v>
      </c>
      <c r="M25" s="53">
        <f t="shared" si="2"/>
        <v>0</v>
      </c>
    </row>
    <row r="26" spans="1:13" ht="14.45" customHeight="1" x14ac:dyDescent="0.25">
      <c r="A26" s="46">
        <v>22</v>
      </c>
      <c r="B26" s="47" t="s">
        <v>10</v>
      </c>
      <c r="C26" s="262"/>
      <c r="D26" s="263"/>
      <c r="E26" s="47">
        <v>9</v>
      </c>
      <c r="F26" s="48">
        <v>8</v>
      </c>
      <c r="G26" s="48" t="s">
        <v>24</v>
      </c>
      <c r="H26" s="49" t="s">
        <v>58</v>
      </c>
      <c r="I26" s="50">
        <f>Cennik!$D$26</f>
        <v>0</v>
      </c>
      <c r="J26" s="51">
        <v>0.23</v>
      </c>
      <c r="K26" s="50">
        <f t="shared" si="1"/>
        <v>0</v>
      </c>
      <c r="L26" s="52">
        <f t="shared" si="0"/>
        <v>0</v>
      </c>
      <c r="M26" s="53">
        <f t="shared" si="2"/>
        <v>0</v>
      </c>
    </row>
    <row r="27" spans="1:13" ht="14.45" customHeight="1" x14ac:dyDescent="0.25">
      <c r="A27" s="46">
        <v>23</v>
      </c>
      <c r="B27" s="47" t="s">
        <v>10</v>
      </c>
      <c r="C27" s="262"/>
      <c r="D27" s="263"/>
      <c r="E27" s="47">
        <v>9.5</v>
      </c>
      <c r="F27" s="48">
        <v>9</v>
      </c>
      <c r="G27" s="48" t="s">
        <v>24</v>
      </c>
      <c r="H27" s="49" t="s">
        <v>59</v>
      </c>
      <c r="I27" s="50">
        <f>Cennik!$D$27</f>
        <v>0</v>
      </c>
      <c r="J27" s="51">
        <v>0.23</v>
      </c>
      <c r="K27" s="50">
        <f t="shared" si="1"/>
        <v>0</v>
      </c>
      <c r="L27" s="52">
        <f t="shared" si="0"/>
        <v>0</v>
      </c>
      <c r="M27" s="53">
        <f t="shared" si="2"/>
        <v>0</v>
      </c>
    </row>
    <row r="28" spans="1:13" ht="14.45" customHeight="1" x14ac:dyDescent="0.25">
      <c r="A28" s="46">
        <v>24</v>
      </c>
      <c r="B28" s="62" t="s">
        <v>10</v>
      </c>
      <c r="C28" s="262"/>
      <c r="D28" s="263"/>
      <c r="E28" s="62">
        <v>10</v>
      </c>
      <c r="F28" s="63">
        <v>6</v>
      </c>
      <c r="G28" s="63" t="s">
        <v>24</v>
      </c>
      <c r="H28" s="49" t="s">
        <v>60</v>
      </c>
      <c r="I28" s="64">
        <f>Cennik!$D$28</f>
        <v>0</v>
      </c>
      <c r="J28" s="65">
        <v>0.23</v>
      </c>
      <c r="K28" s="64">
        <f t="shared" si="1"/>
        <v>0</v>
      </c>
      <c r="L28" s="66">
        <f t="shared" si="0"/>
        <v>0</v>
      </c>
      <c r="M28" s="67">
        <f t="shared" si="2"/>
        <v>0</v>
      </c>
    </row>
    <row r="29" spans="1:13" ht="14.45" customHeight="1" x14ac:dyDescent="0.25">
      <c r="A29" s="46">
        <v>25</v>
      </c>
      <c r="B29" s="47" t="s">
        <v>10</v>
      </c>
      <c r="C29" s="262"/>
      <c r="D29" s="263"/>
      <c r="E29" s="47">
        <v>10.5</v>
      </c>
      <c r="F29" s="48">
        <v>3</v>
      </c>
      <c r="G29" s="48" t="s">
        <v>24</v>
      </c>
      <c r="H29" s="49" t="s">
        <v>81</v>
      </c>
      <c r="I29" s="50">
        <f>Cennik!$D$28+Cennik!$D$52</f>
        <v>0</v>
      </c>
      <c r="J29" s="51">
        <v>0.23</v>
      </c>
      <c r="K29" s="50">
        <f t="shared" si="1"/>
        <v>0</v>
      </c>
      <c r="L29" s="52">
        <f t="shared" si="0"/>
        <v>0</v>
      </c>
      <c r="M29" s="53">
        <f t="shared" si="2"/>
        <v>0</v>
      </c>
    </row>
    <row r="30" spans="1:13" ht="14.45" customHeight="1" x14ac:dyDescent="0.25">
      <c r="A30" s="46">
        <v>26</v>
      </c>
      <c r="B30" s="47" t="s">
        <v>10</v>
      </c>
      <c r="C30" s="262"/>
      <c r="D30" s="263"/>
      <c r="E30" s="47">
        <v>11</v>
      </c>
      <c r="F30" s="48">
        <v>11</v>
      </c>
      <c r="G30" s="48" t="s">
        <v>24</v>
      </c>
      <c r="H30" s="49" t="s">
        <v>61</v>
      </c>
      <c r="I30" s="50">
        <f>Cennik!$D$29</f>
        <v>0</v>
      </c>
      <c r="J30" s="51">
        <v>0.23</v>
      </c>
      <c r="K30" s="50">
        <f t="shared" si="1"/>
        <v>0</v>
      </c>
      <c r="L30" s="52">
        <f t="shared" si="0"/>
        <v>0</v>
      </c>
      <c r="M30" s="53">
        <f t="shared" si="2"/>
        <v>0</v>
      </c>
    </row>
    <row r="31" spans="1:13" ht="14.45" customHeight="1" x14ac:dyDescent="0.25">
      <c r="A31" s="46">
        <v>27</v>
      </c>
      <c r="B31" s="47" t="s">
        <v>10</v>
      </c>
      <c r="C31" s="262"/>
      <c r="D31" s="263"/>
      <c r="E31" s="47">
        <v>11.5</v>
      </c>
      <c r="F31" s="48">
        <v>12</v>
      </c>
      <c r="G31" s="48" t="s">
        <v>24</v>
      </c>
      <c r="H31" s="49" t="s">
        <v>82</v>
      </c>
      <c r="I31" s="50">
        <f>Cennik!$D$29+Cennik!$D$52</f>
        <v>0</v>
      </c>
      <c r="J31" s="51">
        <v>0.23</v>
      </c>
      <c r="K31" s="50">
        <f t="shared" si="1"/>
        <v>0</v>
      </c>
      <c r="L31" s="52">
        <f t="shared" si="0"/>
        <v>0</v>
      </c>
      <c r="M31" s="53">
        <f t="shared" si="2"/>
        <v>0</v>
      </c>
    </row>
    <row r="32" spans="1:13" ht="14.45" customHeight="1" x14ac:dyDescent="0.25">
      <c r="A32" s="46">
        <v>28</v>
      </c>
      <c r="B32" s="47" t="s">
        <v>10</v>
      </c>
      <c r="C32" s="262"/>
      <c r="D32" s="263"/>
      <c r="E32" s="47">
        <v>12</v>
      </c>
      <c r="F32" s="48">
        <v>6</v>
      </c>
      <c r="G32" s="48" t="s">
        <v>24</v>
      </c>
      <c r="H32" s="49" t="s">
        <v>62</v>
      </c>
      <c r="I32" s="50">
        <f>Cennik!$D$30</f>
        <v>0</v>
      </c>
      <c r="J32" s="51">
        <v>0.23</v>
      </c>
      <c r="K32" s="50">
        <f t="shared" si="1"/>
        <v>0</v>
      </c>
      <c r="L32" s="52">
        <f t="shared" si="0"/>
        <v>0</v>
      </c>
      <c r="M32" s="53">
        <f t="shared" si="2"/>
        <v>0</v>
      </c>
    </row>
    <row r="33" spans="1:13" ht="14.45" customHeight="1" x14ac:dyDescent="0.25">
      <c r="A33" s="46">
        <v>29</v>
      </c>
      <c r="B33" s="47" t="s">
        <v>10</v>
      </c>
      <c r="C33" s="262"/>
      <c r="D33" s="263"/>
      <c r="E33" s="47">
        <v>12.5</v>
      </c>
      <c r="F33" s="48">
        <v>4</v>
      </c>
      <c r="G33" s="48" t="s">
        <v>24</v>
      </c>
      <c r="H33" s="49" t="s">
        <v>83</v>
      </c>
      <c r="I33" s="50">
        <f>Cennik!$D$30+Cennik!$D$52</f>
        <v>0</v>
      </c>
      <c r="J33" s="51">
        <v>0.23</v>
      </c>
      <c r="K33" s="50">
        <f t="shared" si="1"/>
        <v>0</v>
      </c>
      <c r="L33" s="52">
        <f t="shared" si="0"/>
        <v>0</v>
      </c>
      <c r="M33" s="53">
        <f t="shared" si="2"/>
        <v>0</v>
      </c>
    </row>
    <row r="34" spans="1:13" ht="14.45" customHeight="1" x14ac:dyDescent="0.25">
      <c r="A34" s="46">
        <v>30</v>
      </c>
      <c r="B34" s="47" t="s">
        <v>10</v>
      </c>
      <c r="C34" s="262"/>
      <c r="D34" s="263"/>
      <c r="E34" s="47">
        <v>13</v>
      </c>
      <c r="F34" s="48">
        <v>10</v>
      </c>
      <c r="G34" s="48" t="s">
        <v>24</v>
      </c>
      <c r="H34" s="49" t="s">
        <v>63</v>
      </c>
      <c r="I34" s="50">
        <f>Cennik!$D$31</f>
        <v>0</v>
      </c>
      <c r="J34" s="51">
        <v>0.23</v>
      </c>
      <c r="K34" s="50">
        <f t="shared" si="1"/>
        <v>0</v>
      </c>
      <c r="L34" s="52">
        <f t="shared" si="0"/>
        <v>0</v>
      </c>
      <c r="M34" s="53">
        <f t="shared" si="2"/>
        <v>0</v>
      </c>
    </row>
    <row r="35" spans="1:13" ht="14.45" customHeight="1" x14ac:dyDescent="0.25">
      <c r="A35" s="46">
        <v>31</v>
      </c>
      <c r="B35" s="47" t="s">
        <v>10</v>
      </c>
      <c r="C35" s="262"/>
      <c r="D35" s="263"/>
      <c r="E35" s="47">
        <v>13.5</v>
      </c>
      <c r="F35" s="48">
        <v>13</v>
      </c>
      <c r="G35" s="48" t="s">
        <v>24</v>
      </c>
      <c r="H35" s="49" t="s">
        <v>84</v>
      </c>
      <c r="I35" s="50">
        <f>Cennik!$D$31+Cennik!$D$52</f>
        <v>0</v>
      </c>
      <c r="J35" s="51">
        <v>0.23</v>
      </c>
      <c r="K35" s="50">
        <f t="shared" si="1"/>
        <v>0</v>
      </c>
      <c r="L35" s="52">
        <f t="shared" si="0"/>
        <v>0</v>
      </c>
      <c r="M35" s="53">
        <f t="shared" si="2"/>
        <v>0</v>
      </c>
    </row>
    <row r="36" spans="1:13" ht="14.45" customHeight="1" x14ac:dyDescent="0.25">
      <c r="A36" s="46">
        <v>32</v>
      </c>
      <c r="B36" s="47" t="s">
        <v>10</v>
      </c>
      <c r="C36" s="262"/>
      <c r="D36" s="263"/>
      <c r="E36" s="47">
        <v>14</v>
      </c>
      <c r="F36" s="48">
        <v>4</v>
      </c>
      <c r="G36" s="48" t="s">
        <v>24</v>
      </c>
      <c r="H36" s="49" t="s">
        <v>64</v>
      </c>
      <c r="I36" s="50">
        <f>Cennik!$D$32</f>
        <v>0</v>
      </c>
      <c r="J36" s="51">
        <v>0.23</v>
      </c>
      <c r="K36" s="50">
        <f t="shared" si="1"/>
        <v>0</v>
      </c>
      <c r="L36" s="52">
        <f t="shared" si="0"/>
        <v>0</v>
      </c>
      <c r="M36" s="53">
        <f t="shared" si="2"/>
        <v>0</v>
      </c>
    </row>
    <row r="37" spans="1:13" ht="14.45" customHeight="1" x14ac:dyDescent="0.25">
      <c r="A37" s="46">
        <v>33</v>
      </c>
      <c r="B37" s="47" t="s">
        <v>10</v>
      </c>
      <c r="C37" s="262"/>
      <c r="D37" s="263"/>
      <c r="E37" s="47">
        <v>14.5</v>
      </c>
      <c r="F37" s="48">
        <v>2</v>
      </c>
      <c r="G37" s="48" t="s">
        <v>24</v>
      </c>
      <c r="H37" s="49" t="s">
        <v>85</v>
      </c>
      <c r="I37" s="50">
        <f>Cennik!$D$32+Cennik!$D$52</f>
        <v>0</v>
      </c>
      <c r="J37" s="51">
        <v>0.23</v>
      </c>
      <c r="K37" s="50">
        <f t="shared" si="1"/>
        <v>0</v>
      </c>
      <c r="L37" s="52">
        <f t="shared" ref="L37:L68" si="3">ROUND(F37*I37,2)</f>
        <v>0</v>
      </c>
      <c r="M37" s="53">
        <f t="shared" si="2"/>
        <v>0</v>
      </c>
    </row>
    <row r="38" spans="1:13" ht="14.45" customHeight="1" x14ac:dyDescent="0.25">
      <c r="A38" s="46">
        <v>34</v>
      </c>
      <c r="B38" s="47" t="s">
        <v>10</v>
      </c>
      <c r="C38" s="262"/>
      <c r="D38" s="263"/>
      <c r="E38" s="47">
        <v>15</v>
      </c>
      <c r="F38" s="48">
        <v>8</v>
      </c>
      <c r="G38" s="48" t="s">
        <v>24</v>
      </c>
      <c r="H38" s="49" t="s">
        <v>65</v>
      </c>
      <c r="I38" s="50">
        <f>Cennik!$D$33</f>
        <v>0</v>
      </c>
      <c r="J38" s="51">
        <v>0.23</v>
      </c>
      <c r="K38" s="50">
        <f t="shared" si="1"/>
        <v>0</v>
      </c>
      <c r="L38" s="52">
        <f t="shared" si="3"/>
        <v>0</v>
      </c>
      <c r="M38" s="53">
        <f t="shared" si="2"/>
        <v>0</v>
      </c>
    </row>
    <row r="39" spans="1:13" ht="14.45" customHeight="1" x14ac:dyDescent="0.25">
      <c r="A39" s="46">
        <v>35</v>
      </c>
      <c r="B39" s="47" t="s">
        <v>10</v>
      </c>
      <c r="C39" s="262"/>
      <c r="D39" s="263"/>
      <c r="E39" s="47">
        <v>15.5</v>
      </c>
      <c r="F39" s="48">
        <v>3</v>
      </c>
      <c r="G39" s="48" t="s">
        <v>24</v>
      </c>
      <c r="H39" s="49" t="s">
        <v>86</v>
      </c>
      <c r="I39" s="50">
        <f>Cennik!$D$33+Cennik!$D$52</f>
        <v>0</v>
      </c>
      <c r="J39" s="51">
        <v>0.23</v>
      </c>
      <c r="K39" s="50">
        <f t="shared" si="1"/>
        <v>0</v>
      </c>
      <c r="L39" s="52">
        <f t="shared" si="3"/>
        <v>0</v>
      </c>
      <c r="M39" s="53">
        <f t="shared" si="2"/>
        <v>0</v>
      </c>
    </row>
    <row r="40" spans="1:13" ht="14.45" customHeight="1" x14ac:dyDescent="0.25">
      <c r="A40" s="46">
        <v>36</v>
      </c>
      <c r="B40" s="47" t="s">
        <v>10</v>
      </c>
      <c r="C40" s="262"/>
      <c r="D40" s="263"/>
      <c r="E40" s="47">
        <v>16</v>
      </c>
      <c r="F40" s="48">
        <v>6</v>
      </c>
      <c r="G40" s="48" t="s">
        <v>24</v>
      </c>
      <c r="H40" s="49" t="s">
        <v>66</v>
      </c>
      <c r="I40" s="50">
        <f>Cennik!$D$34</f>
        <v>0</v>
      </c>
      <c r="J40" s="51">
        <v>0.23</v>
      </c>
      <c r="K40" s="50">
        <f t="shared" si="1"/>
        <v>0</v>
      </c>
      <c r="L40" s="52">
        <f t="shared" si="3"/>
        <v>0</v>
      </c>
      <c r="M40" s="53">
        <f t="shared" si="2"/>
        <v>0</v>
      </c>
    </row>
    <row r="41" spans="1:13" ht="14.45" customHeight="1" x14ac:dyDescent="0.25">
      <c r="A41" s="46">
        <v>37</v>
      </c>
      <c r="B41" s="47" t="s">
        <v>10</v>
      </c>
      <c r="C41" s="262"/>
      <c r="D41" s="263"/>
      <c r="E41" s="47">
        <v>16.5</v>
      </c>
      <c r="F41" s="48">
        <v>10</v>
      </c>
      <c r="G41" s="48" t="s">
        <v>24</v>
      </c>
      <c r="H41" s="49" t="s">
        <v>87</v>
      </c>
      <c r="I41" s="50">
        <f>Cennik!$D$34+Cennik!$D$52</f>
        <v>0</v>
      </c>
      <c r="J41" s="51">
        <v>0.23</v>
      </c>
      <c r="K41" s="50">
        <f t="shared" si="1"/>
        <v>0</v>
      </c>
      <c r="L41" s="52">
        <f t="shared" si="3"/>
        <v>0</v>
      </c>
      <c r="M41" s="53">
        <f t="shared" si="2"/>
        <v>0</v>
      </c>
    </row>
    <row r="42" spans="1:13" ht="14.45" customHeight="1" x14ac:dyDescent="0.25">
      <c r="A42" s="46">
        <v>38</v>
      </c>
      <c r="B42" s="47" t="s">
        <v>10</v>
      </c>
      <c r="C42" s="262"/>
      <c r="D42" s="263"/>
      <c r="E42" s="47">
        <v>17</v>
      </c>
      <c r="F42" s="48">
        <v>6</v>
      </c>
      <c r="G42" s="48" t="s">
        <v>24</v>
      </c>
      <c r="H42" s="49" t="s">
        <v>67</v>
      </c>
      <c r="I42" s="50">
        <f>Cennik!$D$35</f>
        <v>0</v>
      </c>
      <c r="J42" s="51">
        <v>0.23</v>
      </c>
      <c r="K42" s="50">
        <f t="shared" si="1"/>
        <v>0</v>
      </c>
      <c r="L42" s="52">
        <f t="shared" si="3"/>
        <v>0</v>
      </c>
      <c r="M42" s="53">
        <f t="shared" si="2"/>
        <v>0</v>
      </c>
    </row>
    <row r="43" spans="1:13" ht="14.45" customHeight="1" x14ac:dyDescent="0.25">
      <c r="A43" s="46">
        <v>39</v>
      </c>
      <c r="B43" s="47" t="s">
        <v>10</v>
      </c>
      <c r="C43" s="262"/>
      <c r="D43" s="263"/>
      <c r="E43" s="47">
        <v>17.5</v>
      </c>
      <c r="F43" s="48">
        <v>5</v>
      </c>
      <c r="G43" s="48" t="s">
        <v>24</v>
      </c>
      <c r="H43" s="49" t="s">
        <v>88</v>
      </c>
      <c r="I43" s="50">
        <f>Cennik!$D$35+Cennik!$D$52</f>
        <v>0</v>
      </c>
      <c r="J43" s="51">
        <v>0.23</v>
      </c>
      <c r="K43" s="50">
        <f t="shared" si="1"/>
        <v>0</v>
      </c>
      <c r="L43" s="52">
        <f t="shared" si="3"/>
        <v>0</v>
      </c>
      <c r="M43" s="53">
        <f t="shared" si="2"/>
        <v>0</v>
      </c>
    </row>
    <row r="44" spans="1:13" ht="14.45" customHeight="1" x14ac:dyDescent="0.25">
      <c r="A44" s="46">
        <v>40</v>
      </c>
      <c r="B44" s="47" t="s">
        <v>10</v>
      </c>
      <c r="C44" s="262"/>
      <c r="D44" s="263"/>
      <c r="E44" s="47">
        <v>18</v>
      </c>
      <c r="F44" s="48">
        <v>2</v>
      </c>
      <c r="G44" s="48" t="s">
        <v>24</v>
      </c>
      <c r="H44" s="49" t="s">
        <v>68</v>
      </c>
      <c r="I44" s="50">
        <f>Cennik!$D$36</f>
        <v>0</v>
      </c>
      <c r="J44" s="51">
        <v>0.23</v>
      </c>
      <c r="K44" s="50">
        <f t="shared" si="1"/>
        <v>0</v>
      </c>
      <c r="L44" s="52">
        <f t="shared" si="3"/>
        <v>0</v>
      </c>
      <c r="M44" s="53">
        <f t="shared" si="2"/>
        <v>0</v>
      </c>
    </row>
    <row r="45" spans="1:13" ht="14.45" customHeight="1" x14ac:dyDescent="0.25">
      <c r="A45" s="46">
        <v>41</v>
      </c>
      <c r="B45" s="47" t="s">
        <v>10</v>
      </c>
      <c r="C45" s="262"/>
      <c r="D45" s="263"/>
      <c r="E45" s="47">
        <v>18.5</v>
      </c>
      <c r="F45" s="48">
        <v>5</v>
      </c>
      <c r="G45" s="48" t="s">
        <v>24</v>
      </c>
      <c r="H45" s="49" t="s">
        <v>89</v>
      </c>
      <c r="I45" s="50">
        <f>Cennik!$D$36+Cennik!$D$52</f>
        <v>0</v>
      </c>
      <c r="J45" s="51">
        <v>0.23</v>
      </c>
      <c r="K45" s="50">
        <f t="shared" si="1"/>
        <v>0</v>
      </c>
      <c r="L45" s="52">
        <f t="shared" si="3"/>
        <v>0</v>
      </c>
      <c r="M45" s="53">
        <f t="shared" si="2"/>
        <v>0</v>
      </c>
    </row>
    <row r="46" spans="1:13" ht="14.45" customHeight="1" x14ac:dyDescent="0.25">
      <c r="A46" s="46">
        <v>42</v>
      </c>
      <c r="B46" s="47" t="s">
        <v>10</v>
      </c>
      <c r="C46" s="262"/>
      <c r="D46" s="263"/>
      <c r="E46" s="47">
        <v>19</v>
      </c>
      <c r="F46" s="48">
        <v>2</v>
      </c>
      <c r="G46" s="48" t="s">
        <v>24</v>
      </c>
      <c r="H46" s="49" t="s">
        <v>69</v>
      </c>
      <c r="I46" s="50">
        <f>Cennik!$D$37</f>
        <v>0</v>
      </c>
      <c r="J46" s="51">
        <v>0.23</v>
      </c>
      <c r="K46" s="50">
        <f t="shared" si="1"/>
        <v>0</v>
      </c>
      <c r="L46" s="52">
        <f t="shared" si="3"/>
        <v>0</v>
      </c>
      <c r="M46" s="53">
        <f t="shared" si="2"/>
        <v>0</v>
      </c>
    </row>
    <row r="47" spans="1:13" ht="14.45" customHeight="1" x14ac:dyDescent="0.25">
      <c r="A47" s="46">
        <v>43</v>
      </c>
      <c r="B47" s="47" t="s">
        <v>10</v>
      </c>
      <c r="C47" s="262"/>
      <c r="D47" s="263"/>
      <c r="E47" s="47">
        <v>19.5</v>
      </c>
      <c r="F47" s="48">
        <v>12</v>
      </c>
      <c r="G47" s="48" t="s">
        <v>24</v>
      </c>
      <c r="H47" s="49" t="s">
        <v>90</v>
      </c>
      <c r="I47" s="50">
        <f>Cennik!$D$37+Cennik!$D$52</f>
        <v>0</v>
      </c>
      <c r="J47" s="51">
        <v>0.23</v>
      </c>
      <c r="K47" s="50">
        <f t="shared" si="1"/>
        <v>0</v>
      </c>
      <c r="L47" s="52">
        <f t="shared" si="3"/>
        <v>0</v>
      </c>
      <c r="M47" s="53">
        <f t="shared" si="2"/>
        <v>0</v>
      </c>
    </row>
    <row r="48" spans="1:13" ht="14.45" customHeight="1" x14ac:dyDescent="0.25">
      <c r="A48" s="46">
        <v>44</v>
      </c>
      <c r="B48" s="47" t="s">
        <v>10</v>
      </c>
      <c r="C48" s="262"/>
      <c r="D48" s="263"/>
      <c r="E48" s="47">
        <v>20</v>
      </c>
      <c r="F48" s="48">
        <v>5</v>
      </c>
      <c r="G48" s="48" t="s">
        <v>24</v>
      </c>
      <c r="H48" s="49" t="s">
        <v>70</v>
      </c>
      <c r="I48" s="50">
        <f>Cennik!$D$38</f>
        <v>0</v>
      </c>
      <c r="J48" s="51">
        <v>0.23</v>
      </c>
      <c r="K48" s="50">
        <f t="shared" si="1"/>
        <v>0</v>
      </c>
      <c r="L48" s="52">
        <f t="shared" si="3"/>
        <v>0</v>
      </c>
      <c r="M48" s="53">
        <f t="shared" si="2"/>
        <v>0</v>
      </c>
    </row>
    <row r="49" spans="1:13" ht="14.45" customHeight="1" x14ac:dyDescent="0.25">
      <c r="A49" s="46">
        <v>45</v>
      </c>
      <c r="B49" s="47" t="s">
        <v>10</v>
      </c>
      <c r="C49" s="262"/>
      <c r="D49" s="263"/>
      <c r="E49" s="47">
        <v>20.5</v>
      </c>
      <c r="F49" s="48">
        <v>3</v>
      </c>
      <c r="G49" s="48" t="s">
        <v>24</v>
      </c>
      <c r="H49" s="49" t="s">
        <v>91</v>
      </c>
      <c r="I49" s="50">
        <f>Cennik!$D$38+Cennik!$D$53</f>
        <v>0</v>
      </c>
      <c r="J49" s="51">
        <v>0.23</v>
      </c>
      <c r="K49" s="50">
        <f t="shared" si="1"/>
        <v>0</v>
      </c>
      <c r="L49" s="52">
        <f t="shared" si="3"/>
        <v>0</v>
      </c>
      <c r="M49" s="53">
        <f t="shared" si="2"/>
        <v>0</v>
      </c>
    </row>
    <row r="50" spans="1:13" ht="14.45" customHeight="1" x14ac:dyDescent="0.25">
      <c r="A50" s="46">
        <v>46</v>
      </c>
      <c r="B50" s="47" t="s">
        <v>10</v>
      </c>
      <c r="C50" s="262"/>
      <c r="D50" s="263"/>
      <c r="E50" s="47">
        <v>21</v>
      </c>
      <c r="F50" s="48">
        <v>4</v>
      </c>
      <c r="G50" s="48" t="s">
        <v>24</v>
      </c>
      <c r="H50" s="49" t="s">
        <v>71</v>
      </c>
      <c r="I50" s="50">
        <f>Cennik!$D$39</f>
        <v>0</v>
      </c>
      <c r="J50" s="51">
        <v>0.23</v>
      </c>
      <c r="K50" s="50">
        <f t="shared" si="1"/>
        <v>0</v>
      </c>
      <c r="L50" s="52">
        <f t="shared" si="3"/>
        <v>0</v>
      </c>
      <c r="M50" s="53">
        <f t="shared" si="2"/>
        <v>0</v>
      </c>
    </row>
    <row r="51" spans="1:13" ht="14.45" customHeight="1" x14ac:dyDescent="0.25">
      <c r="A51" s="46">
        <v>47</v>
      </c>
      <c r="B51" s="47" t="s">
        <v>10</v>
      </c>
      <c r="C51" s="262"/>
      <c r="D51" s="263"/>
      <c r="E51" s="47">
        <v>21.5</v>
      </c>
      <c r="F51" s="48">
        <v>3</v>
      </c>
      <c r="G51" s="48" t="s">
        <v>24</v>
      </c>
      <c r="H51" s="49" t="s">
        <v>92</v>
      </c>
      <c r="I51" s="50">
        <f>Cennik!$D$39+Cennik!$D$53</f>
        <v>0</v>
      </c>
      <c r="J51" s="51">
        <v>0.23</v>
      </c>
      <c r="K51" s="50">
        <f t="shared" si="1"/>
        <v>0</v>
      </c>
      <c r="L51" s="52">
        <f t="shared" si="3"/>
        <v>0</v>
      </c>
      <c r="M51" s="53">
        <f t="shared" si="2"/>
        <v>0</v>
      </c>
    </row>
    <row r="52" spans="1:13" ht="14.45" customHeight="1" x14ac:dyDescent="0.25">
      <c r="A52" s="46">
        <v>48</v>
      </c>
      <c r="B52" s="47" t="s">
        <v>10</v>
      </c>
      <c r="C52" s="262"/>
      <c r="D52" s="263"/>
      <c r="E52" s="47">
        <v>22</v>
      </c>
      <c r="F52" s="48">
        <v>2</v>
      </c>
      <c r="G52" s="48" t="s">
        <v>24</v>
      </c>
      <c r="H52" s="49" t="s">
        <v>72</v>
      </c>
      <c r="I52" s="50">
        <f>Cennik!$D$40</f>
        <v>0</v>
      </c>
      <c r="J52" s="51">
        <v>0.23</v>
      </c>
      <c r="K52" s="50">
        <f t="shared" si="1"/>
        <v>0</v>
      </c>
      <c r="L52" s="52">
        <f t="shared" si="3"/>
        <v>0</v>
      </c>
      <c r="M52" s="53">
        <f t="shared" si="2"/>
        <v>0</v>
      </c>
    </row>
    <row r="53" spans="1:13" ht="14.45" customHeight="1" x14ac:dyDescent="0.25">
      <c r="A53" s="46">
        <v>49</v>
      </c>
      <c r="B53" s="47" t="s">
        <v>10</v>
      </c>
      <c r="C53" s="262"/>
      <c r="D53" s="263"/>
      <c r="E53" s="47">
        <v>22.5</v>
      </c>
      <c r="F53" s="48">
        <v>2</v>
      </c>
      <c r="G53" s="48" t="s">
        <v>24</v>
      </c>
      <c r="H53" s="49" t="s">
        <v>93</v>
      </c>
      <c r="I53" s="50">
        <f>Cennik!$D$40+Cennik!$D$53</f>
        <v>0</v>
      </c>
      <c r="J53" s="51">
        <v>0.23</v>
      </c>
      <c r="K53" s="50">
        <f t="shared" si="1"/>
        <v>0</v>
      </c>
      <c r="L53" s="52">
        <f t="shared" si="3"/>
        <v>0</v>
      </c>
      <c r="M53" s="53">
        <f t="shared" si="2"/>
        <v>0</v>
      </c>
    </row>
    <row r="54" spans="1:13" ht="14.45" customHeight="1" x14ac:dyDescent="0.25">
      <c r="A54" s="46">
        <v>50</v>
      </c>
      <c r="B54" s="47" t="s">
        <v>10</v>
      </c>
      <c r="C54" s="262"/>
      <c r="D54" s="263"/>
      <c r="E54" s="47">
        <v>23</v>
      </c>
      <c r="F54" s="48">
        <v>3</v>
      </c>
      <c r="G54" s="48" t="s">
        <v>24</v>
      </c>
      <c r="H54" s="49" t="s">
        <v>73</v>
      </c>
      <c r="I54" s="50">
        <f>Cennik!$D$41</f>
        <v>0</v>
      </c>
      <c r="J54" s="51">
        <v>0.23</v>
      </c>
      <c r="K54" s="50">
        <f t="shared" si="1"/>
        <v>0</v>
      </c>
      <c r="L54" s="52">
        <f t="shared" si="3"/>
        <v>0</v>
      </c>
      <c r="M54" s="53">
        <f t="shared" si="2"/>
        <v>0</v>
      </c>
    </row>
    <row r="55" spans="1:13" ht="14.45" customHeight="1" x14ac:dyDescent="0.25">
      <c r="A55" s="46">
        <v>51</v>
      </c>
      <c r="B55" s="47" t="s">
        <v>10</v>
      </c>
      <c r="C55" s="262"/>
      <c r="D55" s="263"/>
      <c r="E55" s="47">
        <v>23.5</v>
      </c>
      <c r="F55" s="48">
        <v>2</v>
      </c>
      <c r="G55" s="48" t="s">
        <v>24</v>
      </c>
      <c r="H55" s="49" t="s">
        <v>94</v>
      </c>
      <c r="I55" s="50">
        <f>Cennik!$D$41+Cennik!$D$53</f>
        <v>0</v>
      </c>
      <c r="J55" s="51">
        <v>0.23</v>
      </c>
      <c r="K55" s="50">
        <f t="shared" si="1"/>
        <v>0</v>
      </c>
      <c r="L55" s="52">
        <f t="shared" si="3"/>
        <v>0</v>
      </c>
      <c r="M55" s="53">
        <f t="shared" si="2"/>
        <v>0</v>
      </c>
    </row>
    <row r="56" spans="1:13" ht="14.45" customHeight="1" x14ac:dyDescent="0.25">
      <c r="A56" s="46">
        <v>52</v>
      </c>
      <c r="B56" s="47" t="s">
        <v>10</v>
      </c>
      <c r="C56" s="262"/>
      <c r="D56" s="263"/>
      <c r="E56" s="47">
        <v>24</v>
      </c>
      <c r="F56" s="48">
        <v>12</v>
      </c>
      <c r="G56" s="48" t="s">
        <v>24</v>
      </c>
      <c r="H56" s="49" t="s">
        <v>74</v>
      </c>
      <c r="I56" s="50">
        <f>Cennik!$D$42</f>
        <v>0</v>
      </c>
      <c r="J56" s="51">
        <v>0.23</v>
      </c>
      <c r="K56" s="50">
        <f t="shared" si="1"/>
        <v>0</v>
      </c>
      <c r="L56" s="52">
        <f t="shared" si="3"/>
        <v>0</v>
      </c>
      <c r="M56" s="53">
        <f t="shared" si="2"/>
        <v>0</v>
      </c>
    </row>
    <row r="57" spans="1:13" ht="14.45" customHeight="1" x14ac:dyDescent="0.25">
      <c r="A57" s="46">
        <v>53</v>
      </c>
      <c r="B57" s="47" t="s">
        <v>10</v>
      </c>
      <c r="C57" s="262"/>
      <c r="D57" s="263"/>
      <c r="E57" s="47">
        <v>24.5</v>
      </c>
      <c r="F57" s="48">
        <v>2</v>
      </c>
      <c r="G57" s="48" t="s">
        <v>24</v>
      </c>
      <c r="H57" s="49" t="s">
        <v>95</v>
      </c>
      <c r="I57" s="50">
        <f>Cennik!$D$42+Cennik!$D$53</f>
        <v>0</v>
      </c>
      <c r="J57" s="51">
        <v>0.23</v>
      </c>
      <c r="K57" s="50">
        <f t="shared" si="1"/>
        <v>0</v>
      </c>
      <c r="L57" s="52">
        <f t="shared" si="3"/>
        <v>0</v>
      </c>
      <c r="M57" s="53">
        <f t="shared" si="2"/>
        <v>0</v>
      </c>
    </row>
    <row r="58" spans="1:13" ht="14.45" customHeight="1" x14ac:dyDescent="0.25">
      <c r="A58" s="46">
        <v>54</v>
      </c>
      <c r="B58" s="47" t="s">
        <v>10</v>
      </c>
      <c r="C58" s="262"/>
      <c r="D58" s="263"/>
      <c r="E58" s="47">
        <v>25</v>
      </c>
      <c r="F58" s="48">
        <v>2</v>
      </c>
      <c r="G58" s="48" t="s">
        <v>24</v>
      </c>
      <c r="H58" s="49" t="s">
        <v>75</v>
      </c>
      <c r="I58" s="50">
        <f>Cennik!$D$43</f>
        <v>0</v>
      </c>
      <c r="J58" s="51">
        <v>0.23</v>
      </c>
      <c r="K58" s="50">
        <f t="shared" si="1"/>
        <v>0</v>
      </c>
      <c r="L58" s="52">
        <f t="shared" si="3"/>
        <v>0</v>
      </c>
      <c r="M58" s="53">
        <f t="shared" si="2"/>
        <v>0</v>
      </c>
    </row>
    <row r="59" spans="1:13" ht="14.45" customHeight="1" x14ac:dyDescent="0.25">
      <c r="A59" s="46">
        <v>55</v>
      </c>
      <c r="B59" s="47" t="s">
        <v>10</v>
      </c>
      <c r="C59" s="262"/>
      <c r="D59" s="263"/>
      <c r="E59" s="47">
        <v>25.5</v>
      </c>
      <c r="F59" s="48">
        <v>1</v>
      </c>
      <c r="G59" s="48" t="s">
        <v>24</v>
      </c>
      <c r="H59" s="49" t="s">
        <v>96</v>
      </c>
      <c r="I59" s="50">
        <f>Cennik!$D$43+Cennik!$D$53</f>
        <v>0</v>
      </c>
      <c r="J59" s="51">
        <v>0.23</v>
      </c>
      <c r="K59" s="50">
        <f t="shared" si="1"/>
        <v>0</v>
      </c>
      <c r="L59" s="52">
        <f t="shared" si="3"/>
        <v>0</v>
      </c>
      <c r="M59" s="53">
        <f t="shared" si="2"/>
        <v>0</v>
      </c>
    </row>
    <row r="60" spans="1:13" ht="14.45" customHeight="1" x14ac:dyDescent="0.25">
      <c r="A60" s="46">
        <v>56</v>
      </c>
      <c r="B60" s="47" t="s">
        <v>10</v>
      </c>
      <c r="C60" s="262"/>
      <c r="D60" s="263"/>
      <c r="E60" s="47">
        <v>26</v>
      </c>
      <c r="F60" s="48">
        <v>2</v>
      </c>
      <c r="G60" s="48" t="s">
        <v>24</v>
      </c>
      <c r="H60" s="49" t="s">
        <v>76</v>
      </c>
      <c r="I60" s="50">
        <f>Cennik!$D$44</f>
        <v>0</v>
      </c>
      <c r="J60" s="51">
        <v>0.23</v>
      </c>
      <c r="K60" s="50">
        <f t="shared" si="1"/>
        <v>0</v>
      </c>
      <c r="L60" s="52">
        <f t="shared" si="3"/>
        <v>0</v>
      </c>
      <c r="M60" s="53">
        <f t="shared" si="2"/>
        <v>0</v>
      </c>
    </row>
    <row r="61" spans="1:13" ht="14.45" customHeight="1" x14ac:dyDescent="0.25">
      <c r="A61" s="46">
        <v>57</v>
      </c>
      <c r="B61" s="47" t="s">
        <v>10</v>
      </c>
      <c r="C61" s="262"/>
      <c r="D61" s="263"/>
      <c r="E61" s="47">
        <v>26.5</v>
      </c>
      <c r="F61" s="48">
        <v>2</v>
      </c>
      <c r="G61" s="48" t="s">
        <v>24</v>
      </c>
      <c r="H61" s="49" t="s">
        <v>97</v>
      </c>
      <c r="I61" s="50">
        <f>Cennik!$D$44+Cennik!$D$53</f>
        <v>0</v>
      </c>
      <c r="J61" s="51">
        <v>0.23</v>
      </c>
      <c r="K61" s="50">
        <f t="shared" si="1"/>
        <v>0</v>
      </c>
      <c r="L61" s="52">
        <f t="shared" si="3"/>
        <v>0</v>
      </c>
      <c r="M61" s="53">
        <f t="shared" si="2"/>
        <v>0</v>
      </c>
    </row>
    <row r="62" spans="1:13" ht="14.45" customHeight="1" x14ac:dyDescent="0.25">
      <c r="A62" s="46">
        <v>58</v>
      </c>
      <c r="B62" s="47" t="s">
        <v>10</v>
      </c>
      <c r="C62" s="262"/>
      <c r="D62" s="263"/>
      <c r="E62" s="47">
        <v>27</v>
      </c>
      <c r="F62" s="48">
        <v>1</v>
      </c>
      <c r="G62" s="48" t="s">
        <v>24</v>
      </c>
      <c r="H62" s="49" t="s">
        <v>77</v>
      </c>
      <c r="I62" s="50">
        <f>Cennik!$D$45</f>
        <v>0</v>
      </c>
      <c r="J62" s="51">
        <v>0.23</v>
      </c>
      <c r="K62" s="50">
        <f t="shared" si="1"/>
        <v>0</v>
      </c>
      <c r="L62" s="52">
        <f t="shared" si="3"/>
        <v>0</v>
      </c>
      <c r="M62" s="53">
        <f t="shared" si="2"/>
        <v>0</v>
      </c>
    </row>
    <row r="63" spans="1:13" ht="14.45" customHeight="1" x14ac:dyDescent="0.25">
      <c r="A63" s="46">
        <v>59</v>
      </c>
      <c r="B63" s="47" t="s">
        <v>10</v>
      </c>
      <c r="C63" s="262"/>
      <c r="D63" s="263"/>
      <c r="E63" s="47">
        <v>27.5</v>
      </c>
      <c r="F63" s="48">
        <v>2</v>
      </c>
      <c r="G63" s="48" t="s">
        <v>24</v>
      </c>
      <c r="H63" s="49" t="s">
        <v>98</v>
      </c>
      <c r="I63" s="50">
        <f>Cennik!$D$45+Cennik!$D$53</f>
        <v>0</v>
      </c>
      <c r="J63" s="51">
        <v>0.23</v>
      </c>
      <c r="K63" s="50">
        <f t="shared" si="1"/>
        <v>0</v>
      </c>
      <c r="L63" s="52">
        <f t="shared" si="3"/>
        <v>0</v>
      </c>
      <c r="M63" s="53">
        <f t="shared" si="2"/>
        <v>0</v>
      </c>
    </row>
    <row r="64" spans="1:13" ht="14.45" customHeight="1" x14ac:dyDescent="0.25">
      <c r="A64" s="46">
        <v>60</v>
      </c>
      <c r="B64" s="47" t="s">
        <v>10</v>
      </c>
      <c r="C64" s="262"/>
      <c r="D64" s="263"/>
      <c r="E64" s="47">
        <v>28</v>
      </c>
      <c r="F64" s="48">
        <v>1</v>
      </c>
      <c r="G64" s="48" t="s">
        <v>24</v>
      </c>
      <c r="H64" s="49" t="s">
        <v>78</v>
      </c>
      <c r="I64" s="50">
        <f>Cennik!$D$46</f>
        <v>0</v>
      </c>
      <c r="J64" s="51">
        <v>0.23</v>
      </c>
      <c r="K64" s="50">
        <f t="shared" si="1"/>
        <v>0</v>
      </c>
      <c r="L64" s="52">
        <f t="shared" si="3"/>
        <v>0</v>
      </c>
      <c r="M64" s="53">
        <f t="shared" si="2"/>
        <v>0</v>
      </c>
    </row>
    <row r="65" spans="1:13" ht="14.45" customHeight="1" x14ac:dyDescent="0.25">
      <c r="A65" s="46">
        <v>61</v>
      </c>
      <c r="B65" s="47" t="s">
        <v>10</v>
      </c>
      <c r="C65" s="262"/>
      <c r="D65" s="263"/>
      <c r="E65" s="47">
        <v>28.5</v>
      </c>
      <c r="F65" s="48">
        <v>1</v>
      </c>
      <c r="G65" s="48" t="s">
        <v>24</v>
      </c>
      <c r="H65" s="49" t="s">
        <v>99</v>
      </c>
      <c r="I65" s="50">
        <f>Cennik!$D$46+Cennik!$D$53</f>
        <v>0</v>
      </c>
      <c r="J65" s="51">
        <v>0.23</v>
      </c>
      <c r="K65" s="50">
        <f t="shared" si="1"/>
        <v>0</v>
      </c>
      <c r="L65" s="52">
        <f t="shared" si="3"/>
        <v>0</v>
      </c>
      <c r="M65" s="53">
        <f t="shared" si="2"/>
        <v>0</v>
      </c>
    </row>
    <row r="66" spans="1:13" ht="14.45" customHeight="1" x14ac:dyDescent="0.25">
      <c r="A66" s="46">
        <v>62</v>
      </c>
      <c r="B66" s="47" t="s">
        <v>10</v>
      </c>
      <c r="C66" s="262"/>
      <c r="D66" s="263"/>
      <c r="E66" s="47">
        <v>29</v>
      </c>
      <c r="F66" s="48">
        <v>2</v>
      </c>
      <c r="G66" s="48" t="s">
        <v>24</v>
      </c>
      <c r="H66" s="49" t="s">
        <v>79</v>
      </c>
      <c r="I66" s="50">
        <f>Cennik!$D$47</f>
        <v>0</v>
      </c>
      <c r="J66" s="51">
        <v>0.23</v>
      </c>
      <c r="K66" s="50">
        <f t="shared" si="1"/>
        <v>0</v>
      </c>
      <c r="L66" s="52">
        <f t="shared" si="3"/>
        <v>0</v>
      </c>
      <c r="M66" s="53">
        <f t="shared" si="2"/>
        <v>0</v>
      </c>
    </row>
    <row r="67" spans="1:13" ht="14.45" customHeight="1" x14ac:dyDescent="0.25">
      <c r="A67" s="46">
        <v>63</v>
      </c>
      <c r="B67" s="47" t="s">
        <v>10</v>
      </c>
      <c r="C67" s="262"/>
      <c r="D67" s="263"/>
      <c r="E67" s="47">
        <v>29.5</v>
      </c>
      <c r="F67" s="48">
        <v>1</v>
      </c>
      <c r="G67" s="48" t="s">
        <v>24</v>
      </c>
      <c r="H67" s="49" t="s">
        <v>100</v>
      </c>
      <c r="I67" s="50">
        <f>Cennik!$D$47+Cennik!$D$53</f>
        <v>0</v>
      </c>
      <c r="J67" s="51">
        <v>0.23</v>
      </c>
      <c r="K67" s="50">
        <f t="shared" si="1"/>
        <v>0</v>
      </c>
      <c r="L67" s="52">
        <f t="shared" si="3"/>
        <v>0</v>
      </c>
      <c r="M67" s="53">
        <f t="shared" si="2"/>
        <v>0</v>
      </c>
    </row>
    <row r="68" spans="1:13" ht="14.45" customHeight="1" thickBot="1" x14ac:dyDescent="0.3">
      <c r="A68" s="54">
        <v>64</v>
      </c>
      <c r="B68" s="55" t="s">
        <v>10</v>
      </c>
      <c r="C68" s="264"/>
      <c r="D68" s="265"/>
      <c r="E68" s="55">
        <v>30</v>
      </c>
      <c r="F68" s="56">
        <v>1</v>
      </c>
      <c r="G68" s="56" t="s">
        <v>24</v>
      </c>
      <c r="H68" s="57" t="s">
        <v>80</v>
      </c>
      <c r="I68" s="58">
        <f>Cennik!$D$48</f>
        <v>0</v>
      </c>
      <c r="J68" s="59">
        <v>0.23</v>
      </c>
      <c r="K68" s="58">
        <f t="shared" si="1"/>
        <v>0</v>
      </c>
      <c r="L68" s="60">
        <f t="shared" si="3"/>
        <v>0</v>
      </c>
      <c r="M68" s="61">
        <f t="shared" si="2"/>
        <v>0</v>
      </c>
    </row>
    <row r="69" spans="1:13" ht="14.45" customHeight="1" x14ac:dyDescent="0.25">
      <c r="A69" s="38">
        <v>65</v>
      </c>
      <c r="B69" s="39" t="s">
        <v>10</v>
      </c>
      <c r="C69" s="39">
        <v>30</v>
      </c>
      <c r="D69" s="39">
        <v>35</v>
      </c>
      <c r="E69" s="39">
        <f>CEILING((C69+D69)/2,1)</f>
        <v>33</v>
      </c>
      <c r="F69" s="40">
        <v>1</v>
      </c>
      <c r="G69" s="40" t="s">
        <v>24</v>
      </c>
      <c r="H69" s="68" t="s">
        <v>106</v>
      </c>
      <c r="I69" s="42">
        <f>Cennik!$D$48+(3*Cennik!$D$55)</f>
        <v>0</v>
      </c>
      <c r="J69" s="43">
        <v>0.23</v>
      </c>
      <c r="K69" s="42">
        <f>ROUND((I69+(I69*J69)),2)</f>
        <v>0</v>
      </c>
      <c r="L69" s="44">
        <f t="shared" ref="L69:L80" si="4">ROUND(F69*I69,2)</f>
        <v>0</v>
      </c>
      <c r="M69" s="45">
        <f>ROUND(L69+(L69*J69),2)</f>
        <v>0</v>
      </c>
    </row>
    <row r="70" spans="1:13" ht="14.45" customHeight="1" x14ac:dyDescent="0.25">
      <c r="A70" s="46">
        <v>66</v>
      </c>
      <c r="B70" s="47" t="s">
        <v>10</v>
      </c>
      <c r="C70" s="47">
        <v>35</v>
      </c>
      <c r="D70" s="47">
        <v>40</v>
      </c>
      <c r="E70" s="47">
        <f>CEILING((C70+D70)/2,1)</f>
        <v>38</v>
      </c>
      <c r="F70" s="48">
        <v>1</v>
      </c>
      <c r="G70" s="48" t="s">
        <v>24</v>
      </c>
      <c r="H70" s="69" t="s">
        <v>107</v>
      </c>
      <c r="I70" s="50">
        <f>Cennik!$D$48+(8*Cennik!$D$55)</f>
        <v>0</v>
      </c>
      <c r="J70" s="51">
        <v>0.23</v>
      </c>
      <c r="K70" s="50">
        <f t="shared" ref="K70:K80" si="5">ROUND((I70+(I70*J70)),2)</f>
        <v>0</v>
      </c>
      <c r="L70" s="52">
        <f t="shared" si="4"/>
        <v>0</v>
      </c>
      <c r="M70" s="53">
        <f t="shared" ref="M70:M80" si="6">ROUND(L70+(L70*J70),2)</f>
        <v>0</v>
      </c>
    </row>
    <row r="71" spans="1:13" ht="14.45" customHeight="1" x14ac:dyDescent="0.25">
      <c r="A71" s="46">
        <v>67</v>
      </c>
      <c r="B71" s="47" t="s">
        <v>10</v>
      </c>
      <c r="C71" s="47">
        <v>40</v>
      </c>
      <c r="D71" s="47">
        <v>45</v>
      </c>
      <c r="E71" s="47">
        <f>CEILING((C71+D71)/2,1)</f>
        <v>43</v>
      </c>
      <c r="F71" s="48">
        <v>1</v>
      </c>
      <c r="G71" s="48" t="s">
        <v>24</v>
      </c>
      <c r="H71" s="69" t="s">
        <v>108</v>
      </c>
      <c r="I71" s="50">
        <f>Cennik!$D$48+(13*Cennik!$D$55)</f>
        <v>0</v>
      </c>
      <c r="J71" s="51">
        <v>0.23</v>
      </c>
      <c r="K71" s="50">
        <f t="shared" si="5"/>
        <v>0</v>
      </c>
      <c r="L71" s="52">
        <f t="shared" si="4"/>
        <v>0</v>
      </c>
      <c r="M71" s="53">
        <f t="shared" si="6"/>
        <v>0</v>
      </c>
    </row>
    <row r="72" spans="1:13" ht="14.45" customHeight="1" x14ac:dyDescent="0.25">
      <c r="A72" s="46">
        <v>68</v>
      </c>
      <c r="B72" s="62" t="s">
        <v>10</v>
      </c>
      <c r="C72" s="62">
        <v>45</v>
      </c>
      <c r="D72" s="62">
        <v>50</v>
      </c>
      <c r="E72" s="47">
        <f>CEILING((C72+D72)/2,1)</f>
        <v>48</v>
      </c>
      <c r="F72" s="63">
        <v>1</v>
      </c>
      <c r="G72" s="63" t="s">
        <v>24</v>
      </c>
      <c r="H72" s="69" t="s">
        <v>109</v>
      </c>
      <c r="I72" s="64">
        <f>Cennik!$D$48+(18*Cennik!$D$55)</f>
        <v>0</v>
      </c>
      <c r="J72" s="65">
        <v>0.23</v>
      </c>
      <c r="K72" s="64">
        <f t="shared" si="5"/>
        <v>0</v>
      </c>
      <c r="L72" s="66">
        <f t="shared" si="4"/>
        <v>0</v>
      </c>
      <c r="M72" s="67">
        <f t="shared" si="6"/>
        <v>0</v>
      </c>
    </row>
    <row r="73" spans="1:13" ht="14.45" customHeight="1" x14ac:dyDescent="0.25">
      <c r="A73" s="46">
        <v>69</v>
      </c>
      <c r="B73" s="47" t="s">
        <v>22</v>
      </c>
      <c r="C73" s="47">
        <v>50</v>
      </c>
      <c r="D73" s="47">
        <v>60</v>
      </c>
      <c r="E73" s="47">
        <f t="shared" ref="E73:E80" si="7">(C73+D73)/2</f>
        <v>55</v>
      </c>
      <c r="F73" s="48">
        <v>1</v>
      </c>
      <c r="G73" s="48" t="s">
        <v>24</v>
      </c>
      <c r="H73" s="69" t="s">
        <v>110</v>
      </c>
      <c r="I73" s="50">
        <f>Cennik!$D$48+(25*Cennik!$D$55)</f>
        <v>0</v>
      </c>
      <c r="J73" s="51">
        <v>0.23</v>
      </c>
      <c r="K73" s="50">
        <f t="shared" si="5"/>
        <v>0</v>
      </c>
      <c r="L73" s="52">
        <f t="shared" si="4"/>
        <v>0</v>
      </c>
      <c r="M73" s="53">
        <f t="shared" si="6"/>
        <v>0</v>
      </c>
    </row>
    <row r="74" spans="1:13" ht="14.45" customHeight="1" x14ac:dyDescent="0.25">
      <c r="A74" s="46">
        <v>70</v>
      </c>
      <c r="B74" s="47" t="s">
        <v>22</v>
      </c>
      <c r="C74" s="47">
        <v>60</v>
      </c>
      <c r="D74" s="47">
        <v>70</v>
      </c>
      <c r="E74" s="47">
        <f t="shared" si="7"/>
        <v>65</v>
      </c>
      <c r="F74" s="48">
        <v>1</v>
      </c>
      <c r="G74" s="48" t="s">
        <v>24</v>
      </c>
      <c r="H74" s="69" t="s">
        <v>111</v>
      </c>
      <c r="I74" s="50">
        <f>Cennik!$D$48+(35*Cennik!$D$55)</f>
        <v>0</v>
      </c>
      <c r="J74" s="51">
        <v>0.23</v>
      </c>
      <c r="K74" s="50">
        <f t="shared" si="5"/>
        <v>0</v>
      </c>
      <c r="L74" s="52">
        <f t="shared" si="4"/>
        <v>0</v>
      </c>
      <c r="M74" s="53">
        <f t="shared" si="6"/>
        <v>0</v>
      </c>
    </row>
    <row r="75" spans="1:13" ht="14.45" customHeight="1" x14ac:dyDescent="0.25">
      <c r="A75" s="46">
        <v>71</v>
      </c>
      <c r="B75" s="47" t="s">
        <v>22</v>
      </c>
      <c r="C75" s="47">
        <v>70</v>
      </c>
      <c r="D75" s="47">
        <v>80</v>
      </c>
      <c r="E75" s="47">
        <f t="shared" si="7"/>
        <v>75</v>
      </c>
      <c r="F75" s="48">
        <v>1</v>
      </c>
      <c r="G75" s="48" t="s">
        <v>24</v>
      </c>
      <c r="H75" s="69" t="s">
        <v>105</v>
      </c>
      <c r="I75" s="50">
        <f>Cennik!$D$49+(5*Cennik!$D$56)</f>
        <v>0</v>
      </c>
      <c r="J75" s="51">
        <v>0.23</v>
      </c>
      <c r="K75" s="50">
        <f t="shared" si="5"/>
        <v>0</v>
      </c>
      <c r="L75" s="52">
        <f t="shared" si="4"/>
        <v>0</v>
      </c>
      <c r="M75" s="53">
        <f t="shared" si="6"/>
        <v>0</v>
      </c>
    </row>
    <row r="76" spans="1:13" ht="14.45" customHeight="1" x14ac:dyDescent="0.25">
      <c r="A76" s="46">
        <v>72</v>
      </c>
      <c r="B76" s="47" t="s">
        <v>22</v>
      </c>
      <c r="C76" s="47">
        <v>80</v>
      </c>
      <c r="D76" s="47">
        <v>90</v>
      </c>
      <c r="E76" s="47">
        <f t="shared" si="7"/>
        <v>85</v>
      </c>
      <c r="F76" s="48">
        <v>1</v>
      </c>
      <c r="G76" s="48" t="s">
        <v>24</v>
      </c>
      <c r="H76" s="69" t="s">
        <v>104</v>
      </c>
      <c r="I76" s="50">
        <f>Cennik!$D$49+(15*Cennik!$D$56)</f>
        <v>0</v>
      </c>
      <c r="J76" s="51">
        <v>0.23</v>
      </c>
      <c r="K76" s="50">
        <f t="shared" si="5"/>
        <v>0</v>
      </c>
      <c r="L76" s="52">
        <f t="shared" si="4"/>
        <v>0</v>
      </c>
      <c r="M76" s="53">
        <f t="shared" si="6"/>
        <v>0</v>
      </c>
    </row>
    <row r="77" spans="1:13" ht="14.45" customHeight="1" x14ac:dyDescent="0.25">
      <c r="A77" s="46">
        <v>73</v>
      </c>
      <c r="B77" s="47" t="s">
        <v>22</v>
      </c>
      <c r="C77" s="47">
        <v>90</v>
      </c>
      <c r="D77" s="47">
        <v>100</v>
      </c>
      <c r="E77" s="47">
        <f t="shared" si="7"/>
        <v>95</v>
      </c>
      <c r="F77" s="48">
        <v>1</v>
      </c>
      <c r="G77" s="48" t="s">
        <v>24</v>
      </c>
      <c r="H77" s="69" t="s">
        <v>103</v>
      </c>
      <c r="I77" s="50">
        <f>Cennik!$D$49+(25*Cennik!$D$56)</f>
        <v>0</v>
      </c>
      <c r="J77" s="51">
        <v>0.23</v>
      </c>
      <c r="K77" s="50">
        <f t="shared" si="5"/>
        <v>0</v>
      </c>
      <c r="L77" s="52">
        <f t="shared" si="4"/>
        <v>0</v>
      </c>
      <c r="M77" s="53">
        <f t="shared" si="6"/>
        <v>0</v>
      </c>
    </row>
    <row r="78" spans="1:13" x14ac:dyDescent="0.25">
      <c r="A78" s="46">
        <v>74</v>
      </c>
      <c r="B78" s="47" t="s">
        <v>22</v>
      </c>
      <c r="C78" s="47">
        <v>100</v>
      </c>
      <c r="D78" s="47">
        <v>150</v>
      </c>
      <c r="E78" s="47">
        <f t="shared" si="7"/>
        <v>125</v>
      </c>
      <c r="F78" s="48">
        <v>1</v>
      </c>
      <c r="G78" s="48" t="s">
        <v>24</v>
      </c>
      <c r="H78" s="69" t="s">
        <v>102</v>
      </c>
      <c r="I78" s="50">
        <f>Cennik!$D$49+(55*Cennik!$D$56)</f>
        <v>0</v>
      </c>
      <c r="J78" s="51">
        <v>0.23</v>
      </c>
      <c r="K78" s="50">
        <f t="shared" si="5"/>
        <v>0</v>
      </c>
      <c r="L78" s="52">
        <f t="shared" si="4"/>
        <v>0</v>
      </c>
      <c r="M78" s="53">
        <f t="shared" si="6"/>
        <v>0</v>
      </c>
    </row>
    <row r="79" spans="1:13" x14ac:dyDescent="0.25">
      <c r="A79" s="46">
        <v>75</v>
      </c>
      <c r="B79" s="47" t="s">
        <v>22</v>
      </c>
      <c r="C79" s="47">
        <v>150</v>
      </c>
      <c r="D79" s="47">
        <v>300</v>
      </c>
      <c r="E79" s="47">
        <f t="shared" si="7"/>
        <v>225</v>
      </c>
      <c r="F79" s="48">
        <v>1</v>
      </c>
      <c r="G79" s="48" t="s">
        <v>24</v>
      </c>
      <c r="H79" s="69" t="s">
        <v>101</v>
      </c>
      <c r="I79" s="50">
        <f>Cennik!$D$49+(155*Cennik!$D$56)</f>
        <v>0</v>
      </c>
      <c r="J79" s="51">
        <v>0.23</v>
      </c>
      <c r="K79" s="50">
        <f t="shared" si="5"/>
        <v>0</v>
      </c>
      <c r="L79" s="52">
        <f t="shared" si="4"/>
        <v>0</v>
      </c>
      <c r="M79" s="53">
        <f t="shared" si="6"/>
        <v>0</v>
      </c>
    </row>
    <row r="80" spans="1:13" ht="15.75" thickBot="1" x14ac:dyDescent="0.3">
      <c r="A80" s="54">
        <v>76</v>
      </c>
      <c r="B80" s="55" t="s">
        <v>22</v>
      </c>
      <c r="C80" s="55">
        <v>300</v>
      </c>
      <c r="D80" s="55">
        <v>1000</v>
      </c>
      <c r="E80" s="55">
        <f t="shared" si="7"/>
        <v>650</v>
      </c>
      <c r="F80" s="63">
        <v>1</v>
      </c>
      <c r="G80" s="56" t="s">
        <v>24</v>
      </c>
      <c r="H80" s="70" t="s">
        <v>488</v>
      </c>
      <c r="I80" s="58">
        <f>Cennik!$D$50+(350*Cennik!$D$57)</f>
        <v>0</v>
      </c>
      <c r="J80" s="59">
        <v>0.23</v>
      </c>
      <c r="K80" s="58">
        <f t="shared" si="5"/>
        <v>0</v>
      </c>
      <c r="L80" s="60">
        <f t="shared" si="4"/>
        <v>0</v>
      </c>
      <c r="M80" s="61">
        <f t="shared" si="6"/>
        <v>0</v>
      </c>
    </row>
    <row r="81" spans="1:14" ht="14.45" customHeight="1" thickBot="1" x14ac:dyDescent="0.3">
      <c r="A81" s="71"/>
      <c r="B81" s="71"/>
      <c r="C81" s="71"/>
      <c r="D81" s="71"/>
      <c r="E81" s="71"/>
      <c r="F81" s="183">
        <f>SUM(F5:F80)</f>
        <v>1570</v>
      </c>
      <c r="G81" s="72"/>
      <c r="H81" s="72"/>
      <c r="I81" s="73"/>
      <c r="J81" s="74"/>
      <c r="K81" s="266" t="s">
        <v>112</v>
      </c>
      <c r="L81" s="267"/>
      <c r="M81" s="197">
        <f>SUM(M5:M80)</f>
        <v>0</v>
      </c>
      <c r="N81" s="132"/>
    </row>
    <row r="82" spans="1:14" ht="15" customHeight="1" thickBot="1" x14ac:dyDescent="0.3">
      <c r="A82" s="71"/>
      <c r="B82" s="71"/>
      <c r="C82" s="71"/>
      <c r="D82" s="71"/>
      <c r="E82" s="71"/>
      <c r="F82" s="72"/>
      <c r="G82" s="72"/>
      <c r="H82" s="72"/>
      <c r="I82" s="73"/>
      <c r="J82" s="75"/>
      <c r="K82" s="268" t="s">
        <v>554</v>
      </c>
      <c r="L82" s="269"/>
      <c r="M82" s="196" t="s">
        <v>555</v>
      </c>
    </row>
    <row r="83" spans="1:14" ht="5.45" customHeight="1" thickBot="1" x14ac:dyDescent="0.3">
      <c r="A83" s="76"/>
      <c r="B83" s="76"/>
      <c r="C83" s="76"/>
      <c r="D83" s="76"/>
      <c r="E83" s="76"/>
      <c r="F83" s="77"/>
      <c r="G83" s="77"/>
      <c r="H83" s="77"/>
      <c r="I83" s="78"/>
      <c r="J83" s="79"/>
      <c r="K83" s="78"/>
      <c r="L83" s="78"/>
      <c r="M83" s="78"/>
    </row>
    <row r="84" spans="1:14" ht="19.149999999999999" customHeight="1" thickBot="1" x14ac:dyDescent="0.3">
      <c r="A84" s="270" t="s">
        <v>543</v>
      </c>
      <c r="B84" s="271"/>
      <c r="C84" s="271"/>
      <c r="D84" s="271"/>
      <c r="E84" s="271"/>
      <c r="F84" s="271"/>
      <c r="G84" s="271"/>
      <c r="H84" s="271"/>
      <c r="I84" s="271"/>
      <c r="J84" s="271"/>
      <c r="K84" s="271"/>
      <c r="L84" s="271"/>
      <c r="M84" s="272"/>
    </row>
    <row r="85" spans="1:14" ht="19.149999999999999" customHeight="1" x14ac:dyDescent="0.25">
      <c r="A85" s="24" t="s">
        <v>1</v>
      </c>
      <c r="B85" s="25" t="s">
        <v>2</v>
      </c>
      <c r="C85" s="25" t="s">
        <v>3</v>
      </c>
      <c r="D85" s="25" t="s">
        <v>4</v>
      </c>
      <c r="E85" s="25" t="s">
        <v>5</v>
      </c>
      <c r="F85" s="25" t="s">
        <v>6</v>
      </c>
      <c r="G85" s="26" t="s">
        <v>7</v>
      </c>
      <c r="H85" s="27" t="s">
        <v>8</v>
      </c>
      <c r="I85" s="27" t="s">
        <v>34</v>
      </c>
      <c r="J85" s="28" t="s">
        <v>35</v>
      </c>
      <c r="K85" s="28" t="s">
        <v>36</v>
      </c>
      <c r="L85" s="28" t="s">
        <v>497</v>
      </c>
      <c r="M85" s="29" t="s">
        <v>501</v>
      </c>
    </row>
    <row r="86" spans="1:14" ht="69.599999999999994" customHeight="1" thickBot="1" x14ac:dyDescent="0.3">
      <c r="A86" s="30" t="s">
        <v>12</v>
      </c>
      <c r="B86" s="31" t="s">
        <v>26</v>
      </c>
      <c r="C86" s="259" t="s">
        <v>11</v>
      </c>
      <c r="D86" s="259"/>
      <c r="E86" s="31" t="s">
        <v>534</v>
      </c>
      <c r="F86" s="32" t="s">
        <v>542</v>
      </c>
      <c r="G86" s="33" t="s">
        <v>498</v>
      </c>
      <c r="H86" s="34" t="s">
        <v>551</v>
      </c>
      <c r="I86" s="34" t="s">
        <v>502</v>
      </c>
      <c r="J86" s="35" t="s">
        <v>500</v>
      </c>
      <c r="K86" s="36" t="s">
        <v>514</v>
      </c>
      <c r="L86" s="36" t="s">
        <v>515</v>
      </c>
      <c r="M86" s="37" t="s">
        <v>540</v>
      </c>
    </row>
    <row r="87" spans="1:14" ht="14.45" customHeight="1" x14ac:dyDescent="0.25">
      <c r="A87" s="38">
        <v>77</v>
      </c>
      <c r="B87" s="39" t="s">
        <v>9</v>
      </c>
      <c r="C87" s="260"/>
      <c r="D87" s="261"/>
      <c r="E87" s="39">
        <v>0.5</v>
      </c>
      <c r="F87" s="40">
        <v>366</v>
      </c>
      <c r="G87" s="40" t="s">
        <v>24</v>
      </c>
      <c r="H87" s="41" t="s">
        <v>113</v>
      </c>
      <c r="I87" s="42">
        <f>Cennik!$E$5</f>
        <v>0</v>
      </c>
      <c r="J87" s="43">
        <v>0.23</v>
      </c>
      <c r="K87" s="42">
        <f>ROUND((I87+(I87*J87)),2)</f>
        <v>0</v>
      </c>
      <c r="L87" s="44">
        <f t="shared" ref="L87:L118" si="8">ROUND(F87*I87,2)</f>
        <v>0</v>
      </c>
      <c r="M87" s="45">
        <f>ROUND(L87+(L87*J87),2)</f>
        <v>0</v>
      </c>
    </row>
    <row r="88" spans="1:14" ht="14.45" customHeight="1" x14ac:dyDescent="0.25">
      <c r="A88" s="46">
        <v>78</v>
      </c>
      <c r="B88" s="47" t="s">
        <v>9</v>
      </c>
      <c r="C88" s="262"/>
      <c r="D88" s="263"/>
      <c r="E88" s="47">
        <v>1</v>
      </c>
      <c r="F88" s="48">
        <v>98</v>
      </c>
      <c r="G88" s="48" t="s">
        <v>24</v>
      </c>
      <c r="H88" s="49" t="s">
        <v>114</v>
      </c>
      <c r="I88" s="50">
        <f>Cennik!$E$6</f>
        <v>0</v>
      </c>
      <c r="J88" s="51">
        <v>0.23</v>
      </c>
      <c r="K88" s="50">
        <f t="shared" ref="K88:K150" si="9">ROUND((I88+(I88*J88)),2)</f>
        <v>0</v>
      </c>
      <c r="L88" s="52">
        <f t="shared" si="8"/>
        <v>0</v>
      </c>
      <c r="M88" s="53">
        <f t="shared" ref="M88:M150" si="10">ROUND(L88+(L88*J88),2)</f>
        <v>0</v>
      </c>
    </row>
    <row r="89" spans="1:14" ht="14.45" customHeight="1" x14ac:dyDescent="0.25">
      <c r="A89" s="46">
        <v>79</v>
      </c>
      <c r="B89" s="47" t="s">
        <v>9</v>
      </c>
      <c r="C89" s="262"/>
      <c r="D89" s="263"/>
      <c r="E89" s="47">
        <v>1.5</v>
      </c>
      <c r="F89" s="48">
        <v>190</v>
      </c>
      <c r="G89" s="48" t="s">
        <v>24</v>
      </c>
      <c r="H89" s="49" t="s">
        <v>115</v>
      </c>
      <c r="I89" s="50">
        <f>Cennik!$E$7</f>
        <v>0</v>
      </c>
      <c r="J89" s="51">
        <v>0.23</v>
      </c>
      <c r="K89" s="50">
        <f t="shared" si="9"/>
        <v>0</v>
      </c>
      <c r="L89" s="52">
        <f t="shared" si="8"/>
        <v>0</v>
      </c>
      <c r="M89" s="53">
        <f t="shared" si="10"/>
        <v>0</v>
      </c>
    </row>
    <row r="90" spans="1:14" ht="14.45" customHeight="1" thickBot="1" x14ac:dyDescent="0.3">
      <c r="A90" s="54">
        <v>80</v>
      </c>
      <c r="B90" s="55" t="s">
        <v>9</v>
      </c>
      <c r="C90" s="262"/>
      <c r="D90" s="263"/>
      <c r="E90" s="55">
        <v>2</v>
      </c>
      <c r="F90" s="56">
        <v>24</v>
      </c>
      <c r="G90" s="56" t="s">
        <v>24</v>
      </c>
      <c r="H90" s="57" t="s">
        <v>116</v>
      </c>
      <c r="I90" s="58">
        <f>Cennik!$E$8</f>
        <v>0</v>
      </c>
      <c r="J90" s="59">
        <v>0.23</v>
      </c>
      <c r="K90" s="58">
        <f t="shared" si="9"/>
        <v>0</v>
      </c>
      <c r="L90" s="60">
        <f t="shared" si="8"/>
        <v>0</v>
      </c>
      <c r="M90" s="61">
        <f t="shared" si="10"/>
        <v>0</v>
      </c>
    </row>
    <row r="91" spans="1:14" ht="14.45" customHeight="1" x14ac:dyDescent="0.25">
      <c r="A91" s="38">
        <v>81</v>
      </c>
      <c r="B91" s="39" t="s">
        <v>10</v>
      </c>
      <c r="C91" s="262"/>
      <c r="D91" s="263"/>
      <c r="E91" s="39">
        <v>0.5</v>
      </c>
      <c r="F91" s="40">
        <f>0+2</f>
        <v>2</v>
      </c>
      <c r="G91" s="40" t="s">
        <v>24</v>
      </c>
      <c r="H91" s="41" t="s">
        <v>117</v>
      </c>
      <c r="I91" s="42">
        <f>Cennik!$E$9</f>
        <v>0</v>
      </c>
      <c r="J91" s="43">
        <v>0.23</v>
      </c>
      <c r="K91" s="42">
        <f t="shared" si="9"/>
        <v>0</v>
      </c>
      <c r="L91" s="44">
        <f t="shared" si="8"/>
        <v>0</v>
      </c>
      <c r="M91" s="45">
        <f t="shared" si="10"/>
        <v>0</v>
      </c>
    </row>
    <row r="92" spans="1:14" ht="14.45" customHeight="1" x14ac:dyDescent="0.25">
      <c r="A92" s="46">
        <v>82</v>
      </c>
      <c r="B92" s="47" t="s">
        <v>10</v>
      </c>
      <c r="C92" s="262"/>
      <c r="D92" s="263"/>
      <c r="E92" s="47">
        <v>1</v>
      </c>
      <c r="F92" s="48">
        <f>0+3</f>
        <v>3</v>
      </c>
      <c r="G92" s="48" t="s">
        <v>24</v>
      </c>
      <c r="H92" s="49" t="s">
        <v>118</v>
      </c>
      <c r="I92" s="50">
        <f>Cennik!$E$10</f>
        <v>0</v>
      </c>
      <c r="J92" s="51">
        <v>0.23</v>
      </c>
      <c r="K92" s="50">
        <f t="shared" si="9"/>
        <v>0</v>
      </c>
      <c r="L92" s="52">
        <f t="shared" si="8"/>
        <v>0</v>
      </c>
      <c r="M92" s="53">
        <f t="shared" si="10"/>
        <v>0</v>
      </c>
    </row>
    <row r="93" spans="1:14" ht="14.45" customHeight="1" x14ac:dyDescent="0.25">
      <c r="A93" s="46">
        <v>83</v>
      </c>
      <c r="B93" s="47" t="s">
        <v>10</v>
      </c>
      <c r="C93" s="262"/>
      <c r="D93" s="263"/>
      <c r="E93" s="47">
        <v>1.5</v>
      </c>
      <c r="F93" s="48">
        <f>0+17</f>
        <v>17</v>
      </c>
      <c r="G93" s="48" t="s">
        <v>24</v>
      </c>
      <c r="H93" s="49" t="s">
        <v>119</v>
      </c>
      <c r="I93" s="50">
        <f>Cennik!$E$11</f>
        <v>0</v>
      </c>
      <c r="J93" s="51">
        <v>0.23</v>
      </c>
      <c r="K93" s="50">
        <f t="shared" si="9"/>
        <v>0</v>
      </c>
      <c r="L93" s="52">
        <f t="shared" si="8"/>
        <v>0</v>
      </c>
      <c r="M93" s="53">
        <f t="shared" si="10"/>
        <v>0</v>
      </c>
    </row>
    <row r="94" spans="1:14" ht="14.45" customHeight="1" x14ac:dyDescent="0.25">
      <c r="A94" s="46">
        <v>84</v>
      </c>
      <c r="B94" s="47" t="s">
        <v>10</v>
      </c>
      <c r="C94" s="262"/>
      <c r="D94" s="263"/>
      <c r="E94" s="47">
        <v>2</v>
      </c>
      <c r="F94" s="48">
        <f>0+19</f>
        <v>19</v>
      </c>
      <c r="G94" s="48" t="s">
        <v>24</v>
      </c>
      <c r="H94" s="49" t="s">
        <v>120</v>
      </c>
      <c r="I94" s="50">
        <f>Cennik!$E$12</f>
        <v>0</v>
      </c>
      <c r="J94" s="51">
        <v>0.23</v>
      </c>
      <c r="K94" s="50">
        <f t="shared" si="9"/>
        <v>0</v>
      </c>
      <c r="L94" s="52">
        <f t="shared" si="8"/>
        <v>0</v>
      </c>
      <c r="M94" s="53">
        <f t="shared" si="10"/>
        <v>0</v>
      </c>
    </row>
    <row r="95" spans="1:14" ht="14.45" customHeight="1" x14ac:dyDescent="0.25">
      <c r="A95" s="46">
        <v>85</v>
      </c>
      <c r="B95" s="47" t="s">
        <v>10</v>
      </c>
      <c r="C95" s="262"/>
      <c r="D95" s="263"/>
      <c r="E95" s="47">
        <v>2.5</v>
      </c>
      <c r="F95" s="48">
        <f>72+31</f>
        <v>103</v>
      </c>
      <c r="G95" s="48" t="s">
        <v>24</v>
      </c>
      <c r="H95" s="49" t="s">
        <v>121</v>
      </c>
      <c r="I95" s="50">
        <f>Cennik!$E$13</f>
        <v>0</v>
      </c>
      <c r="J95" s="51">
        <v>0.23</v>
      </c>
      <c r="K95" s="50">
        <f t="shared" si="9"/>
        <v>0</v>
      </c>
      <c r="L95" s="52">
        <f t="shared" si="8"/>
        <v>0</v>
      </c>
      <c r="M95" s="53">
        <f t="shared" si="10"/>
        <v>0</v>
      </c>
    </row>
    <row r="96" spans="1:14" ht="14.45" customHeight="1" x14ac:dyDescent="0.25">
      <c r="A96" s="46">
        <v>86</v>
      </c>
      <c r="B96" s="47" t="s">
        <v>10</v>
      </c>
      <c r="C96" s="262"/>
      <c r="D96" s="263"/>
      <c r="E96" s="47">
        <v>3</v>
      </c>
      <c r="F96" s="48">
        <f>26+15</f>
        <v>41</v>
      </c>
      <c r="G96" s="48" t="s">
        <v>24</v>
      </c>
      <c r="H96" s="49" t="s">
        <v>122</v>
      </c>
      <c r="I96" s="50">
        <f>Cennik!$E$14</f>
        <v>0</v>
      </c>
      <c r="J96" s="51">
        <v>0.23</v>
      </c>
      <c r="K96" s="50">
        <f t="shared" si="9"/>
        <v>0</v>
      </c>
      <c r="L96" s="52">
        <f t="shared" si="8"/>
        <v>0</v>
      </c>
      <c r="M96" s="53">
        <f t="shared" si="10"/>
        <v>0</v>
      </c>
    </row>
    <row r="97" spans="1:13" ht="14.45" customHeight="1" x14ac:dyDescent="0.25">
      <c r="A97" s="46">
        <v>87</v>
      </c>
      <c r="B97" s="47" t="s">
        <v>10</v>
      </c>
      <c r="C97" s="262"/>
      <c r="D97" s="263"/>
      <c r="E97" s="47">
        <v>3.5</v>
      </c>
      <c r="F97" s="48">
        <f>12+5</f>
        <v>17</v>
      </c>
      <c r="G97" s="48" t="s">
        <v>24</v>
      </c>
      <c r="H97" s="49" t="s">
        <v>123</v>
      </c>
      <c r="I97" s="50">
        <f>Cennik!$E$15</f>
        <v>0</v>
      </c>
      <c r="J97" s="51">
        <v>0.23</v>
      </c>
      <c r="K97" s="50">
        <f t="shared" si="9"/>
        <v>0</v>
      </c>
      <c r="L97" s="52">
        <f t="shared" si="8"/>
        <v>0</v>
      </c>
      <c r="M97" s="53">
        <f t="shared" si="10"/>
        <v>0</v>
      </c>
    </row>
    <row r="98" spans="1:13" ht="14.45" customHeight="1" x14ac:dyDescent="0.25">
      <c r="A98" s="46">
        <v>88</v>
      </c>
      <c r="B98" s="47" t="s">
        <v>10</v>
      </c>
      <c r="C98" s="262"/>
      <c r="D98" s="263"/>
      <c r="E98" s="47">
        <v>4</v>
      </c>
      <c r="F98" s="48">
        <f>58+55</f>
        <v>113</v>
      </c>
      <c r="G98" s="48" t="s">
        <v>24</v>
      </c>
      <c r="H98" s="49" t="s">
        <v>124</v>
      </c>
      <c r="I98" s="50">
        <f>Cennik!$E$16</f>
        <v>0</v>
      </c>
      <c r="J98" s="51">
        <v>0.23</v>
      </c>
      <c r="K98" s="50">
        <f t="shared" si="9"/>
        <v>0</v>
      </c>
      <c r="L98" s="52">
        <f t="shared" si="8"/>
        <v>0</v>
      </c>
      <c r="M98" s="53">
        <f t="shared" si="10"/>
        <v>0</v>
      </c>
    </row>
    <row r="99" spans="1:13" ht="14.45" customHeight="1" x14ac:dyDescent="0.25">
      <c r="A99" s="46">
        <v>89</v>
      </c>
      <c r="B99" s="47" t="s">
        <v>10</v>
      </c>
      <c r="C99" s="262"/>
      <c r="D99" s="263"/>
      <c r="E99" s="47">
        <v>4.5</v>
      </c>
      <c r="F99" s="48">
        <f>22+21</f>
        <v>43</v>
      </c>
      <c r="G99" s="48" t="s">
        <v>24</v>
      </c>
      <c r="H99" s="49" t="s">
        <v>125</v>
      </c>
      <c r="I99" s="50">
        <f>Cennik!$E$17</f>
        <v>0</v>
      </c>
      <c r="J99" s="51">
        <v>0.23</v>
      </c>
      <c r="K99" s="50">
        <f t="shared" si="9"/>
        <v>0</v>
      </c>
      <c r="L99" s="52">
        <f t="shared" si="8"/>
        <v>0</v>
      </c>
      <c r="M99" s="53">
        <f t="shared" si="10"/>
        <v>0</v>
      </c>
    </row>
    <row r="100" spans="1:13" ht="14.45" customHeight="1" x14ac:dyDescent="0.25">
      <c r="A100" s="46">
        <v>90</v>
      </c>
      <c r="B100" s="47" t="s">
        <v>10</v>
      </c>
      <c r="C100" s="262"/>
      <c r="D100" s="263"/>
      <c r="E100" s="47">
        <v>5</v>
      </c>
      <c r="F100" s="48">
        <f>16+16</f>
        <v>32</v>
      </c>
      <c r="G100" s="48" t="s">
        <v>24</v>
      </c>
      <c r="H100" s="49" t="s">
        <v>126</v>
      </c>
      <c r="I100" s="50">
        <f>Cennik!$E$18</f>
        <v>0</v>
      </c>
      <c r="J100" s="51">
        <v>0.23</v>
      </c>
      <c r="K100" s="50">
        <f t="shared" si="9"/>
        <v>0</v>
      </c>
      <c r="L100" s="52">
        <f t="shared" si="8"/>
        <v>0</v>
      </c>
      <c r="M100" s="53">
        <f t="shared" si="10"/>
        <v>0</v>
      </c>
    </row>
    <row r="101" spans="1:13" ht="14.45" customHeight="1" x14ac:dyDescent="0.25">
      <c r="A101" s="46">
        <v>91</v>
      </c>
      <c r="B101" s="47" t="s">
        <v>10</v>
      </c>
      <c r="C101" s="262"/>
      <c r="D101" s="263"/>
      <c r="E101" s="47">
        <v>5.5</v>
      </c>
      <c r="F101" s="48">
        <f>19+16</f>
        <v>35</v>
      </c>
      <c r="G101" s="48" t="s">
        <v>24</v>
      </c>
      <c r="H101" s="49" t="s">
        <v>127</v>
      </c>
      <c r="I101" s="50">
        <f>Cennik!$E$19</f>
        <v>0</v>
      </c>
      <c r="J101" s="51">
        <v>0.23</v>
      </c>
      <c r="K101" s="50">
        <f t="shared" si="9"/>
        <v>0</v>
      </c>
      <c r="L101" s="52">
        <f t="shared" si="8"/>
        <v>0</v>
      </c>
      <c r="M101" s="53">
        <f t="shared" si="10"/>
        <v>0</v>
      </c>
    </row>
    <row r="102" spans="1:13" ht="14.45" customHeight="1" x14ac:dyDescent="0.25">
      <c r="A102" s="46">
        <v>92</v>
      </c>
      <c r="B102" s="47" t="s">
        <v>10</v>
      </c>
      <c r="C102" s="262"/>
      <c r="D102" s="263"/>
      <c r="E102" s="47">
        <v>6</v>
      </c>
      <c r="F102" s="48">
        <f>21+19</f>
        <v>40</v>
      </c>
      <c r="G102" s="48" t="s">
        <v>24</v>
      </c>
      <c r="H102" s="49" t="s">
        <v>128</v>
      </c>
      <c r="I102" s="50">
        <f>Cennik!$E$20</f>
        <v>0</v>
      </c>
      <c r="J102" s="51">
        <v>0.23</v>
      </c>
      <c r="K102" s="50">
        <f t="shared" si="9"/>
        <v>0</v>
      </c>
      <c r="L102" s="52">
        <f t="shared" si="8"/>
        <v>0</v>
      </c>
      <c r="M102" s="53">
        <f t="shared" si="10"/>
        <v>0</v>
      </c>
    </row>
    <row r="103" spans="1:13" ht="14.45" customHeight="1" x14ac:dyDescent="0.25">
      <c r="A103" s="46">
        <v>93</v>
      </c>
      <c r="B103" s="47" t="s">
        <v>10</v>
      </c>
      <c r="C103" s="262"/>
      <c r="D103" s="263"/>
      <c r="E103" s="47">
        <v>6.5</v>
      </c>
      <c r="F103" s="48">
        <f>3+6</f>
        <v>9</v>
      </c>
      <c r="G103" s="48" t="s">
        <v>24</v>
      </c>
      <c r="H103" s="49" t="s">
        <v>129</v>
      </c>
      <c r="I103" s="50">
        <f>Cennik!$E$21</f>
        <v>0</v>
      </c>
      <c r="J103" s="51">
        <v>0.23</v>
      </c>
      <c r="K103" s="50">
        <f t="shared" si="9"/>
        <v>0</v>
      </c>
      <c r="L103" s="52">
        <f t="shared" si="8"/>
        <v>0</v>
      </c>
      <c r="M103" s="53">
        <f t="shared" si="10"/>
        <v>0</v>
      </c>
    </row>
    <row r="104" spans="1:13" ht="14.45" customHeight="1" x14ac:dyDescent="0.25">
      <c r="A104" s="46">
        <v>94</v>
      </c>
      <c r="B104" s="47" t="s">
        <v>10</v>
      </c>
      <c r="C104" s="262"/>
      <c r="D104" s="263"/>
      <c r="E104" s="47">
        <v>7</v>
      </c>
      <c r="F104" s="48">
        <f>14+6</f>
        <v>20</v>
      </c>
      <c r="G104" s="48" t="s">
        <v>24</v>
      </c>
      <c r="H104" s="49" t="s">
        <v>130</v>
      </c>
      <c r="I104" s="50">
        <f>Cennik!$E$22</f>
        <v>0</v>
      </c>
      <c r="J104" s="51">
        <v>0.23</v>
      </c>
      <c r="K104" s="50">
        <f t="shared" si="9"/>
        <v>0</v>
      </c>
      <c r="L104" s="52">
        <f t="shared" si="8"/>
        <v>0</v>
      </c>
      <c r="M104" s="53">
        <f t="shared" si="10"/>
        <v>0</v>
      </c>
    </row>
    <row r="105" spans="1:13" ht="14.45" customHeight="1" x14ac:dyDescent="0.25">
      <c r="A105" s="46">
        <v>95</v>
      </c>
      <c r="B105" s="47" t="s">
        <v>10</v>
      </c>
      <c r="C105" s="262"/>
      <c r="D105" s="263"/>
      <c r="E105" s="47">
        <v>7.5</v>
      </c>
      <c r="F105" s="48">
        <f>35+30</f>
        <v>65</v>
      </c>
      <c r="G105" s="48" t="s">
        <v>24</v>
      </c>
      <c r="H105" s="49" t="s">
        <v>131</v>
      </c>
      <c r="I105" s="50">
        <f>Cennik!$E$23</f>
        <v>0</v>
      </c>
      <c r="J105" s="51">
        <v>0.23</v>
      </c>
      <c r="K105" s="50">
        <f t="shared" si="9"/>
        <v>0</v>
      </c>
      <c r="L105" s="52">
        <f t="shared" si="8"/>
        <v>0</v>
      </c>
      <c r="M105" s="53">
        <f t="shared" si="10"/>
        <v>0</v>
      </c>
    </row>
    <row r="106" spans="1:13" ht="14.45" customHeight="1" x14ac:dyDescent="0.25">
      <c r="A106" s="46">
        <v>96</v>
      </c>
      <c r="B106" s="47" t="s">
        <v>10</v>
      </c>
      <c r="C106" s="262"/>
      <c r="D106" s="263"/>
      <c r="E106" s="47">
        <v>8</v>
      </c>
      <c r="F106" s="48">
        <f>17+16</f>
        <v>33</v>
      </c>
      <c r="G106" s="48" t="s">
        <v>24</v>
      </c>
      <c r="H106" s="49" t="s">
        <v>132</v>
      </c>
      <c r="I106" s="50">
        <f>Cennik!$E$24</f>
        <v>0</v>
      </c>
      <c r="J106" s="51">
        <v>0.23</v>
      </c>
      <c r="K106" s="50">
        <f t="shared" si="9"/>
        <v>0</v>
      </c>
      <c r="L106" s="52">
        <f t="shared" si="8"/>
        <v>0</v>
      </c>
      <c r="M106" s="53">
        <f t="shared" si="10"/>
        <v>0</v>
      </c>
    </row>
    <row r="107" spans="1:13" ht="14.45" customHeight="1" x14ac:dyDescent="0.25">
      <c r="A107" s="46">
        <v>97</v>
      </c>
      <c r="B107" s="47" t="s">
        <v>10</v>
      </c>
      <c r="C107" s="262"/>
      <c r="D107" s="263"/>
      <c r="E107" s="47">
        <v>8.5</v>
      </c>
      <c r="F107" s="48">
        <f>6+9</f>
        <v>15</v>
      </c>
      <c r="G107" s="48" t="s">
        <v>24</v>
      </c>
      <c r="H107" s="49" t="s">
        <v>133</v>
      </c>
      <c r="I107" s="50">
        <f>Cennik!$E$25</f>
        <v>0</v>
      </c>
      <c r="J107" s="51">
        <v>0.23</v>
      </c>
      <c r="K107" s="50">
        <f t="shared" si="9"/>
        <v>0</v>
      </c>
      <c r="L107" s="52">
        <f t="shared" si="8"/>
        <v>0</v>
      </c>
      <c r="M107" s="53">
        <f t="shared" si="10"/>
        <v>0</v>
      </c>
    </row>
    <row r="108" spans="1:13" ht="14.45" customHeight="1" x14ac:dyDescent="0.25">
      <c r="A108" s="46">
        <v>98</v>
      </c>
      <c r="B108" s="47" t="s">
        <v>10</v>
      </c>
      <c r="C108" s="262"/>
      <c r="D108" s="263"/>
      <c r="E108" s="47">
        <v>9</v>
      </c>
      <c r="F108" s="48">
        <f>6+9</f>
        <v>15</v>
      </c>
      <c r="G108" s="48" t="s">
        <v>24</v>
      </c>
      <c r="H108" s="49" t="s">
        <v>134</v>
      </c>
      <c r="I108" s="50">
        <f>Cennik!$E$26</f>
        <v>0</v>
      </c>
      <c r="J108" s="51">
        <v>0.23</v>
      </c>
      <c r="K108" s="50">
        <f t="shared" si="9"/>
        <v>0</v>
      </c>
      <c r="L108" s="52">
        <f t="shared" si="8"/>
        <v>0</v>
      </c>
      <c r="M108" s="53">
        <f t="shared" si="10"/>
        <v>0</v>
      </c>
    </row>
    <row r="109" spans="1:13" ht="14.45" customHeight="1" x14ac:dyDescent="0.25">
      <c r="A109" s="46">
        <v>99</v>
      </c>
      <c r="B109" s="47" t="s">
        <v>10</v>
      </c>
      <c r="C109" s="262"/>
      <c r="D109" s="263"/>
      <c r="E109" s="47">
        <v>9.5</v>
      </c>
      <c r="F109" s="48">
        <f>7+16</f>
        <v>23</v>
      </c>
      <c r="G109" s="48" t="s">
        <v>24</v>
      </c>
      <c r="H109" s="49" t="s">
        <v>135</v>
      </c>
      <c r="I109" s="50">
        <f>Cennik!$E$27</f>
        <v>0</v>
      </c>
      <c r="J109" s="51">
        <v>0.23</v>
      </c>
      <c r="K109" s="50">
        <f t="shared" si="9"/>
        <v>0</v>
      </c>
      <c r="L109" s="52">
        <f t="shared" si="8"/>
        <v>0</v>
      </c>
      <c r="M109" s="53">
        <f t="shared" si="10"/>
        <v>0</v>
      </c>
    </row>
    <row r="110" spans="1:13" ht="14.45" customHeight="1" x14ac:dyDescent="0.25">
      <c r="A110" s="46">
        <v>100</v>
      </c>
      <c r="B110" s="62" t="s">
        <v>10</v>
      </c>
      <c r="C110" s="262"/>
      <c r="D110" s="263"/>
      <c r="E110" s="62">
        <v>10</v>
      </c>
      <c r="F110" s="63">
        <f>3+10</f>
        <v>13</v>
      </c>
      <c r="G110" s="63" t="s">
        <v>24</v>
      </c>
      <c r="H110" s="49" t="s">
        <v>136</v>
      </c>
      <c r="I110" s="64">
        <f>Cennik!$E$28</f>
        <v>0</v>
      </c>
      <c r="J110" s="65">
        <v>0.23</v>
      </c>
      <c r="K110" s="64">
        <f t="shared" si="9"/>
        <v>0</v>
      </c>
      <c r="L110" s="66">
        <f t="shared" si="8"/>
        <v>0</v>
      </c>
      <c r="M110" s="67">
        <f t="shared" si="10"/>
        <v>0</v>
      </c>
    </row>
    <row r="111" spans="1:13" ht="14.45" customHeight="1" x14ac:dyDescent="0.25">
      <c r="A111" s="46">
        <v>101</v>
      </c>
      <c r="B111" s="47" t="s">
        <v>10</v>
      </c>
      <c r="C111" s="262"/>
      <c r="D111" s="263"/>
      <c r="E111" s="47">
        <v>10.5</v>
      </c>
      <c r="F111" s="48">
        <f>2+13</f>
        <v>15</v>
      </c>
      <c r="G111" s="48" t="s">
        <v>24</v>
      </c>
      <c r="H111" s="49" t="s">
        <v>137</v>
      </c>
      <c r="I111" s="50">
        <f>Cennik!$E$28+Cennik!$E$52</f>
        <v>0</v>
      </c>
      <c r="J111" s="51">
        <v>0.23</v>
      </c>
      <c r="K111" s="50">
        <f t="shared" si="9"/>
        <v>0</v>
      </c>
      <c r="L111" s="52">
        <f t="shared" si="8"/>
        <v>0</v>
      </c>
      <c r="M111" s="53">
        <f t="shared" si="10"/>
        <v>0</v>
      </c>
    </row>
    <row r="112" spans="1:13" ht="14.45" customHeight="1" x14ac:dyDescent="0.25">
      <c r="A112" s="46">
        <v>102</v>
      </c>
      <c r="B112" s="47" t="s">
        <v>10</v>
      </c>
      <c r="C112" s="262"/>
      <c r="D112" s="263"/>
      <c r="E112" s="47">
        <v>11</v>
      </c>
      <c r="F112" s="48">
        <f>6+16</f>
        <v>22</v>
      </c>
      <c r="G112" s="48" t="s">
        <v>24</v>
      </c>
      <c r="H112" s="49" t="s">
        <v>138</v>
      </c>
      <c r="I112" s="50">
        <f>Cennik!$E$29</f>
        <v>0</v>
      </c>
      <c r="J112" s="51">
        <v>0.23</v>
      </c>
      <c r="K112" s="50">
        <f t="shared" si="9"/>
        <v>0</v>
      </c>
      <c r="L112" s="52">
        <f t="shared" si="8"/>
        <v>0</v>
      </c>
      <c r="M112" s="53">
        <f t="shared" si="10"/>
        <v>0</v>
      </c>
    </row>
    <row r="113" spans="1:13" ht="14.45" customHeight="1" x14ac:dyDescent="0.25">
      <c r="A113" s="46">
        <v>103</v>
      </c>
      <c r="B113" s="47" t="s">
        <v>10</v>
      </c>
      <c r="C113" s="262"/>
      <c r="D113" s="263"/>
      <c r="E113" s="47">
        <v>11.5</v>
      </c>
      <c r="F113" s="48">
        <f>8+14</f>
        <v>22</v>
      </c>
      <c r="G113" s="48" t="s">
        <v>24</v>
      </c>
      <c r="H113" s="49" t="s">
        <v>139</v>
      </c>
      <c r="I113" s="50">
        <f>Cennik!$E$29+Cennik!$E$52</f>
        <v>0</v>
      </c>
      <c r="J113" s="51">
        <v>0.23</v>
      </c>
      <c r="K113" s="50">
        <f t="shared" si="9"/>
        <v>0</v>
      </c>
      <c r="L113" s="52">
        <f t="shared" si="8"/>
        <v>0</v>
      </c>
      <c r="M113" s="53">
        <f t="shared" si="10"/>
        <v>0</v>
      </c>
    </row>
    <row r="114" spans="1:13" ht="14.45" customHeight="1" x14ac:dyDescent="0.25">
      <c r="A114" s="46">
        <v>104</v>
      </c>
      <c r="B114" s="47" t="s">
        <v>10</v>
      </c>
      <c r="C114" s="262"/>
      <c r="D114" s="263"/>
      <c r="E114" s="47">
        <v>12</v>
      </c>
      <c r="F114" s="48">
        <f>5+11</f>
        <v>16</v>
      </c>
      <c r="G114" s="48" t="s">
        <v>24</v>
      </c>
      <c r="H114" s="49" t="s">
        <v>140</v>
      </c>
      <c r="I114" s="50">
        <f>Cennik!$E$30</f>
        <v>0</v>
      </c>
      <c r="J114" s="51">
        <v>0.23</v>
      </c>
      <c r="K114" s="50">
        <f t="shared" si="9"/>
        <v>0</v>
      </c>
      <c r="L114" s="52">
        <f t="shared" si="8"/>
        <v>0</v>
      </c>
      <c r="M114" s="53">
        <f t="shared" si="10"/>
        <v>0</v>
      </c>
    </row>
    <row r="115" spans="1:13" ht="14.45" customHeight="1" x14ac:dyDescent="0.25">
      <c r="A115" s="46">
        <v>105</v>
      </c>
      <c r="B115" s="47" t="s">
        <v>10</v>
      </c>
      <c r="C115" s="262"/>
      <c r="D115" s="263"/>
      <c r="E115" s="47">
        <v>12.5</v>
      </c>
      <c r="F115" s="48">
        <f>3+6</f>
        <v>9</v>
      </c>
      <c r="G115" s="48" t="s">
        <v>24</v>
      </c>
      <c r="H115" s="49" t="s">
        <v>141</v>
      </c>
      <c r="I115" s="50">
        <f>Cennik!$E$30+Cennik!$E$52</f>
        <v>0</v>
      </c>
      <c r="J115" s="51">
        <v>0.23</v>
      </c>
      <c r="K115" s="50">
        <f t="shared" si="9"/>
        <v>0</v>
      </c>
      <c r="L115" s="52">
        <f t="shared" si="8"/>
        <v>0</v>
      </c>
      <c r="M115" s="53">
        <f t="shared" si="10"/>
        <v>0</v>
      </c>
    </row>
    <row r="116" spans="1:13" ht="14.45" customHeight="1" x14ac:dyDescent="0.25">
      <c r="A116" s="46">
        <v>106</v>
      </c>
      <c r="B116" s="47" t="s">
        <v>10</v>
      </c>
      <c r="C116" s="262"/>
      <c r="D116" s="263"/>
      <c r="E116" s="47">
        <v>13</v>
      </c>
      <c r="F116" s="48">
        <f>11+15</f>
        <v>26</v>
      </c>
      <c r="G116" s="48" t="s">
        <v>24</v>
      </c>
      <c r="H116" s="49" t="s">
        <v>142</v>
      </c>
      <c r="I116" s="50">
        <f>Cennik!$E$31</f>
        <v>0</v>
      </c>
      <c r="J116" s="51">
        <v>0.23</v>
      </c>
      <c r="K116" s="50">
        <f t="shared" si="9"/>
        <v>0</v>
      </c>
      <c r="L116" s="52">
        <f t="shared" si="8"/>
        <v>0</v>
      </c>
      <c r="M116" s="53">
        <f t="shared" si="10"/>
        <v>0</v>
      </c>
    </row>
    <row r="117" spans="1:13" ht="14.45" customHeight="1" x14ac:dyDescent="0.25">
      <c r="A117" s="46">
        <v>107</v>
      </c>
      <c r="B117" s="47" t="s">
        <v>10</v>
      </c>
      <c r="C117" s="262"/>
      <c r="D117" s="263"/>
      <c r="E117" s="47">
        <v>13.5</v>
      </c>
      <c r="F117" s="48">
        <f>6+3</f>
        <v>9</v>
      </c>
      <c r="G117" s="48" t="s">
        <v>24</v>
      </c>
      <c r="H117" s="49" t="s">
        <v>143</v>
      </c>
      <c r="I117" s="50">
        <f>Cennik!$E$31+Cennik!$E$52</f>
        <v>0</v>
      </c>
      <c r="J117" s="51">
        <v>0.23</v>
      </c>
      <c r="K117" s="50">
        <f t="shared" si="9"/>
        <v>0</v>
      </c>
      <c r="L117" s="52">
        <f t="shared" si="8"/>
        <v>0</v>
      </c>
      <c r="M117" s="53">
        <f t="shared" si="10"/>
        <v>0</v>
      </c>
    </row>
    <row r="118" spans="1:13" ht="14.45" customHeight="1" x14ac:dyDescent="0.25">
      <c r="A118" s="46">
        <v>108</v>
      </c>
      <c r="B118" s="47" t="s">
        <v>10</v>
      </c>
      <c r="C118" s="262"/>
      <c r="D118" s="263"/>
      <c r="E118" s="47">
        <v>14</v>
      </c>
      <c r="F118" s="48">
        <f>2+7</f>
        <v>9</v>
      </c>
      <c r="G118" s="48" t="s">
        <v>24</v>
      </c>
      <c r="H118" s="49" t="s">
        <v>144</v>
      </c>
      <c r="I118" s="50">
        <f>Cennik!$E$32</f>
        <v>0</v>
      </c>
      <c r="J118" s="51">
        <v>0.23</v>
      </c>
      <c r="K118" s="50">
        <f t="shared" si="9"/>
        <v>0</v>
      </c>
      <c r="L118" s="52">
        <f t="shared" si="8"/>
        <v>0</v>
      </c>
      <c r="M118" s="53">
        <f t="shared" si="10"/>
        <v>0</v>
      </c>
    </row>
    <row r="119" spans="1:13" ht="14.45" customHeight="1" x14ac:dyDescent="0.25">
      <c r="A119" s="46">
        <v>109</v>
      </c>
      <c r="B119" s="47" t="s">
        <v>10</v>
      </c>
      <c r="C119" s="262"/>
      <c r="D119" s="263"/>
      <c r="E119" s="47">
        <v>14.5</v>
      </c>
      <c r="F119" s="48">
        <f>6+12</f>
        <v>18</v>
      </c>
      <c r="G119" s="48" t="s">
        <v>24</v>
      </c>
      <c r="H119" s="49" t="s">
        <v>145</v>
      </c>
      <c r="I119" s="50">
        <f>Cennik!$E$32+Cennik!$E$52</f>
        <v>0</v>
      </c>
      <c r="J119" s="51">
        <v>0.23</v>
      </c>
      <c r="K119" s="50">
        <f t="shared" si="9"/>
        <v>0</v>
      </c>
      <c r="L119" s="52">
        <f t="shared" ref="L119:L150" si="11">ROUND(F119*I119,2)</f>
        <v>0</v>
      </c>
      <c r="M119" s="53">
        <f t="shared" si="10"/>
        <v>0</v>
      </c>
    </row>
    <row r="120" spans="1:13" ht="14.45" customHeight="1" x14ac:dyDescent="0.25">
      <c r="A120" s="46">
        <v>110</v>
      </c>
      <c r="B120" s="47" t="s">
        <v>10</v>
      </c>
      <c r="C120" s="262"/>
      <c r="D120" s="263"/>
      <c r="E120" s="47">
        <v>15</v>
      </c>
      <c r="F120" s="48">
        <f>6+10</f>
        <v>16</v>
      </c>
      <c r="G120" s="48" t="s">
        <v>24</v>
      </c>
      <c r="H120" s="49" t="s">
        <v>146</v>
      </c>
      <c r="I120" s="50">
        <f>Cennik!$E$33</f>
        <v>0</v>
      </c>
      <c r="J120" s="51">
        <v>0.23</v>
      </c>
      <c r="K120" s="50">
        <f t="shared" si="9"/>
        <v>0</v>
      </c>
      <c r="L120" s="52">
        <f t="shared" si="11"/>
        <v>0</v>
      </c>
      <c r="M120" s="53">
        <f t="shared" si="10"/>
        <v>0</v>
      </c>
    </row>
    <row r="121" spans="1:13" ht="14.45" customHeight="1" x14ac:dyDescent="0.25">
      <c r="A121" s="46">
        <v>111</v>
      </c>
      <c r="B121" s="47" t="s">
        <v>10</v>
      </c>
      <c r="C121" s="262"/>
      <c r="D121" s="263"/>
      <c r="E121" s="47">
        <v>15.5</v>
      </c>
      <c r="F121" s="48">
        <f>5+7</f>
        <v>12</v>
      </c>
      <c r="G121" s="48" t="s">
        <v>24</v>
      </c>
      <c r="H121" s="49" t="s">
        <v>147</v>
      </c>
      <c r="I121" s="50">
        <f>Cennik!$E$33+Cennik!$E$52</f>
        <v>0</v>
      </c>
      <c r="J121" s="51">
        <v>0.23</v>
      </c>
      <c r="K121" s="50">
        <f t="shared" si="9"/>
        <v>0</v>
      </c>
      <c r="L121" s="52">
        <f t="shared" si="11"/>
        <v>0</v>
      </c>
      <c r="M121" s="53">
        <f t="shared" si="10"/>
        <v>0</v>
      </c>
    </row>
    <row r="122" spans="1:13" ht="14.45" customHeight="1" x14ac:dyDescent="0.25">
      <c r="A122" s="46">
        <v>112</v>
      </c>
      <c r="B122" s="47" t="s">
        <v>10</v>
      </c>
      <c r="C122" s="262"/>
      <c r="D122" s="263"/>
      <c r="E122" s="47">
        <v>16</v>
      </c>
      <c r="F122" s="48">
        <f>1+5</f>
        <v>6</v>
      </c>
      <c r="G122" s="48" t="s">
        <v>24</v>
      </c>
      <c r="H122" s="49" t="s">
        <v>148</v>
      </c>
      <c r="I122" s="50">
        <f>Cennik!$E$34</f>
        <v>0</v>
      </c>
      <c r="J122" s="51">
        <v>0.23</v>
      </c>
      <c r="K122" s="50">
        <f t="shared" si="9"/>
        <v>0</v>
      </c>
      <c r="L122" s="52">
        <f t="shared" si="11"/>
        <v>0</v>
      </c>
      <c r="M122" s="53">
        <f t="shared" si="10"/>
        <v>0</v>
      </c>
    </row>
    <row r="123" spans="1:13" ht="14.45" customHeight="1" x14ac:dyDescent="0.25">
      <c r="A123" s="46">
        <v>113</v>
      </c>
      <c r="B123" s="47" t="s">
        <v>10</v>
      </c>
      <c r="C123" s="262"/>
      <c r="D123" s="263"/>
      <c r="E123" s="47">
        <v>16.5</v>
      </c>
      <c r="F123" s="48">
        <f>5+20</f>
        <v>25</v>
      </c>
      <c r="G123" s="48" t="s">
        <v>24</v>
      </c>
      <c r="H123" s="49" t="s">
        <v>149</v>
      </c>
      <c r="I123" s="50">
        <f>Cennik!$E$34+Cennik!$E$52</f>
        <v>0</v>
      </c>
      <c r="J123" s="51">
        <v>0.23</v>
      </c>
      <c r="K123" s="50">
        <f t="shared" si="9"/>
        <v>0</v>
      </c>
      <c r="L123" s="52">
        <f t="shared" si="11"/>
        <v>0</v>
      </c>
      <c r="M123" s="53">
        <f t="shared" si="10"/>
        <v>0</v>
      </c>
    </row>
    <row r="124" spans="1:13" ht="14.45" customHeight="1" x14ac:dyDescent="0.25">
      <c r="A124" s="46">
        <v>114</v>
      </c>
      <c r="B124" s="47" t="s">
        <v>10</v>
      </c>
      <c r="C124" s="262"/>
      <c r="D124" s="263"/>
      <c r="E124" s="47">
        <v>17</v>
      </c>
      <c r="F124" s="48">
        <f>4+9</f>
        <v>13</v>
      </c>
      <c r="G124" s="48" t="s">
        <v>24</v>
      </c>
      <c r="H124" s="49" t="s">
        <v>150</v>
      </c>
      <c r="I124" s="50">
        <f>Cennik!$E$35</f>
        <v>0</v>
      </c>
      <c r="J124" s="51">
        <v>0.23</v>
      </c>
      <c r="K124" s="50">
        <f t="shared" si="9"/>
        <v>0</v>
      </c>
      <c r="L124" s="52">
        <f t="shared" si="11"/>
        <v>0</v>
      </c>
      <c r="M124" s="53">
        <f t="shared" si="10"/>
        <v>0</v>
      </c>
    </row>
    <row r="125" spans="1:13" ht="14.45" customHeight="1" x14ac:dyDescent="0.25">
      <c r="A125" s="46">
        <v>115</v>
      </c>
      <c r="B125" s="47" t="s">
        <v>10</v>
      </c>
      <c r="C125" s="262"/>
      <c r="D125" s="263"/>
      <c r="E125" s="47">
        <v>17.5</v>
      </c>
      <c r="F125" s="48">
        <f>2+2</f>
        <v>4</v>
      </c>
      <c r="G125" s="48" t="s">
        <v>24</v>
      </c>
      <c r="H125" s="49" t="s">
        <v>151</v>
      </c>
      <c r="I125" s="50">
        <f>Cennik!$E$35+Cennik!$E$52</f>
        <v>0</v>
      </c>
      <c r="J125" s="51">
        <v>0.23</v>
      </c>
      <c r="K125" s="50">
        <f t="shared" si="9"/>
        <v>0</v>
      </c>
      <c r="L125" s="52">
        <f t="shared" si="11"/>
        <v>0</v>
      </c>
      <c r="M125" s="53">
        <f t="shared" si="10"/>
        <v>0</v>
      </c>
    </row>
    <row r="126" spans="1:13" ht="14.45" customHeight="1" x14ac:dyDescent="0.25">
      <c r="A126" s="46">
        <v>116</v>
      </c>
      <c r="B126" s="47" t="s">
        <v>10</v>
      </c>
      <c r="C126" s="262"/>
      <c r="D126" s="263"/>
      <c r="E126" s="47">
        <v>18</v>
      </c>
      <c r="F126" s="48">
        <f>4+2</f>
        <v>6</v>
      </c>
      <c r="G126" s="48" t="s">
        <v>24</v>
      </c>
      <c r="H126" s="49" t="s">
        <v>152</v>
      </c>
      <c r="I126" s="50">
        <f>Cennik!$E$36</f>
        <v>0</v>
      </c>
      <c r="J126" s="51">
        <v>0.23</v>
      </c>
      <c r="K126" s="50">
        <f t="shared" si="9"/>
        <v>0</v>
      </c>
      <c r="L126" s="52">
        <f t="shared" si="11"/>
        <v>0</v>
      </c>
      <c r="M126" s="53">
        <f t="shared" si="10"/>
        <v>0</v>
      </c>
    </row>
    <row r="127" spans="1:13" ht="14.45" customHeight="1" x14ac:dyDescent="0.25">
      <c r="A127" s="46">
        <v>117</v>
      </c>
      <c r="B127" s="47" t="s">
        <v>10</v>
      </c>
      <c r="C127" s="262"/>
      <c r="D127" s="263"/>
      <c r="E127" s="47">
        <v>18.5</v>
      </c>
      <c r="F127" s="48">
        <f>4+7</f>
        <v>11</v>
      </c>
      <c r="G127" s="48" t="s">
        <v>24</v>
      </c>
      <c r="H127" s="49" t="s">
        <v>153</v>
      </c>
      <c r="I127" s="50">
        <f>Cennik!$E$36+Cennik!$E$52</f>
        <v>0</v>
      </c>
      <c r="J127" s="51">
        <v>0.23</v>
      </c>
      <c r="K127" s="50">
        <f t="shared" si="9"/>
        <v>0</v>
      </c>
      <c r="L127" s="52">
        <f t="shared" si="11"/>
        <v>0</v>
      </c>
      <c r="M127" s="53">
        <f t="shared" si="10"/>
        <v>0</v>
      </c>
    </row>
    <row r="128" spans="1:13" ht="14.45" customHeight="1" x14ac:dyDescent="0.25">
      <c r="A128" s="46">
        <v>118</v>
      </c>
      <c r="B128" s="47" t="s">
        <v>10</v>
      </c>
      <c r="C128" s="262"/>
      <c r="D128" s="263"/>
      <c r="E128" s="47">
        <v>19</v>
      </c>
      <c r="F128" s="48">
        <f>2+7</f>
        <v>9</v>
      </c>
      <c r="G128" s="48" t="s">
        <v>24</v>
      </c>
      <c r="H128" s="49" t="s">
        <v>154</v>
      </c>
      <c r="I128" s="50">
        <f>Cennik!$E$37</f>
        <v>0</v>
      </c>
      <c r="J128" s="51">
        <v>0.23</v>
      </c>
      <c r="K128" s="50">
        <f t="shared" si="9"/>
        <v>0</v>
      </c>
      <c r="L128" s="52">
        <f t="shared" si="11"/>
        <v>0</v>
      </c>
      <c r="M128" s="53">
        <f t="shared" si="10"/>
        <v>0</v>
      </c>
    </row>
    <row r="129" spans="1:13" ht="14.45" customHeight="1" x14ac:dyDescent="0.25">
      <c r="A129" s="46">
        <v>119</v>
      </c>
      <c r="B129" s="47" t="s">
        <v>10</v>
      </c>
      <c r="C129" s="262"/>
      <c r="D129" s="263"/>
      <c r="E129" s="47">
        <v>19.5</v>
      </c>
      <c r="F129" s="48">
        <f>9+16</f>
        <v>25</v>
      </c>
      <c r="G129" s="48" t="s">
        <v>24</v>
      </c>
      <c r="H129" s="49" t="s">
        <v>155</v>
      </c>
      <c r="I129" s="50">
        <f>Cennik!$E$37+Cennik!$E$52</f>
        <v>0</v>
      </c>
      <c r="J129" s="51">
        <v>0.23</v>
      </c>
      <c r="K129" s="50">
        <f t="shared" si="9"/>
        <v>0</v>
      </c>
      <c r="L129" s="52">
        <f t="shared" si="11"/>
        <v>0</v>
      </c>
      <c r="M129" s="53">
        <f t="shared" si="10"/>
        <v>0</v>
      </c>
    </row>
    <row r="130" spans="1:13" ht="14.45" customHeight="1" x14ac:dyDescent="0.25">
      <c r="A130" s="46">
        <v>120</v>
      </c>
      <c r="B130" s="47" t="s">
        <v>10</v>
      </c>
      <c r="C130" s="262"/>
      <c r="D130" s="263"/>
      <c r="E130" s="47">
        <v>20</v>
      </c>
      <c r="F130" s="48">
        <f>2+11</f>
        <v>13</v>
      </c>
      <c r="G130" s="48" t="s">
        <v>24</v>
      </c>
      <c r="H130" s="49" t="s">
        <v>156</v>
      </c>
      <c r="I130" s="50">
        <f>Cennik!$E$38</f>
        <v>0</v>
      </c>
      <c r="J130" s="51">
        <v>0.23</v>
      </c>
      <c r="K130" s="50">
        <f t="shared" si="9"/>
        <v>0</v>
      </c>
      <c r="L130" s="52">
        <f t="shared" si="11"/>
        <v>0</v>
      </c>
      <c r="M130" s="53">
        <f t="shared" si="10"/>
        <v>0</v>
      </c>
    </row>
    <row r="131" spans="1:13" ht="14.45" customHeight="1" x14ac:dyDescent="0.25">
      <c r="A131" s="46">
        <v>121</v>
      </c>
      <c r="B131" s="47" t="s">
        <v>10</v>
      </c>
      <c r="C131" s="262"/>
      <c r="D131" s="263"/>
      <c r="E131" s="47">
        <v>20.5</v>
      </c>
      <c r="F131" s="48">
        <f>1+0</f>
        <v>1</v>
      </c>
      <c r="G131" s="48" t="s">
        <v>24</v>
      </c>
      <c r="H131" s="49" t="s">
        <v>157</v>
      </c>
      <c r="I131" s="50">
        <f>Cennik!$E$38+Cennik!$E$53</f>
        <v>0</v>
      </c>
      <c r="J131" s="51">
        <v>0.23</v>
      </c>
      <c r="K131" s="50">
        <f t="shared" si="9"/>
        <v>0</v>
      </c>
      <c r="L131" s="52">
        <f t="shared" si="11"/>
        <v>0</v>
      </c>
      <c r="M131" s="53">
        <f t="shared" si="10"/>
        <v>0</v>
      </c>
    </row>
    <row r="132" spans="1:13" ht="14.45" customHeight="1" x14ac:dyDescent="0.25">
      <c r="A132" s="46">
        <v>122</v>
      </c>
      <c r="B132" s="47" t="s">
        <v>10</v>
      </c>
      <c r="C132" s="262"/>
      <c r="D132" s="263"/>
      <c r="E132" s="47">
        <v>21</v>
      </c>
      <c r="F132" s="48">
        <f>0+3</f>
        <v>3</v>
      </c>
      <c r="G132" s="48" t="s">
        <v>24</v>
      </c>
      <c r="H132" s="49" t="s">
        <v>158</v>
      </c>
      <c r="I132" s="50">
        <f>Cennik!$E$39</f>
        <v>0</v>
      </c>
      <c r="J132" s="51">
        <v>0.23</v>
      </c>
      <c r="K132" s="50">
        <f t="shared" si="9"/>
        <v>0</v>
      </c>
      <c r="L132" s="52">
        <f t="shared" si="11"/>
        <v>0</v>
      </c>
      <c r="M132" s="53">
        <f t="shared" si="10"/>
        <v>0</v>
      </c>
    </row>
    <row r="133" spans="1:13" ht="14.45" customHeight="1" x14ac:dyDescent="0.25">
      <c r="A133" s="46">
        <v>123</v>
      </c>
      <c r="B133" s="47" t="s">
        <v>10</v>
      </c>
      <c r="C133" s="262"/>
      <c r="D133" s="263"/>
      <c r="E133" s="47">
        <v>21.5</v>
      </c>
      <c r="F133" s="48">
        <f>0+5</f>
        <v>5</v>
      </c>
      <c r="G133" s="48" t="s">
        <v>24</v>
      </c>
      <c r="H133" s="49" t="s">
        <v>159</v>
      </c>
      <c r="I133" s="50">
        <f>Cennik!$E$39+Cennik!$E$53</f>
        <v>0</v>
      </c>
      <c r="J133" s="51">
        <v>0.23</v>
      </c>
      <c r="K133" s="50">
        <f t="shared" si="9"/>
        <v>0</v>
      </c>
      <c r="L133" s="52">
        <f t="shared" si="11"/>
        <v>0</v>
      </c>
      <c r="M133" s="53">
        <f t="shared" si="10"/>
        <v>0</v>
      </c>
    </row>
    <row r="134" spans="1:13" ht="14.45" customHeight="1" x14ac:dyDescent="0.25">
      <c r="A134" s="46">
        <v>124</v>
      </c>
      <c r="B134" s="47" t="s">
        <v>10</v>
      </c>
      <c r="C134" s="262"/>
      <c r="D134" s="263"/>
      <c r="E134" s="47">
        <v>22</v>
      </c>
      <c r="F134" s="48">
        <f>12+11</f>
        <v>23</v>
      </c>
      <c r="G134" s="48" t="s">
        <v>24</v>
      </c>
      <c r="H134" s="49" t="s">
        <v>160</v>
      </c>
      <c r="I134" s="50">
        <f>Cennik!$E$40</f>
        <v>0</v>
      </c>
      <c r="J134" s="51">
        <v>0.23</v>
      </c>
      <c r="K134" s="50">
        <f t="shared" si="9"/>
        <v>0</v>
      </c>
      <c r="L134" s="52">
        <f t="shared" si="11"/>
        <v>0</v>
      </c>
      <c r="M134" s="53">
        <f t="shared" si="10"/>
        <v>0</v>
      </c>
    </row>
    <row r="135" spans="1:13" ht="14.45" customHeight="1" x14ac:dyDescent="0.25">
      <c r="A135" s="46">
        <v>125</v>
      </c>
      <c r="B135" s="47" t="s">
        <v>10</v>
      </c>
      <c r="C135" s="262"/>
      <c r="D135" s="263"/>
      <c r="E135" s="47">
        <v>22.5</v>
      </c>
      <c r="F135" s="48">
        <f>3+4</f>
        <v>7</v>
      </c>
      <c r="G135" s="48" t="s">
        <v>24</v>
      </c>
      <c r="H135" s="49" t="s">
        <v>161</v>
      </c>
      <c r="I135" s="50">
        <f>Cennik!$E$40+Cennik!$E$53</f>
        <v>0</v>
      </c>
      <c r="J135" s="51">
        <v>0.23</v>
      </c>
      <c r="K135" s="50">
        <f t="shared" si="9"/>
        <v>0</v>
      </c>
      <c r="L135" s="52">
        <f t="shared" si="11"/>
        <v>0</v>
      </c>
      <c r="M135" s="53">
        <f t="shared" si="10"/>
        <v>0</v>
      </c>
    </row>
    <row r="136" spans="1:13" ht="14.45" customHeight="1" x14ac:dyDescent="0.25">
      <c r="A136" s="46">
        <v>126</v>
      </c>
      <c r="B136" s="47" t="s">
        <v>10</v>
      </c>
      <c r="C136" s="262"/>
      <c r="D136" s="263"/>
      <c r="E136" s="47">
        <v>23</v>
      </c>
      <c r="F136" s="48">
        <f>2+4</f>
        <v>6</v>
      </c>
      <c r="G136" s="48" t="s">
        <v>24</v>
      </c>
      <c r="H136" s="49" t="s">
        <v>162</v>
      </c>
      <c r="I136" s="50">
        <f>Cennik!$E$41</f>
        <v>0</v>
      </c>
      <c r="J136" s="51">
        <v>0.23</v>
      </c>
      <c r="K136" s="50">
        <f t="shared" si="9"/>
        <v>0</v>
      </c>
      <c r="L136" s="52">
        <f t="shared" si="11"/>
        <v>0</v>
      </c>
      <c r="M136" s="53">
        <f t="shared" si="10"/>
        <v>0</v>
      </c>
    </row>
    <row r="137" spans="1:13" ht="14.45" customHeight="1" x14ac:dyDescent="0.25">
      <c r="A137" s="46">
        <v>127</v>
      </c>
      <c r="B137" s="47" t="s">
        <v>10</v>
      </c>
      <c r="C137" s="262"/>
      <c r="D137" s="263"/>
      <c r="E137" s="47">
        <v>23.5</v>
      </c>
      <c r="F137" s="48">
        <f>8+7</f>
        <v>15</v>
      </c>
      <c r="G137" s="48" t="s">
        <v>24</v>
      </c>
      <c r="H137" s="49" t="s">
        <v>163</v>
      </c>
      <c r="I137" s="50">
        <f>Cennik!$E$41+Cennik!$E$53</f>
        <v>0</v>
      </c>
      <c r="J137" s="51">
        <v>0.23</v>
      </c>
      <c r="K137" s="50">
        <f t="shared" si="9"/>
        <v>0</v>
      </c>
      <c r="L137" s="52">
        <f t="shared" si="11"/>
        <v>0</v>
      </c>
      <c r="M137" s="53">
        <f t="shared" si="10"/>
        <v>0</v>
      </c>
    </row>
    <row r="138" spans="1:13" ht="14.45" customHeight="1" x14ac:dyDescent="0.25">
      <c r="A138" s="46">
        <v>128</v>
      </c>
      <c r="B138" s="47" t="s">
        <v>10</v>
      </c>
      <c r="C138" s="262"/>
      <c r="D138" s="263"/>
      <c r="E138" s="47">
        <v>24</v>
      </c>
      <c r="F138" s="48">
        <f>5+4</f>
        <v>9</v>
      </c>
      <c r="G138" s="48" t="s">
        <v>24</v>
      </c>
      <c r="H138" s="49" t="s">
        <v>164</v>
      </c>
      <c r="I138" s="50">
        <f>Cennik!$E$42</f>
        <v>0</v>
      </c>
      <c r="J138" s="51">
        <v>0.23</v>
      </c>
      <c r="K138" s="50">
        <f t="shared" si="9"/>
        <v>0</v>
      </c>
      <c r="L138" s="52">
        <f t="shared" si="11"/>
        <v>0</v>
      </c>
      <c r="M138" s="53">
        <f t="shared" si="10"/>
        <v>0</v>
      </c>
    </row>
    <row r="139" spans="1:13" ht="14.45" customHeight="1" x14ac:dyDescent="0.25">
      <c r="A139" s="46">
        <v>129</v>
      </c>
      <c r="B139" s="47" t="s">
        <v>10</v>
      </c>
      <c r="C139" s="262"/>
      <c r="D139" s="263"/>
      <c r="E139" s="47">
        <v>24.5</v>
      </c>
      <c r="F139" s="48">
        <f>2+2</f>
        <v>4</v>
      </c>
      <c r="G139" s="48" t="s">
        <v>24</v>
      </c>
      <c r="H139" s="49" t="s">
        <v>165</v>
      </c>
      <c r="I139" s="50">
        <f>Cennik!$E$42+Cennik!$E$53</f>
        <v>0</v>
      </c>
      <c r="J139" s="51">
        <v>0.23</v>
      </c>
      <c r="K139" s="50">
        <f t="shared" si="9"/>
        <v>0</v>
      </c>
      <c r="L139" s="52">
        <f t="shared" si="11"/>
        <v>0</v>
      </c>
      <c r="M139" s="53">
        <f t="shared" si="10"/>
        <v>0</v>
      </c>
    </row>
    <row r="140" spans="1:13" ht="14.45" customHeight="1" x14ac:dyDescent="0.25">
      <c r="A140" s="46">
        <v>130</v>
      </c>
      <c r="B140" s="47" t="s">
        <v>10</v>
      </c>
      <c r="C140" s="262"/>
      <c r="D140" s="263"/>
      <c r="E140" s="47">
        <v>25</v>
      </c>
      <c r="F140" s="48">
        <f>1+2</f>
        <v>3</v>
      </c>
      <c r="G140" s="48" t="s">
        <v>24</v>
      </c>
      <c r="H140" s="49" t="s">
        <v>166</v>
      </c>
      <c r="I140" s="50">
        <f>Cennik!$E$43</f>
        <v>0</v>
      </c>
      <c r="J140" s="51">
        <v>0.23</v>
      </c>
      <c r="K140" s="50">
        <f t="shared" si="9"/>
        <v>0</v>
      </c>
      <c r="L140" s="52">
        <f t="shared" si="11"/>
        <v>0</v>
      </c>
      <c r="M140" s="53">
        <f t="shared" si="10"/>
        <v>0</v>
      </c>
    </row>
    <row r="141" spans="1:13" ht="14.45" customHeight="1" x14ac:dyDescent="0.25">
      <c r="A141" s="46">
        <v>131</v>
      </c>
      <c r="B141" s="47" t="s">
        <v>10</v>
      </c>
      <c r="C141" s="262"/>
      <c r="D141" s="263"/>
      <c r="E141" s="47">
        <v>25.5</v>
      </c>
      <c r="F141" s="48">
        <f>0+7</f>
        <v>7</v>
      </c>
      <c r="G141" s="48" t="s">
        <v>24</v>
      </c>
      <c r="H141" s="49" t="s">
        <v>167</v>
      </c>
      <c r="I141" s="50">
        <f>Cennik!$E$43+Cennik!$E$53</f>
        <v>0</v>
      </c>
      <c r="J141" s="51">
        <v>0.23</v>
      </c>
      <c r="K141" s="50">
        <f t="shared" si="9"/>
        <v>0</v>
      </c>
      <c r="L141" s="52">
        <f t="shared" si="11"/>
        <v>0</v>
      </c>
      <c r="M141" s="53">
        <f t="shared" si="10"/>
        <v>0</v>
      </c>
    </row>
    <row r="142" spans="1:13" ht="14.45" customHeight="1" x14ac:dyDescent="0.25">
      <c r="A142" s="46">
        <v>132</v>
      </c>
      <c r="B142" s="47" t="s">
        <v>10</v>
      </c>
      <c r="C142" s="262"/>
      <c r="D142" s="263"/>
      <c r="E142" s="47">
        <v>26</v>
      </c>
      <c r="F142" s="48">
        <f>4+7</f>
        <v>11</v>
      </c>
      <c r="G142" s="48" t="s">
        <v>24</v>
      </c>
      <c r="H142" s="49" t="s">
        <v>168</v>
      </c>
      <c r="I142" s="50">
        <f>Cennik!$E$44</f>
        <v>0</v>
      </c>
      <c r="J142" s="51">
        <v>0.23</v>
      </c>
      <c r="K142" s="50">
        <f t="shared" si="9"/>
        <v>0</v>
      </c>
      <c r="L142" s="52">
        <f t="shared" si="11"/>
        <v>0</v>
      </c>
      <c r="M142" s="53">
        <f t="shared" si="10"/>
        <v>0</v>
      </c>
    </row>
    <row r="143" spans="1:13" ht="14.45" customHeight="1" x14ac:dyDescent="0.25">
      <c r="A143" s="46">
        <v>133</v>
      </c>
      <c r="B143" s="47" t="s">
        <v>10</v>
      </c>
      <c r="C143" s="262"/>
      <c r="D143" s="263"/>
      <c r="E143" s="47">
        <v>26.5</v>
      </c>
      <c r="F143" s="48">
        <f>1+7</f>
        <v>8</v>
      </c>
      <c r="G143" s="48" t="s">
        <v>24</v>
      </c>
      <c r="H143" s="49" t="s">
        <v>169</v>
      </c>
      <c r="I143" s="50">
        <f>Cennik!$E$44+Cennik!$E$53</f>
        <v>0</v>
      </c>
      <c r="J143" s="51">
        <v>0.23</v>
      </c>
      <c r="K143" s="50">
        <f t="shared" si="9"/>
        <v>0</v>
      </c>
      <c r="L143" s="52">
        <f t="shared" si="11"/>
        <v>0</v>
      </c>
      <c r="M143" s="53">
        <f t="shared" si="10"/>
        <v>0</v>
      </c>
    </row>
    <row r="144" spans="1:13" ht="14.45" customHeight="1" x14ac:dyDescent="0.25">
      <c r="A144" s="46">
        <v>134</v>
      </c>
      <c r="B144" s="47" t="s">
        <v>10</v>
      </c>
      <c r="C144" s="262"/>
      <c r="D144" s="263"/>
      <c r="E144" s="47">
        <v>27</v>
      </c>
      <c r="F144" s="48">
        <f>4+2</f>
        <v>6</v>
      </c>
      <c r="G144" s="48" t="s">
        <v>24</v>
      </c>
      <c r="H144" s="49" t="s">
        <v>170</v>
      </c>
      <c r="I144" s="50">
        <f>Cennik!$E$45</f>
        <v>0</v>
      </c>
      <c r="J144" s="51">
        <v>0.23</v>
      </c>
      <c r="K144" s="50">
        <f t="shared" si="9"/>
        <v>0</v>
      </c>
      <c r="L144" s="52">
        <f t="shared" si="11"/>
        <v>0</v>
      </c>
      <c r="M144" s="53">
        <f t="shared" si="10"/>
        <v>0</v>
      </c>
    </row>
    <row r="145" spans="1:13" ht="14.45" customHeight="1" x14ac:dyDescent="0.25">
      <c r="A145" s="46">
        <v>135</v>
      </c>
      <c r="B145" s="47" t="s">
        <v>10</v>
      </c>
      <c r="C145" s="262"/>
      <c r="D145" s="263"/>
      <c r="E145" s="47">
        <v>27.5</v>
      </c>
      <c r="F145" s="48">
        <f>2+5</f>
        <v>7</v>
      </c>
      <c r="G145" s="48" t="s">
        <v>24</v>
      </c>
      <c r="H145" s="49" t="s">
        <v>171</v>
      </c>
      <c r="I145" s="50">
        <f>Cennik!$E$45+Cennik!$E$53</f>
        <v>0</v>
      </c>
      <c r="J145" s="51">
        <v>0.23</v>
      </c>
      <c r="K145" s="50">
        <f t="shared" si="9"/>
        <v>0</v>
      </c>
      <c r="L145" s="52">
        <f t="shared" si="11"/>
        <v>0</v>
      </c>
      <c r="M145" s="53">
        <f t="shared" si="10"/>
        <v>0</v>
      </c>
    </row>
    <row r="146" spans="1:13" ht="14.45" customHeight="1" x14ac:dyDescent="0.25">
      <c r="A146" s="46">
        <v>136</v>
      </c>
      <c r="B146" s="47" t="s">
        <v>10</v>
      </c>
      <c r="C146" s="262"/>
      <c r="D146" s="263"/>
      <c r="E146" s="47">
        <v>28</v>
      </c>
      <c r="F146" s="48">
        <v>9</v>
      </c>
      <c r="G146" s="48" t="s">
        <v>24</v>
      </c>
      <c r="H146" s="49" t="s">
        <v>172</v>
      </c>
      <c r="I146" s="50">
        <f>Cennik!$E$46</f>
        <v>0</v>
      </c>
      <c r="J146" s="51">
        <v>0.23</v>
      </c>
      <c r="K146" s="50">
        <f t="shared" si="9"/>
        <v>0</v>
      </c>
      <c r="L146" s="52">
        <f t="shared" si="11"/>
        <v>0</v>
      </c>
      <c r="M146" s="53">
        <f t="shared" si="10"/>
        <v>0</v>
      </c>
    </row>
    <row r="147" spans="1:13" ht="14.45" customHeight="1" x14ac:dyDescent="0.25">
      <c r="A147" s="46">
        <v>137</v>
      </c>
      <c r="B147" s="47" t="s">
        <v>10</v>
      </c>
      <c r="C147" s="262"/>
      <c r="D147" s="263"/>
      <c r="E147" s="47">
        <v>28.5</v>
      </c>
      <c r="F147" s="48">
        <v>3</v>
      </c>
      <c r="G147" s="48" t="s">
        <v>24</v>
      </c>
      <c r="H147" s="49" t="s">
        <v>173</v>
      </c>
      <c r="I147" s="50">
        <f>Cennik!$E$46+Cennik!$E$53</f>
        <v>0</v>
      </c>
      <c r="J147" s="51">
        <v>0.23</v>
      </c>
      <c r="K147" s="50">
        <f t="shared" si="9"/>
        <v>0</v>
      </c>
      <c r="L147" s="52">
        <f t="shared" si="11"/>
        <v>0</v>
      </c>
      <c r="M147" s="53">
        <f t="shared" si="10"/>
        <v>0</v>
      </c>
    </row>
    <row r="148" spans="1:13" ht="14.45" customHeight="1" x14ac:dyDescent="0.25">
      <c r="A148" s="46">
        <v>138</v>
      </c>
      <c r="B148" s="47" t="s">
        <v>10</v>
      </c>
      <c r="C148" s="262"/>
      <c r="D148" s="263"/>
      <c r="E148" s="47">
        <v>29</v>
      </c>
      <c r="F148" s="48">
        <v>7</v>
      </c>
      <c r="G148" s="48" t="s">
        <v>24</v>
      </c>
      <c r="H148" s="49" t="s">
        <v>174</v>
      </c>
      <c r="I148" s="50">
        <f>Cennik!$E$47</f>
        <v>0</v>
      </c>
      <c r="J148" s="51">
        <v>0.23</v>
      </c>
      <c r="K148" s="50">
        <f t="shared" si="9"/>
        <v>0</v>
      </c>
      <c r="L148" s="52">
        <f t="shared" si="11"/>
        <v>0</v>
      </c>
      <c r="M148" s="53">
        <f t="shared" si="10"/>
        <v>0</v>
      </c>
    </row>
    <row r="149" spans="1:13" ht="14.45" customHeight="1" x14ac:dyDescent="0.25">
      <c r="A149" s="46">
        <v>139</v>
      </c>
      <c r="B149" s="47" t="s">
        <v>10</v>
      </c>
      <c r="C149" s="262"/>
      <c r="D149" s="263"/>
      <c r="E149" s="47">
        <v>29.5</v>
      </c>
      <c r="F149" s="48">
        <v>10</v>
      </c>
      <c r="G149" s="48" t="s">
        <v>24</v>
      </c>
      <c r="H149" s="49" t="s">
        <v>175</v>
      </c>
      <c r="I149" s="50">
        <f>Cennik!$E$47+Cennik!$E$53</f>
        <v>0</v>
      </c>
      <c r="J149" s="51">
        <v>0.23</v>
      </c>
      <c r="K149" s="50">
        <f t="shared" si="9"/>
        <v>0</v>
      </c>
      <c r="L149" s="52">
        <f t="shared" si="11"/>
        <v>0</v>
      </c>
      <c r="M149" s="53">
        <f t="shared" si="10"/>
        <v>0</v>
      </c>
    </row>
    <row r="150" spans="1:13" ht="14.45" customHeight="1" thickBot="1" x14ac:dyDescent="0.3">
      <c r="A150" s="54">
        <v>140</v>
      </c>
      <c r="B150" s="55" t="s">
        <v>10</v>
      </c>
      <c r="C150" s="264"/>
      <c r="D150" s="265"/>
      <c r="E150" s="55">
        <v>30</v>
      </c>
      <c r="F150" s="56">
        <v>6</v>
      </c>
      <c r="G150" s="56" t="s">
        <v>24</v>
      </c>
      <c r="H150" s="57" t="s">
        <v>176</v>
      </c>
      <c r="I150" s="58">
        <f>Cennik!$E$48</f>
        <v>0</v>
      </c>
      <c r="J150" s="59">
        <v>0.23</v>
      </c>
      <c r="K150" s="58">
        <f t="shared" si="9"/>
        <v>0</v>
      </c>
      <c r="L150" s="60">
        <f t="shared" si="11"/>
        <v>0</v>
      </c>
      <c r="M150" s="61">
        <f t="shared" si="10"/>
        <v>0</v>
      </c>
    </row>
    <row r="151" spans="1:13" ht="14.45" customHeight="1" x14ac:dyDescent="0.25">
      <c r="A151" s="38">
        <v>141</v>
      </c>
      <c r="B151" s="39" t="s">
        <v>10</v>
      </c>
      <c r="C151" s="39">
        <v>30</v>
      </c>
      <c r="D151" s="39">
        <v>35</v>
      </c>
      <c r="E151" s="39">
        <f>CEILING((C151+D151)/2,1)</f>
        <v>33</v>
      </c>
      <c r="F151" s="40">
        <v>60</v>
      </c>
      <c r="G151" s="40" t="s">
        <v>24</v>
      </c>
      <c r="H151" s="68" t="s">
        <v>177</v>
      </c>
      <c r="I151" s="42">
        <f>Cennik!$E$48+(3*Cennik!$E$55)</f>
        <v>0</v>
      </c>
      <c r="J151" s="43">
        <v>0.23</v>
      </c>
      <c r="K151" s="42">
        <f>ROUND((I151+(I151*J151)),2)</f>
        <v>0</v>
      </c>
      <c r="L151" s="44">
        <f t="shared" ref="L151:L162" si="12">ROUND(F151*I151,2)</f>
        <v>0</v>
      </c>
      <c r="M151" s="45">
        <f>ROUND(L151+(L151*J151),2)</f>
        <v>0</v>
      </c>
    </row>
    <row r="152" spans="1:13" ht="14.45" customHeight="1" x14ac:dyDescent="0.25">
      <c r="A152" s="46">
        <v>142</v>
      </c>
      <c r="B152" s="47" t="s">
        <v>10</v>
      </c>
      <c r="C152" s="47">
        <v>35</v>
      </c>
      <c r="D152" s="47">
        <v>40</v>
      </c>
      <c r="E152" s="47">
        <f>CEILING((C152+D152)/2,1)</f>
        <v>38</v>
      </c>
      <c r="F152" s="48">
        <v>29</v>
      </c>
      <c r="G152" s="48" t="s">
        <v>24</v>
      </c>
      <c r="H152" s="69" t="s">
        <v>178</v>
      </c>
      <c r="I152" s="50">
        <f>Cennik!$E$48+(8*Cennik!$E$55)</f>
        <v>0</v>
      </c>
      <c r="J152" s="51">
        <v>0.23</v>
      </c>
      <c r="K152" s="50">
        <f t="shared" ref="K152:K162" si="13">ROUND((I152+(I152*J152)),2)</f>
        <v>0</v>
      </c>
      <c r="L152" s="52">
        <f t="shared" si="12"/>
        <v>0</v>
      </c>
      <c r="M152" s="53">
        <f t="shared" ref="M152:M162" si="14">ROUND(L152+(L152*J152),2)</f>
        <v>0</v>
      </c>
    </row>
    <row r="153" spans="1:13" ht="14.45" customHeight="1" x14ac:dyDescent="0.25">
      <c r="A153" s="46">
        <v>143</v>
      </c>
      <c r="B153" s="47" t="s">
        <v>10</v>
      </c>
      <c r="C153" s="47">
        <v>40</v>
      </c>
      <c r="D153" s="47">
        <v>45</v>
      </c>
      <c r="E153" s="47">
        <f>CEILING((C153+D153)/2,1)</f>
        <v>43</v>
      </c>
      <c r="F153" s="48">
        <v>1</v>
      </c>
      <c r="G153" s="48" t="s">
        <v>24</v>
      </c>
      <c r="H153" s="69" t="s">
        <v>179</v>
      </c>
      <c r="I153" s="50">
        <f>Cennik!$E$48+(13*Cennik!$E$55)</f>
        <v>0</v>
      </c>
      <c r="J153" s="51">
        <v>0.23</v>
      </c>
      <c r="K153" s="50">
        <f t="shared" si="13"/>
        <v>0</v>
      </c>
      <c r="L153" s="52">
        <f t="shared" si="12"/>
        <v>0</v>
      </c>
      <c r="M153" s="53">
        <f t="shared" si="14"/>
        <v>0</v>
      </c>
    </row>
    <row r="154" spans="1:13" ht="14.45" customHeight="1" x14ac:dyDescent="0.25">
      <c r="A154" s="46">
        <v>144</v>
      </c>
      <c r="B154" s="62" t="s">
        <v>10</v>
      </c>
      <c r="C154" s="62">
        <v>45</v>
      </c>
      <c r="D154" s="62">
        <v>50</v>
      </c>
      <c r="E154" s="47">
        <f>CEILING((C154+D154)/2,1)</f>
        <v>48</v>
      </c>
      <c r="F154" s="63">
        <v>1</v>
      </c>
      <c r="G154" s="63" t="s">
        <v>24</v>
      </c>
      <c r="H154" s="69" t="s">
        <v>180</v>
      </c>
      <c r="I154" s="64">
        <f>Cennik!$E$48+(18*Cennik!$E$55)</f>
        <v>0</v>
      </c>
      <c r="J154" s="65">
        <v>0.23</v>
      </c>
      <c r="K154" s="64">
        <f t="shared" si="13"/>
        <v>0</v>
      </c>
      <c r="L154" s="66">
        <f t="shared" si="12"/>
        <v>0</v>
      </c>
      <c r="M154" s="67">
        <f t="shared" si="14"/>
        <v>0</v>
      </c>
    </row>
    <row r="155" spans="1:13" ht="14.45" customHeight="1" x14ac:dyDescent="0.25">
      <c r="A155" s="46">
        <v>145</v>
      </c>
      <c r="B155" s="47" t="s">
        <v>22</v>
      </c>
      <c r="C155" s="47">
        <v>50</v>
      </c>
      <c r="D155" s="47">
        <v>60</v>
      </c>
      <c r="E155" s="47">
        <f t="shared" ref="E155:E162" si="15">(C155+D155)/2</f>
        <v>55</v>
      </c>
      <c r="F155" s="48">
        <v>1</v>
      </c>
      <c r="G155" s="48" t="s">
        <v>24</v>
      </c>
      <c r="H155" s="69" t="s">
        <v>181</v>
      </c>
      <c r="I155" s="50">
        <f>Cennik!$E$48+(25*Cennik!$E$55)</f>
        <v>0</v>
      </c>
      <c r="J155" s="51">
        <v>0.23</v>
      </c>
      <c r="K155" s="50">
        <f t="shared" si="13"/>
        <v>0</v>
      </c>
      <c r="L155" s="52">
        <f t="shared" si="12"/>
        <v>0</v>
      </c>
      <c r="M155" s="53">
        <f t="shared" si="14"/>
        <v>0</v>
      </c>
    </row>
    <row r="156" spans="1:13" ht="14.45" customHeight="1" x14ac:dyDescent="0.25">
      <c r="A156" s="46">
        <v>146</v>
      </c>
      <c r="B156" s="47" t="s">
        <v>22</v>
      </c>
      <c r="C156" s="47">
        <v>60</v>
      </c>
      <c r="D156" s="47">
        <v>70</v>
      </c>
      <c r="E156" s="47">
        <f t="shared" si="15"/>
        <v>65</v>
      </c>
      <c r="F156" s="48">
        <v>1</v>
      </c>
      <c r="G156" s="48" t="s">
        <v>24</v>
      </c>
      <c r="H156" s="69" t="s">
        <v>182</v>
      </c>
      <c r="I156" s="50">
        <f>Cennik!$E$48+(35*Cennik!$E$55)</f>
        <v>0</v>
      </c>
      <c r="J156" s="51">
        <v>0.23</v>
      </c>
      <c r="K156" s="50">
        <f t="shared" si="13"/>
        <v>0</v>
      </c>
      <c r="L156" s="52">
        <f t="shared" si="12"/>
        <v>0</v>
      </c>
      <c r="M156" s="53">
        <f t="shared" si="14"/>
        <v>0</v>
      </c>
    </row>
    <row r="157" spans="1:13" ht="14.45" customHeight="1" x14ac:dyDescent="0.25">
      <c r="A157" s="46">
        <v>147</v>
      </c>
      <c r="B157" s="47" t="s">
        <v>22</v>
      </c>
      <c r="C157" s="47">
        <v>70</v>
      </c>
      <c r="D157" s="47">
        <v>80</v>
      </c>
      <c r="E157" s="47">
        <f t="shared" si="15"/>
        <v>75</v>
      </c>
      <c r="F157" s="48">
        <v>1</v>
      </c>
      <c r="G157" s="48" t="s">
        <v>24</v>
      </c>
      <c r="H157" s="69" t="s">
        <v>183</v>
      </c>
      <c r="I157" s="50">
        <f>Cennik!$E$49+(5*Cennik!$E$56)</f>
        <v>0</v>
      </c>
      <c r="J157" s="51">
        <v>0.23</v>
      </c>
      <c r="K157" s="50">
        <f t="shared" si="13"/>
        <v>0</v>
      </c>
      <c r="L157" s="52">
        <f t="shared" si="12"/>
        <v>0</v>
      </c>
      <c r="M157" s="53">
        <f t="shared" si="14"/>
        <v>0</v>
      </c>
    </row>
    <row r="158" spans="1:13" x14ac:dyDescent="0.25">
      <c r="A158" s="46">
        <v>148</v>
      </c>
      <c r="B158" s="47" t="s">
        <v>22</v>
      </c>
      <c r="C158" s="47">
        <v>80</v>
      </c>
      <c r="D158" s="47">
        <v>90</v>
      </c>
      <c r="E158" s="47">
        <f t="shared" si="15"/>
        <v>85</v>
      </c>
      <c r="F158" s="48">
        <v>1</v>
      </c>
      <c r="G158" s="48" t="s">
        <v>24</v>
      </c>
      <c r="H158" s="69" t="s">
        <v>184</v>
      </c>
      <c r="I158" s="50">
        <f>Cennik!$E$49+(15*Cennik!$E$56)</f>
        <v>0</v>
      </c>
      <c r="J158" s="51">
        <v>0.23</v>
      </c>
      <c r="K158" s="50">
        <f t="shared" si="13"/>
        <v>0</v>
      </c>
      <c r="L158" s="52">
        <f t="shared" si="12"/>
        <v>0</v>
      </c>
      <c r="M158" s="53">
        <f t="shared" si="14"/>
        <v>0</v>
      </c>
    </row>
    <row r="159" spans="1:13" x14ac:dyDescent="0.25">
      <c r="A159" s="46">
        <v>149</v>
      </c>
      <c r="B159" s="47" t="s">
        <v>22</v>
      </c>
      <c r="C159" s="47">
        <v>90</v>
      </c>
      <c r="D159" s="47">
        <v>100</v>
      </c>
      <c r="E159" s="47">
        <f t="shared" si="15"/>
        <v>95</v>
      </c>
      <c r="F159" s="48">
        <v>1</v>
      </c>
      <c r="G159" s="48" t="s">
        <v>24</v>
      </c>
      <c r="H159" s="69" t="s">
        <v>185</v>
      </c>
      <c r="I159" s="50">
        <f>Cennik!$E$49+(25*Cennik!$E$56)</f>
        <v>0</v>
      </c>
      <c r="J159" s="51">
        <v>0.23</v>
      </c>
      <c r="K159" s="50">
        <f t="shared" si="13"/>
        <v>0</v>
      </c>
      <c r="L159" s="52">
        <f t="shared" si="12"/>
        <v>0</v>
      </c>
      <c r="M159" s="53">
        <f t="shared" si="14"/>
        <v>0</v>
      </c>
    </row>
    <row r="160" spans="1:13" x14ac:dyDescent="0.25">
      <c r="A160" s="46">
        <v>150</v>
      </c>
      <c r="B160" s="47" t="s">
        <v>22</v>
      </c>
      <c r="C160" s="47">
        <v>100</v>
      </c>
      <c r="D160" s="47">
        <v>150</v>
      </c>
      <c r="E160" s="47">
        <f t="shared" si="15"/>
        <v>125</v>
      </c>
      <c r="F160" s="48">
        <v>1</v>
      </c>
      <c r="G160" s="48" t="s">
        <v>24</v>
      </c>
      <c r="H160" s="69" t="s">
        <v>186</v>
      </c>
      <c r="I160" s="50">
        <f>Cennik!$E$49+(55*Cennik!$E$56)</f>
        <v>0</v>
      </c>
      <c r="J160" s="51">
        <v>0.23</v>
      </c>
      <c r="K160" s="50">
        <f t="shared" si="13"/>
        <v>0</v>
      </c>
      <c r="L160" s="52">
        <f t="shared" si="12"/>
        <v>0</v>
      </c>
      <c r="M160" s="53">
        <f t="shared" si="14"/>
        <v>0</v>
      </c>
    </row>
    <row r="161" spans="1:14" x14ac:dyDescent="0.25">
      <c r="A161" s="46">
        <v>151</v>
      </c>
      <c r="B161" s="47" t="s">
        <v>22</v>
      </c>
      <c r="C161" s="47">
        <v>150</v>
      </c>
      <c r="D161" s="47">
        <v>300</v>
      </c>
      <c r="E161" s="47">
        <f t="shared" si="15"/>
        <v>225</v>
      </c>
      <c r="F161" s="48">
        <v>1</v>
      </c>
      <c r="G161" s="48" t="s">
        <v>24</v>
      </c>
      <c r="H161" s="69" t="s">
        <v>187</v>
      </c>
      <c r="I161" s="50">
        <f>Cennik!$E$49+(155*Cennik!$E$56)</f>
        <v>0</v>
      </c>
      <c r="J161" s="51">
        <v>0.23</v>
      </c>
      <c r="K161" s="50">
        <f t="shared" si="13"/>
        <v>0</v>
      </c>
      <c r="L161" s="52">
        <f t="shared" si="12"/>
        <v>0</v>
      </c>
      <c r="M161" s="53">
        <f t="shared" si="14"/>
        <v>0</v>
      </c>
    </row>
    <row r="162" spans="1:14" ht="15.75" thickBot="1" x14ac:dyDescent="0.3">
      <c r="A162" s="54">
        <v>152</v>
      </c>
      <c r="B162" s="55" t="s">
        <v>22</v>
      </c>
      <c r="C162" s="55">
        <v>300</v>
      </c>
      <c r="D162" s="55">
        <v>1000</v>
      </c>
      <c r="E162" s="55">
        <f t="shared" si="15"/>
        <v>650</v>
      </c>
      <c r="F162" s="56">
        <v>1</v>
      </c>
      <c r="G162" s="56" t="s">
        <v>24</v>
      </c>
      <c r="H162" s="70" t="s">
        <v>489</v>
      </c>
      <c r="I162" s="58">
        <f>Cennik!$E$50+(350*Cennik!$E$57)</f>
        <v>0</v>
      </c>
      <c r="J162" s="59">
        <v>0.23</v>
      </c>
      <c r="K162" s="58">
        <f t="shared" si="13"/>
        <v>0</v>
      </c>
      <c r="L162" s="60">
        <f t="shared" si="12"/>
        <v>0</v>
      </c>
      <c r="M162" s="61">
        <f t="shared" si="14"/>
        <v>0</v>
      </c>
    </row>
    <row r="163" spans="1:14" ht="14.45" customHeight="1" thickBot="1" x14ac:dyDescent="0.3">
      <c r="A163" s="71"/>
      <c r="B163" s="71"/>
      <c r="C163" s="71"/>
      <c r="D163" s="71"/>
      <c r="E163" s="71"/>
      <c r="F163" s="183">
        <f>SUM(F87:F162)</f>
        <v>1871</v>
      </c>
      <c r="G163" s="72"/>
      <c r="H163" s="72"/>
      <c r="I163" s="73"/>
      <c r="J163" s="74"/>
      <c r="K163" s="266" t="s">
        <v>112</v>
      </c>
      <c r="L163" s="267"/>
      <c r="M163" s="197">
        <f>SUM(M87:M162)</f>
        <v>0</v>
      </c>
      <c r="N163" s="132"/>
    </row>
    <row r="164" spans="1:14" ht="19.149999999999999" customHeight="1" thickBot="1" x14ac:dyDescent="0.3">
      <c r="A164" s="71"/>
      <c r="B164" s="71"/>
      <c r="C164" s="71"/>
      <c r="D164" s="71"/>
      <c r="E164" s="71"/>
      <c r="F164" s="72"/>
      <c r="G164" s="72"/>
      <c r="H164" s="72"/>
      <c r="I164" s="73"/>
      <c r="J164" s="75"/>
      <c r="K164" s="268" t="s">
        <v>554</v>
      </c>
      <c r="L164" s="269"/>
      <c r="M164" s="196" t="s">
        <v>556</v>
      </c>
    </row>
    <row r="165" spans="1:14" ht="4.9000000000000004" customHeight="1" thickBot="1" x14ac:dyDescent="0.3">
      <c r="A165" s="80"/>
      <c r="B165" s="71"/>
      <c r="C165" s="71"/>
      <c r="D165" s="71"/>
      <c r="E165" s="71"/>
      <c r="F165" s="72"/>
      <c r="G165" s="72"/>
      <c r="H165" s="72"/>
      <c r="I165" s="73"/>
      <c r="J165" s="81"/>
      <c r="K165" s="73"/>
      <c r="L165" s="73"/>
      <c r="M165" s="73"/>
    </row>
    <row r="166" spans="1:14" ht="19.149999999999999" customHeight="1" thickBot="1" x14ac:dyDescent="0.3">
      <c r="A166" s="255" t="s">
        <v>520</v>
      </c>
      <c r="B166" s="256"/>
      <c r="C166" s="256"/>
      <c r="D166" s="256"/>
      <c r="E166" s="256"/>
      <c r="F166" s="256"/>
      <c r="G166" s="256"/>
      <c r="H166" s="256"/>
      <c r="I166" s="256"/>
      <c r="J166" s="256"/>
      <c r="K166" s="256"/>
      <c r="L166" s="256"/>
      <c r="M166" s="257"/>
    </row>
    <row r="167" spans="1:14" ht="14.45" customHeight="1" x14ac:dyDescent="0.25">
      <c r="A167" s="24" t="s">
        <v>1</v>
      </c>
      <c r="B167" s="25" t="s">
        <v>2</v>
      </c>
      <c r="C167" s="25" t="s">
        <v>3</v>
      </c>
      <c r="D167" s="25" t="s">
        <v>4</v>
      </c>
      <c r="E167" s="25" t="s">
        <v>5</v>
      </c>
      <c r="F167" s="25" t="s">
        <v>6</v>
      </c>
      <c r="G167" s="26" t="s">
        <v>7</v>
      </c>
      <c r="H167" s="27" t="s">
        <v>8</v>
      </c>
      <c r="I167" s="27" t="s">
        <v>34</v>
      </c>
      <c r="J167" s="28" t="s">
        <v>35</v>
      </c>
      <c r="K167" s="28" t="s">
        <v>36</v>
      </c>
      <c r="L167" s="28" t="s">
        <v>497</v>
      </c>
      <c r="M167" s="29" t="s">
        <v>501</v>
      </c>
    </row>
    <row r="168" spans="1:14" ht="72.599999999999994" customHeight="1" thickBot="1" x14ac:dyDescent="0.3">
      <c r="A168" s="30" t="s">
        <v>12</v>
      </c>
      <c r="B168" s="31" t="s">
        <v>26</v>
      </c>
      <c r="C168" s="259" t="s">
        <v>11</v>
      </c>
      <c r="D168" s="259"/>
      <c r="E168" s="31" t="s">
        <v>534</v>
      </c>
      <c r="F168" s="32" t="s">
        <v>542</v>
      </c>
      <c r="G168" s="33" t="s">
        <v>498</v>
      </c>
      <c r="H168" s="34" t="s">
        <v>551</v>
      </c>
      <c r="I168" s="34" t="s">
        <v>502</v>
      </c>
      <c r="J168" s="35" t="s">
        <v>500</v>
      </c>
      <c r="K168" s="36" t="s">
        <v>514</v>
      </c>
      <c r="L168" s="36" t="s">
        <v>515</v>
      </c>
      <c r="M168" s="37" t="s">
        <v>540</v>
      </c>
    </row>
    <row r="169" spans="1:14" ht="14.45" customHeight="1" x14ac:dyDescent="0.25">
      <c r="A169" s="38">
        <v>153</v>
      </c>
      <c r="B169" s="39" t="s">
        <v>9</v>
      </c>
      <c r="C169" s="260"/>
      <c r="D169" s="261"/>
      <c r="E169" s="39">
        <v>0.5</v>
      </c>
      <c r="F169" s="40">
        <v>305</v>
      </c>
      <c r="G169" s="40" t="s">
        <v>24</v>
      </c>
      <c r="H169" s="41" t="s">
        <v>188</v>
      </c>
      <c r="I169" s="42">
        <f>Cennik!$F$5</f>
        <v>0</v>
      </c>
      <c r="J169" s="43">
        <v>0</v>
      </c>
      <c r="K169" s="42">
        <f>ROUND((I169+(I169*J169)),2)</f>
        <v>0</v>
      </c>
      <c r="L169" s="44">
        <f t="shared" ref="L169:L200" si="16">ROUND(F169*I169,2)</f>
        <v>0</v>
      </c>
      <c r="M169" s="45">
        <f>ROUND(L169+(L169*J169),2)</f>
        <v>0</v>
      </c>
    </row>
    <row r="170" spans="1:14" ht="14.45" customHeight="1" x14ac:dyDescent="0.25">
      <c r="A170" s="46">
        <v>154</v>
      </c>
      <c r="B170" s="47" t="s">
        <v>9</v>
      </c>
      <c r="C170" s="262"/>
      <c r="D170" s="263"/>
      <c r="E170" s="47">
        <v>1</v>
      </c>
      <c r="F170" s="48">
        <v>55</v>
      </c>
      <c r="G170" s="48" t="s">
        <v>24</v>
      </c>
      <c r="H170" s="49" t="s">
        <v>189</v>
      </c>
      <c r="I170" s="50">
        <f>Cennik!$F$6</f>
        <v>0</v>
      </c>
      <c r="J170" s="51">
        <v>0</v>
      </c>
      <c r="K170" s="50">
        <f t="shared" ref="K170:K232" si="17">ROUND((I170+(I170*J170)),2)</f>
        <v>0</v>
      </c>
      <c r="L170" s="52">
        <f t="shared" si="16"/>
        <v>0</v>
      </c>
      <c r="M170" s="53">
        <f t="shared" ref="M170:M232" si="18">ROUND(L170+(L170*J170),2)</f>
        <v>0</v>
      </c>
    </row>
    <row r="171" spans="1:14" ht="14.45" customHeight="1" x14ac:dyDescent="0.25">
      <c r="A171" s="46">
        <v>155</v>
      </c>
      <c r="B171" s="47" t="s">
        <v>9</v>
      </c>
      <c r="C171" s="262"/>
      <c r="D171" s="263"/>
      <c r="E171" s="47">
        <v>1.5</v>
      </c>
      <c r="F171" s="48">
        <v>340</v>
      </c>
      <c r="G171" s="48" t="s">
        <v>24</v>
      </c>
      <c r="H171" s="49" t="s">
        <v>190</v>
      </c>
      <c r="I171" s="50">
        <f>Cennik!$F$7</f>
        <v>0</v>
      </c>
      <c r="J171" s="51">
        <v>0</v>
      </c>
      <c r="K171" s="50">
        <f t="shared" si="17"/>
        <v>0</v>
      </c>
      <c r="L171" s="52">
        <f t="shared" si="16"/>
        <v>0</v>
      </c>
      <c r="M171" s="53">
        <f t="shared" si="18"/>
        <v>0</v>
      </c>
    </row>
    <row r="172" spans="1:14" ht="14.45" customHeight="1" thickBot="1" x14ac:dyDescent="0.3">
      <c r="A172" s="54">
        <v>156</v>
      </c>
      <c r="B172" s="55" t="s">
        <v>9</v>
      </c>
      <c r="C172" s="262"/>
      <c r="D172" s="263"/>
      <c r="E172" s="55">
        <v>2</v>
      </c>
      <c r="F172" s="56">
        <v>15</v>
      </c>
      <c r="G172" s="56" t="s">
        <v>24</v>
      </c>
      <c r="H172" s="57" t="s">
        <v>191</v>
      </c>
      <c r="I172" s="58">
        <f>Cennik!$F$8</f>
        <v>0</v>
      </c>
      <c r="J172" s="59">
        <v>0</v>
      </c>
      <c r="K172" s="58">
        <f t="shared" si="17"/>
        <v>0</v>
      </c>
      <c r="L172" s="60">
        <f t="shared" si="16"/>
        <v>0</v>
      </c>
      <c r="M172" s="61">
        <f t="shared" si="18"/>
        <v>0</v>
      </c>
    </row>
    <row r="173" spans="1:14" ht="14.45" customHeight="1" x14ac:dyDescent="0.25">
      <c r="A173" s="38">
        <v>157</v>
      </c>
      <c r="B173" s="39" t="s">
        <v>10</v>
      </c>
      <c r="C173" s="262"/>
      <c r="D173" s="263"/>
      <c r="E173" s="39">
        <v>0.5</v>
      </c>
      <c r="F173" s="40">
        <v>2</v>
      </c>
      <c r="G173" s="40" t="s">
        <v>24</v>
      </c>
      <c r="H173" s="41" t="s">
        <v>192</v>
      </c>
      <c r="I173" s="42">
        <f>Cennik!$F$9</f>
        <v>0</v>
      </c>
      <c r="J173" s="43">
        <v>0</v>
      </c>
      <c r="K173" s="42">
        <f t="shared" si="17"/>
        <v>0</v>
      </c>
      <c r="L173" s="44">
        <f t="shared" si="16"/>
        <v>0</v>
      </c>
      <c r="M173" s="45">
        <f t="shared" si="18"/>
        <v>0</v>
      </c>
    </row>
    <row r="174" spans="1:14" ht="14.45" customHeight="1" x14ac:dyDescent="0.25">
      <c r="A174" s="46">
        <v>158</v>
      </c>
      <c r="B174" s="47" t="s">
        <v>10</v>
      </c>
      <c r="C174" s="262"/>
      <c r="D174" s="263"/>
      <c r="E174" s="47">
        <v>1</v>
      </c>
      <c r="F174" s="48">
        <v>1</v>
      </c>
      <c r="G174" s="48" t="s">
        <v>24</v>
      </c>
      <c r="H174" s="49" t="s">
        <v>193</v>
      </c>
      <c r="I174" s="50">
        <f>Cennik!$F$10</f>
        <v>0</v>
      </c>
      <c r="J174" s="51">
        <v>0</v>
      </c>
      <c r="K174" s="50">
        <f t="shared" si="17"/>
        <v>0</v>
      </c>
      <c r="L174" s="52">
        <f t="shared" si="16"/>
        <v>0</v>
      </c>
      <c r="M174" s="53">
        <f t="shared" si="18"/>
        <v>0</v>
      </c>
    </row>
    <row r="175" spans="1:14" ht="14.45" customHeight="1" x14ac:dyDescent="0.25">
      <c r="A175" s="46">
        <v>159</v>
      </c>
      <c r="B175" s="47" t="s">
        <v>10</v>
      </c>
      <c r="C175" s="262"/>
      <c r="D175" s="263"/>
      <c r="E175" s="47">
        <v>1.5</v>
      </c>
      <c r="F175" s="48">
        <v>10</v>
      </c>
      <c r="G175" s="48" t="s">
        <v>24</v>
      </c>
      <c r="H175" s="49" t="s">
        <v>194</v>
      </c>
      <c r="I175" s="50">
        <f>Cennik!$F$11</f>
        <v>0</v>
      </c>
      <c r="J175" s="51">
        <v>0</v>
      </c>
      <c r="K175" s="50">
        <f t="shared" si="17"/>
        <v>0</v>
      </c>
      <c r="L175" s="52">
        <f t="shared" si="16"/>
        <v>0</v>
      </c>
      <c r="M175" s="53">
        <f t="shared" si="18"/>
        <v>0</v>
      </c>
    </row>
    <row r="176" spans="1:14" ht="14.45" customHeight="1" x14ac:dyDescent="0.25">
      <c r="A176" s="46">
        <v>160</v>
      </c>
      <c r="B176" s="47" t="s">
        <v>10</v>
      </c>
      <c r="C176" s="262"/>
      <c r="D176" s="263"/>
      <c r="E176" s="47">
        <v>2</v>
      </c>
      <c r="F176" s="48">
        <v>1</v>
      </c>
      <c r="G176" s="48" t="s">
        <v>24</v>
      </c>
      <c r="H176" s="49" t="s">
        <v>195</v>
      </c>
      <c r="I176" s="50">
        <f>Cennik!$F$12</f>
        <v>0</v>
      </c>
      <c r="J176" s="51">
        <v>0</v>
      </c>
      <c r="K176" s="50">
        <f t="shared" si="17"/>
        <v>0</v>
      </c>
      <c r="L176" s="52">
        <f t="shared" si="16"/>
        <v>0</v>
      </c>
      <c r="M176" s="53">
        <f t="shared" si="18"/>
        <v>0</v>
      </c>
    </row>
    <row r="177" spans="1:13" ht="14.45" customHeight="1" x14ac:dyDescent="0.25">
      <c r="A177" s="46">
        <v>161</v>
      </c>
      <c r="B177" s="47" t="s">
        <v>10</v>
      </c>
      <c r="C177" s="262"/>
      <c r="D177" s="263"/>
      <c r="E177" s="47">
        <v>2.5</v>
      </c>
      <c r="F177" s="48">
        <v>170</v>
      </c>
      <c r="G177" s="48" t="s">
        <v>24</v>
      </c>
      <c r="H177" s="49" t="s">
        <v>196</v>
      </c>
      <c r="I177" s="50">
        <f>Cennik!$F$13</f>
        <v>0</v>
      </c>
      <c r="J177" s="51">
        <v>0</v>
      </c>
      <c r="K177" s="50">
        <f t="shared" si="17"/>
        <v>0</v>
      </c>
      <c r="L177" s="52">
        <f t="shared" si="16"/>
        <v>0</v>
      </c>
      <c r="M177" s="53">
        <f t="shared" si="18"/>
        <v>0</v>
      </c>
    </row>
    <row r="178" spans="1:13" ht="14.45" customHeight="1" x14ac:dyDescent="0.25">
      <c r="A178" s="46">
        <v>162</v>
      </c>
      <c r="B178" s="47" t="s">
        <v>10</v>
      </c>
      <c r="C178" s="262"/>
      <c r="D178" s="263"/>
      <c r="E178" s="47">
        <v>3</v>
      </c>
      <c r="F178" s="48">
        <v>24</v>
      </c>
      <c r="G178" s="48" t="s">
        <v>24</v>
      </c>
      <c r="H178" s="49" t="s">
        <v>197</v>
      </c>
      <c r="I178" s="50">
        <f>Cennik!$F$14</f>
        <v>0</v>
      </c>
      <c r="J178" s="51">
        <v>0</v>
      </c>
      <c r="K178" s="50">
        <f t="shared" si="17"/>
        <v>0</v>
      </c>
      <c r="L178" s="52">
        <f t="shared" si="16"/>
        <v>0</v>
      </c>
      <c r="M178" s="53">
        <f t="shared" si="18"/>
        <v>0</v>
      </c>
    </row>
    <row r="179" spans="1:13" ht="14.45" customHeight="1" x14ac:dyDescent="0.25">
      <c r="A179" s="46">
        <v>163</v>
      </c>
      <c r="B179" s="47" t="s">
        <v>10</v>
      </c>
      <c r="C179" s="262"/>
      <c r="D179" s="263"/>
      <c r="E179" s="47">
        <v>3.5</v>
      </c>
      <c r="F179" s="48">
        <v>16</v>
      </c>
      <c r="G179" s="48" t="s">
        <v>24</v>
      </c>
      <c r="H179" s="49" t="s">
        <v>198</v>
      </c>
      <c r="I179" s="50">
        <f>Cennik!$F$15</f>
        <v>0</v>
      </c>
      <c r="J179" s="51">
        <v>0</v>
      </c>
      <c r="K179" s="50">
        <f t="shared" si="17"/>
        <v>0</v>
      </c>
      <c r="L179" s="52">
        <f t="shared" si="16"/>
        <v>0</v>
      </c>
      <c r="M179" s="53">
        <f t="shared" si="18"/>
        <v>0</v>
      </c>
    </row>
    <row r="180" spans="1:13" ht="14.45" customHeight="1" x14ac:dyDescent="0.25">
      <c r="A180" s="46">
        <v>164</v>
      </c>
      <c r="B180" s="47" t="s">
        <v>10</v>
      </c>
      <c r="C180" s="262"/>
      <c r="D180" s="263"/>
      <c r="E180" s="47">
        <v>4</v>
      </c>
      <c r="F180" s="48">
        <v>93</v>
      </c>
      <c r="G180" s="48" t="s">
        <v>24</v>
      </c>
      <c r="H180" s="49" t="s">
        <v>199</v>
      </c>
      <c r="I180" s="50">
        <f>Cennik!$F$16</f>
        <v>0</v>
      </c>
      <c r="J180" s="51">
        <v>0</v>
      </c>
      <c r="K180" s="50">
        <f t="shared" si="17"/>
        <v>0</v>
      </c>
      <c r="L180" s="52">
        <f t="shared" si="16"/>
        <v>0</v>
      </c>
      <c r="M180" s="53">
        <f t="shared" si="18"/>
        <v>0</v>
      </c>
    </row>
    <row r="181" spans="1:13" ht="14.45" customHeight="1" x14ac:dyDescent="0.25">
      <c r="A181" s="46">
        <v>165</v>
      </c>
      <c r="B181" s="47" t="s">
        <v>10</v>
      </c>
      <c r="C181" s="262"/>
      <c r="D181" s="263"/>
      <c r="E181" s="47">
        <v>4.5</v>
      </c>
      <c r="F181" s="48">
        <v>92</v>
      </c>
      <c r="G181" s="48" t="s">
        <v>24</v>
      </c>
      <c r="H181" s="49" t="s">
        <v>200</v>
      </c>
      <c r="I181" s="50">
        <f>Cennik!$F$17</f>
        <v>0</v>
      </c>
      <c r="J181" s="51">
        <v>0</v>
      </c>
      <c r="K181" s="50">
        <f t="shared" si="17"/>
        <v>0</v>
      </c>
      <c r="L181" s="52">
        <f t="shared" si="16"/>
        <v>0</v>
      </c>
      <c r="M181" s="53">
        <f t="shared" si="18"/>
        <v>0</v>
      </c>
    </row>
    <row r="182" spans="1:13" ht="14.45" customHeight="1" x14ac:dyDescent="0.25">
      <c r="A182" s="46">
        <v>166</v>
      </c>
      <c r="B182" s="47" t="s">
        <v>10</v>
      </c>
      <c r="C182" s="262"/>
      <c r="D182" s="263"/>
      <c r="E182" s="47">
        <v>5</v>
      </c>
      <c r="F182" s="48">
        <v>11</v>
      </c>
      <c r="G182" s="48" t="s">
        <v>24</v>
      </c>
      <c r="H182" s="49" t="s">
        <v>201</v>
      </c>
      <c r="I182" s="50">
        <f>Cennik!$F$18</f>
        <v>0</v>
      </c>
      <c r="J182" s="51">
        <v>0</v>
      </c>
      <c r="K182" s="50">
        <f t="shared" si="17"/>
        <v>0</v>
      </c>
      <c r="L182" s="52">
        <f t="shared" si="16"/>
        <v>0</v>
      </c>
      <c r="M182" s="53">
        <f t="shared" si="18"/>
        <v>0</v>
      </c>
    </row>
    <row r="183" spans="1:13" ht="14.45" customHeight="1" x14ac:dyDescent="0.25">
      <c r="A183" s="46">
        <v>167</v>
      </c>
      <c r="B183" s="47" t="s">
        <v>10</v>
      </c>
      <c r="C183" s="262"/>
      <c r="D183" s="263"/>
      <c r="E183" s="47">
        <v>5.5</v>
      </c>
      <c r="F183" s="48">
        <v>16</v>
      </c>
      <c r="G183" s="48" t="s">
        <v>24</v>
      </c>
      <c r="H183" s="49" t="s">
        <v>202</v>
      </c>
      <c r="I183" s="50">
        <f>Cennik!$F$19</f>
        <v>0</v>
      </c>
      <c r="J183" s="51">
        <v>0</v>
      </c>
      <c r="K183" s="50">
        <f t="shared" si="17"/>
        <v>0</v>
      </c>
      <c r="L183" s="52">
        <f t="shared" si="16"/>
        <v>0</v>
      </c>
      <c r="M183" s="53">
        <f t="shared" si="18"/>
        <v>0</v>
      </c>
    </row>
    <row r="184" spans="1:13" ht="14.45" customHeight="1" x14ac:dyDescent="0.25">
      <c r="A184" s="46">
        <v>168</v>
      </c>
      <c r="B184" s="47" t="s">
        <v>10</v>
      </c>
      <c r="C184" s="262"/>
      <c r="D184" s="263"/>
      <c r="E184" s="47">
        <v>6</v>
      </c>
      <c r="F184" s="48">
        <v>29</v>
      </c>
      <c r="G184" s="48" t="s">
        <v>24</v>
      </c>
      <c r="H184" s="49" t="s">
        <v>203</v>
      </c>
      <c r="I184" s="50">
        <f>Cennik!$F$20</f>
        <v>0</v>
      </c>
      <c r="J184" s="51">
        <v>0</v>
      </c>
      <c r="K184" s="50">
        <f t="shared" si="17"/>
        <v>0</v>
      </c>
      <c r="L184" s="52">
        <f t="shared" si="16"/>
        <v>0</v>
      </c>
      <c r="M184" s="53">
        <f t="shared" si="18"/>
        <v>0</v>
      </c>
    </row>
    <row r="185" spans="1:13" ht="14.45" customHeight="1" x14ac:dyDescent="0.25">
      <c r="A185" s="46">
        <v>169</v>
      </c>
      <c r="B185" s="47" t="s">
        <v>10</v>
      </c>
      <c r="C185" s="262"/>
      <c r="D185" s="263"/>
      <c r="E185" s="47">
        <v>6.5</v>
      </c>
      <c r="F185" s="48">
        <v>3</v>
      </c>
      <c r="G185" s="48" t="s">
        <v>24</v>
      </c>
      <c r="H185" s="49" t="s">
        <v>204</v>
      </c>
      <c r="I185" s="50">
        <f>Cennik!$F$21</f>
        <v>0</v>
      </c>
      <c r="J185" s="51">
        <v>0</v>
      </c>
      <c r="K185" s="50">
        <f t="shared" si="17"/>
        <v>0</v>
      </c>
      <c r="L185" s="52">
        <f t="shared" si="16"/>
        <v>0</v>
      </c>
      <c r="M185" s="53">
        <f t="shared" si="18"/>
        <v>0</v>
      </c>
    </row>
    <row r="186" spans="1:13" ht="14.45" customHeight="1" x14ac:dyDescent="0.25">
      <c r="A186" s="46">
        <v>170</v>
      </c>
      <c r="B186" s="47" t="s">
        <v>10</v>
      </c>
      <c r="C186" s="262"/>
      <c r="D186" s="263"/>
      <c r="E186" s="47">
        <v>7</v>
      </c>
      <c r="F186" s="48">
        <v>12</v>
      </c>
      <c r="G186" s="48" t="s">
        <v>24</v>
      </c>
      <c r="H186" s="49" t="s">
        <v>205</v>
      </c>
      <c r="I186" s="50">
        <f>Cennik!$F$22</f>
        <v>0</v>
      </c>
      <c r="J186" s="51">
        <v>0</v>
      </c>
      <c r="K186" s="50">
        <f t="shared" si="17"/>
        <v>0</v>
      </c>
      <c r="L186" s="52">
        <f t="shared" si="16"/>
        <v>0</v>
      </c>
      <c r="M186" s="53">
        <f t="shared" si="18"/>
        <v>0</v>
      </c>
    </row>
    <row r="187" spans="1:13" ht="14.45" customHeight="1" x14ac:dyDescent="0.25">
      <c r="A187" s="46">
        <v>171</v>
      </c>
      <c r="B187" s="47" t="s">
        <v>10</v>
      </c>
      <c r="C187" s="262"/>
      <c r="D187" s="263"/>
      <c r="E187" s="47">
        <v>7.5</v>
      </c>
      <c r="F187" s="48">
        <v>26</v>
      </c>
      <c r="G187" s="48" t="s">
        <v>24</v>
      </c>
      <c r="H187" s="49" t="s">
        <v>206</v>
      </c>
      <c r="I187" s="50">
        <f>Cennik!$F$23</f>
        <v>0</v>
      </c>
      <c r="J187" s="51">
        <v>0</v>
      </c>
      <c r="K187" s="50">
        <f t="shared" si="17"/>
        <v>0</v>
      </c>
      <c r="L187" s="52">
        <f t="shared" si="16"/>
        <v>0</v>
      </c>
      <c r="M187" s="53">
        <f t="shared" si="18"/>
        <v>0</v>
      </c>
    </row>
    <row r="188" spans="1:13" ht="14.45" customHeight="1" x14ac:dyDescent="0.25">
      <c r="A188" s="46">
        <v>172</v>
      </c>
      <c r="B188" s="47" t="s">
        <v>10</v>
      </c>
      <c r="C188" s="262"/>
      <c r="D188" s="263"/>
      <c r="E188" s="47">
        <v>8</v>
      </c>
      <c r="F188" s="48">
        <v>13</v>
      </c>
      <c r="G188" s="48" t="s">
        <v>24</v>
      </c>
      <c r="H188" s="49" t="s">
        <v>207</v>
      </c>
      <c r="I188" s="50">
        <f>Cennik!$F$24</f>
        <v>0</v>
      </c>
      <c r="J188" s="51">
        <v>0</v>
      </c>
      <c r="K188" s="50">
        <f t="shared" si="17"/>
        <v>0</v>
      </c>
      <c r="L188" s="52">
        <f t="shared" si="16"/>
        <v>0</v>
      </c>
      <c r="M188" s="53">
        <f t="shared" si="18"/>
        <v>0</v>
      </c>
    </row>
    <row r="189" spans="1:13" ht="14.45" customHeight="1" x14ac:dyDescent="0.25">
      <c r="A189" s="46">
        <v>173</v>
      </c>
      <c r="B189" s="47" t="s">
        <v>10</v>
      </c>
      <c r="C189" s="262"/>
      <c r="D189" s="263"/>
      <c r="E189" s="47">
        <v>8.5</v>
      </c>
      <c r="F189" s="48">
        <v>10</v>
      </c>
      <c r="G189" s="48" t="s">
        <v>24</v>
      </c>
      <c r="H189" s="49" t="s">
        <v>208</v>
      </c>
      <c r="I189" s="50">
        <f>Cennik!$F$25</f>
        <v>0</v>
      </c>
      <c r="J189" s="51">
        <v>0</v>
      </c>
      <c r="K189" s="50">
        <f t="shared" si="17"/>
        <v>0</v>
      </c>
      <c r="L189" s="52">
        <f t="shared" si="16"/>
        <v>0</v>
      </c>
      <c r="M189" s="53">
        <f t="shared" si="18"/>
        <v>0</v>
      </c>
    </row>
    <row r="190" spans="1:13" ht="14.45" customHeight="1" x14ac:dyDescent="0.25">
      <c r="A190" s="46">
        <v>174</v>
      </c>
      <c r="B190" s="47" t="s">
        <v>10</v>
      </c>
      <c r="C190" s="262"/>
      <c r="D190" s="263"/>
      <c r="E190" s="47">
        <v>9</v>
      </c>
      <c r="F190" s="48">
        <v>17</v>
      </c>
      <c r="G190" s="48" t="s">
        <v>24</v>
      </c>
      <c r="H190" s="49" t="s">
        <v>209</v>
      </c>
      <c r="I190" s="50">
        <f>Cennik!$F$26</f>
        <v>0</v>
      </c>
      <c r="J190" s="51">
        <v>0</v>
      </c>
      <c r="K190" s="50">
        <f t="shared" si="17"/>
        <v>0</v>
      </c>
      <c r="L190" s="52">
        <f t="shared" si="16"/>
        <v>0</v>
      </c>
      <c r="M190" s="53">
        <f t="shared" si="18"/>
        <v>0</v>
      </c>
    </row>
    <row r="191" spans="1:13" ht="14.45" customHeight="1" x14ac:dyDescent="0.25">
      <c r="A191" s="46">
        <v>175</v>
      </c>
      <c r="B191" s="47" t="s">
        <v>10</v>
      </c>
      <c r="C191" s="262"/>
      <c r="D191" s="263"/>
      <c r="E191" s="47">
        <v>9.5</v>
      </c>
      <c r="F191" s="48">
        <v>5</v>
      </c>
      <c r="G191" s="48" t="s">
        <v>24</v>
      </c>
      <c r="H191" s="49" t="s">
        <v>210</v>
      </c>
      <c r="I191" s="50">
        <f>Cennik!$F$27</f>
        <v>0</v>
      </c>
      <c r="J191" s="51">
        <v>0</v>
      </c>
      <c r="K191" s="50">
        <f t="shared" si="17"/>
        <v>0</v>
      </c>
      <c r="L191" s="52">
        <f t="shared" si="16"/>
        <v>0</v>
      </c>
      <c r="M191" s="53">
        <f t="shared" si="18"/>
        <v>0</v>
      </c>
    </row>
    <row r="192" spans="1:13" ht="14.45" customHeight="1" x14ac:dyDescent="0.25">
      <c r="A192" s="46">
        <v>176</v>
      </c>
      <c r="B192" s="62" t="s">
        <v>10</v>
      </c>
      <c r="C192" s="262"/>
      <c r="D192" s="263"/>
      <c r="E192" s="62">
        <v>10</v>
      </c>
      <c r="F192" s="63">
        <v>6</v>
      </c>
      <c r="G192" s="63" t="s">
        <v>24</v>
      </c>
      <c r="H192" s="49" t="s">
        <v>211</v>
      </c>
      <c r="I192" s="64">
        <f>Cennik!$F$28</f>
        <v>0</v>
      </c>
      <c r="J192" s="65">
        <v>0</v>
      </c>
      <c r="K192" s="64">
        <f t="shared" si="17"/>
        <v>0</v>
      </c>
      <c r="L192" s="66">
        <f t="shared" si="16"/>
        <v>0</v>
      </c>
      <c r="M192" s="67">
        <f t="shared" si="18"/>
        <v>0</v>
      </c>
    </row>
    <row r="193" spans="1:13" ht="14.45" customHeight="1" x14ac:dyDescent="0.25">
      <c r="A193" s="46">
        <v>177</v>
      </c>
      <c r="B193" s="47" t="s">
        <v>10</v>
      </c>
      <c r="C193" s="262"/>
      <c r="D193" s="263"/>
      <c r="E193" s="47">
        <v>10.5</v>
      </c>
      <c r="F193" s="48">
        <v>2</v>
      </c>
      <c r="G193" s="48" t="s">
        <v>24</v>
      </c>
      <c r="H193" s="49" t="s">
        <v>212</v>
      </c>
      <c r="I193" s="50">
        <f>Cennik!$F$28+Cennik!$F$52</f>
        <v>0</v>
      </c>
      <c r="J193" s="51">
        <v>0</v>
      </c>
      <c r="K193" s="50">
        <f t="shared" si="17"/>
        <v>0</v>
      </c>
      <c r="L193" s="52">
        <f t="shared" si="16"/>
        <v>0</v>
      </c>
      <c r="M193" s="53">
        <f t="shared" si="18"/>
        <v>0</v>
      </c>
    </row>
    <row r="194" spans="1:13" ht="14.45" customHeight="1" x14ac:dyDescent="0.25">
      <c r="A194" s="46">
        <v>178</v>
      </c>
      <c r="B194" s="47" t="s">
        <v>10</v>
      </c>
      <c r="C194" s="262"/>
      <c r="D194" s="263"/>
      <c r="E194" s="47">
        <v>11</v>
      </c>
      <c r="F194" s="48">
        <v>13</v>
      </c>
      <c r="G194" s="48" t="s">
        <v>24</v>
      </c>
      <c r="H194" s="49" t="s">
        <v>213</v>
      </c>
      <c r="I194" s="50">
        <f>Cennik!$F$29</f>
        <v>0</v>
      </c>
      <c r="J194" s="51">
        <v>0</v>
      </c>
      <c r="K194" s="50">
        <f t="shared" si="17"/>
        <v>0</v>
      </c>
      <c r="L194" s="52">
        <f t="shared" si="16"/>
        <v>0</v>
      </c>
      <c r="M194" s="53">
        <f t="shared" si="18"/>
        <v>0</v>
      </c>
    </row>
    <row r="195" spans="1:13" ht="14.45" customHeight="1" x14ac:dyDescent="0.25">
      <c r="A195" s="46">
        <v>179</v>
      </c>
      <c r="B195" s="47" t="s">
        <v>10</v>
      </c>
      <c r="C195" s="262"/>
      <c r="D195" s="263"/>
      <c r="E195" s="47">
        <v>11.5</v>
      </c>
      <c r="F195" s="48">
        <v>11</v>
      </c>
      <c r="G195" s="48" t="s">
        <v>24</v>
      </c>
      <c r="H195" s="49" t="s">
        <v>214</v>
      </c>
      <c r="I195" s="50">
        <f>Cennik!$F$29+Cennik!$F$52</f>
        <v>0</v>
      </c>
      <c r="J195" s="51">
        <v>0</v>
      </c>
      <c r="K195" s="50">
        <f t="shared" si="17"/>
        <v>0</v>
      </c>
      <c r="L195" s="52">
        <f t="shared" si="16"/>
        <v>0</v>
      </c>
      <c r="M195" s="53">
        <f t="shared" si="18"/>
        <v>0</v>
      </c>
    </row>
    <row r="196" spans="1:13" ht="14.45" customHeight="1" x14ac:dyDescent="0.25">
      <c r="A196" s="46">
        <v>180</v>
      </c>
      <c r="B196" s="47" t="s">
        <v>10</v>
      </c>
      <c r="C196" s="262"/>
      <c r="D196" s="263"/>
      <c r="E196" s="47">
        <v>12</v>
      </c>
      <c r="F196" s="48">
        <v>12</v>
      </c>
      <c r="G196" s="48" t="s">
        <v>24</v>
      </c>
      <c r="H196" s="49" t="s">
        <v>215</v>
      </c>
      <c r="I196" s="50">
        <f>Cennik!$F$30</f>
        <v>0</v>
      </c>
      <c r="J196" s="51">
        <v>0</v>
      </c>
      <c r="K196" s="50">
        <f t="shared" si="17"/>
        <v>0</v>
      </c>
      <c r="L196" s="52">
        <f t="shared" si="16"/>
        <v>0</v>
      </c>
      <c r="M196" s="53">
        <f t="shared" si="18"/>
        <v>0</v>
      </c>
    </row>
    <row r="197" spans="1:13" ht="14.45" customHeight="1" x14ac:dyDescent="0.25">
      <c r="A197" s="46">
        <v>181</v>
      </c>
      <c r="B197" s="47" t="s">
        <v>10</v>
      </c>
      <c r="C197" s="262"/>
      <c r="D197" s="263"/>
      <c r="E197" s="47">
        <v>12.5</v>
      </c>
      <c r="F197" s="48">
        <v>10</v>
      </c>
      <c r="G197" s="48" t="s">
        <v>24</v>
      </c>
      <c r="H197" s="49" t="s">
        <v>216</v>
      </c>
      <c r="I197" s="50">
        <f>Cennik!$F$30+Cennik!$F$52</f>
        <v>0</v>
      </c>
      <c r="J197" s="51">
        <v>0</v>
      </c>
      <c r="K197" s="50">
        <f t="shared" si="17"/>
        <v>0</v>
      </c>
      <c r="L197" s="52">
        <f t="shared" si="16"/>
        <v>0</v>
      </c>
      <c r="M197" s="53">
        <f t="shared" si="18"/>
        <v>0</v>
      </c>
    </row>
    <row r="198" spans="1:13" ht="14.45" customHeight="1" x14ac:dyDescent="0.25">
      <c r="A198" s="46">
        <v>182</v>
      </c>
      <c r="B198" s="47" t="s">
        <v>10</v>
      </c>
      <c r="C198" s="262"/>
      <c r="D198" s="263"/>
      <c r="E198" s="47">
        <v>13</v>
      </c>
      <c r="F198" s="48">
        <v>5</v>
      </c>
      <c r="G198" s="48" t="s">
        <v>24</v>
      </c>
      <c r="H198" s="49" t="s">
        <v>217</v>
      </c>
      <c r="I198" s="50">
        <f>Cennik!$F$31</f>
        <v>0</v>
      </c>
      <c r="J198" s="51">
        <v>0</v>
      </c>
      <c r="K198" s="50">
        <f t="shared" si="17"/>
        <v>0</v>
      </c>
      <c r="L198" s="52">
        <f t="shared" si="16"/>
        <v>0</v>
      </c>
      <c r="M198" s="53">
        <f t="shared" si="18"/>
        <v>0</v>
      </c>
    </row>
    <row r="199" spans="1:13" ht="14.45" customHeight="1" x14ac:dyDescent="0.25">
      <c r="A199" s="46">
        <v>183</v>
      </c>
      <c r="B199" s="47" t="s">
        <v>10</v>
      </c>
      <c r="C199" s="262"/>
      <c r="D199" s="263"/>
      <c r="E199" s="47">
        <v>13.5</v>
      </c>
      <c r="F199" s="48">
        <v>1</v>
      </c>
      <c r="G199" s="48" t="s">
        <v>24</v>
      </c>
      <c r="H199" s="49" t="s">
        <v>218</v>
      </c>
      <c r="I199" s="50">
        <f>Cennik!$F$31+Cennik!$F$52</f>
        <v>0</v>
      </c>
      <c r="J199" s="51">
        <v>0</v>
      </c>
      <c r="K199" s="50">
        <f t="shared" si="17"/>
        <v>0</v>
      </c>
      <c r="L199" s="52">
        <f t="shared" si="16"/>
        <v>0</v>
      </c>
      <c r="M199" s="53">
        <f t="shared" si="18"/>
        <v>0</v>
      </c>
    </row>
    <row r="200" spans="1:13" ht="14.45" customHeight="1" x14ac:dyDescent="0.25">
      <c r="A200" s="46">
        <v>184</v>
      </c>
      <c r="B200" s="47" t="s">
        <v>10</v>
      </c>
      <c r="C200" s="262"/>
      <c r="D200" s="263"/>
      <c r="E200" s="47">
        <v>14</v>
      </c>
      <c r="F200" s="48">
        <v>3</v>
      </c>
      <c r="G200" s="48" t="s">
        <v>24</v>
      </c>
      <c r="H200" s="49" t="s">
        <v>219</v>
      </c>
      <c r="I200" s="50">
        <f>Cennik!$F$32</f>
        <v>0</v>
      </c>
      <c r="J200" s="51">
        <v>0</v>
      </c>
      <c r="K200" s="50">
        <f t="shared" si="17"/>
        <v>0</v>
      </c>
      <c r="L200" s="52">
        <f t="shared" si="16"/>
        <v>0</v>
      </c>
      <c r="M200" s="53">
        <f t="shared" si="18"/>
        <v>0</v>
      </c>
    </row>
    <row r="201" spans="1:13" ht="14.45" customHeight="1" x14ac:dyDescent="0.25">
      <c r="A201" s="46">
        <v>185</v>
      </c>
      <c r="B201" s="47" t="s">
        <v>10</v>
      </c>
      <c r="C201" s="262"/>
      <c r="D201" s="263"/>
      <c r="E201" s="47">
        <v>14.5</v>
      </c>
      <c r="F201" s="48">
        <v>2</v>
      </c>
      <c r="G201" s="48" t="s">
        <v>24</v>
      </c>
      <c r="H201" s="49" t="s">
        <v>220</v>
      </c>
      <c r="I201" s="50">
        <f>Cennik!$F$32+Cennik!$F$52</f>
        <v>0</v>
      </c>
      <c r="J201" s="51">
        <v>0</v>
      </c>
      <c r="K201" s="50">
        <f t="shared" si="17"/>
        <v>0</v>
      </c>
      <c r="L201" s="52">
        <f t="shared" ref="L201:L232" si="19">ROUND(F201*I201,2)</f>
        <v>0</v>
      </c>
      <c r="M201" s="53">
        <f t="shared" si="18"/>
        <v>0</v>
      </c>
    </row>
    <row r="202" spans="1:13" ht="14.45" customHeight="1" x14ac:dyDescent="0.25">
      <c r="A202" s="46">
        <v>186</v>
      </c>
      <c r="B202" s="47" t="s">
        <v>10</v>
      </c>
      <c r="C202" s="262"/>
      <c r="D202" s="263"/>
      <c r="E202" s="47">
        <v>15</v>
      </c>
      <c r="F202" s="48">
        <v>1</v>
      </c>
      <c r="G202" s="48" t="s">
        <v>24</v>
      </c>
      <c r="H202" s="49" t="s">
        <v>221</v>
      </c>
      <c r="I202" s="50">
        <f>Cennik!$F$33</f>
        <v>0</v>
      </c>
      <c r="J202" s="51">
        <v>0</v>
      </c>
      <c r="K202" s="50">
        <f t="shared" si="17"/>
        <v>0</v>
      </c>
      <c r="L202" s="52">
        <f t="shared" si="19"/>
        <v>0</v>
      </c>
      <c r="M202" s="53">
        <f t="shared" si="18"/>
        <v>0</v>
      </c>
    </row>
    <row r="203" spans="1:13" ht="14.45" customHeight="1" x14ac:dyDescent="0.25">
      <c r="A203" s="46">
        <v>187</v>
      </c>
      <c r="B203" s="47" t="s">
        <v>10</v>
      </c>
      <c r="C203" s="262"/>
      <c r="D203" s="263"/>
      <c r="E203" s="47">
        <v>15.5</v>
      </c>
      <c r="F203" s="48">
        <v>1</v>
      </c>
      <c r="G203" s="48" t="s">
        <v>24</v>
      </c>
      <c r="H203" s="49" t="s">
        <v>222</v>
      </c>
      <c r="I203" s="50">
        <f>Cennik!$F$33+Cennik!$F$52</f>
        <v>0</v>
      </c>
      <c r="J203" s="51">
        <v>0</v>
      </c>
      <c r="K203" s="50">
        <f t="shared" si="17"/>
        <v>0</v>
      </c>
      <c r="L203" s="52">
        <f t="shared" si="19"/>
        <v>0</v>
      </c>
      <c r="M203" s="53">
        <f t="shared" si="18"/>
        <v>0</v>
      </c>
    </row>
    <row r="204" spans="1:13" ht="14.45" customHeight="1" x14ac:dyDescent="0.25">
      <c r="A204" s="46">
        <v>188</v>
      </c>
      <c r="B204" s="47" t="s">
        <v>10</v>
      </c>
      <c r="C204" s="262"/>
      <c r="D204" s="263"/>
      <c r="E204" s="47">
        <v>16</v>
      </c>
      <c r="F204" s="48">
        <v>3</v>
      </c>
      <c r="G204" s="48" t="s">
        <v>24</v>
      </c>
      <c r="H204" s="49" t="s">
        <v>223</v>
      </c>
      <c r="I204" s="50">
        <f>Cennik!$F$34</f>
        <v>0</v>
      </c>
      <c r="J204" s="51">
        <v>0</v>
      </c>
      <c r="K204" s="50">
        <f t="shared" si="17"/>
        <v>0</v>
      </c>
      <c r="L204" s="52">
        <f t="shared" si="19"/>
        <v>0</v>
      </c>
      <c r="M204" s="53">
        <f t="shared" si="18"/>
        <v>0</v>
      </c>
    </row>
    <row r="205" spans="1:13" ht="14.45" customHeight="1" x14ac:dyDescent="0.25">
      <c r="A205" s="46">
        <v>189</v>
      </c>
      <c r="B205" s="47" t="s">
        <v>10</v>
      </c>
      <c r="C205" s="262"/>
      <c r="D205" s="263"/>
      <c r="E205" s="47">
        <v>16.5</v>
      </c>
      <c r="F205" s="48">
        <v>5</v>
      </c>
      <c r="G205" s="48" t="s">
        <v>24</v>
      </c>
      <c r="H205" s="49" t="s">
        <v>224</v>
      </c>
      <c r="I205" s="50">
        <f>Cennik!$F$34+Cennik!$F$52</f>
        <v>0</v>
      </c>
      <c r="J205" s="51">
        <v>0</v>
      </c>
      <c r="K205" s="50">
        <f t="shared" si="17"/>
        <v>0</v>
      </c>
      <c r="L205" s="52">
        <f t="shared" si="19"/>
        <v>0</v>
      </c>
      <c r="M205" s="53">
        <f t="shared" si="18"/>
        <v>0</v>
      </c>
    </row>
    <row r="206" spans="1:13" ht="14.45" customHeight="1" x14ac:dyDescent="0.25">
      <c r="A206" s="46">
        <v>190</v>
      </c>
      <c r="B206" s="47" t="s">
        <v>10</v>
      </c>
      <c r="C206" s="262"/>
      <c r="D206" s="263"/>
      <c r="E206" s="47">
        <v>17</v>
      </c>
      <c r="F206" s="48">
        <v>3</v>
      </c>
      <c r="G206" s="48" t="s">
        <v>24</v>
      </c>
      <c r="H206" s="49" t="s">
        <v>225</v>
      </c>
      <c r="I206" s="50">
        <f>Cennik!$F$35</f>
        <v>0</v>
      </c>
      <c r="J206" s="51">
        <v>0</v>
      </c>
      <c r="K206" s="50">
        <f t="shared" si="17"/>
        <v>0</v>
      </c>
      <c r="L206" s="52">
        <f t="shared" si="19"/>
        <v>0</v>
      </c>
      <c r="M206" s="53">
        <f t="shared" si="18"/>
        <v>0</v>
      </c>
    </row>
    <row r="207" spans="1:13" ht="14.45" customHeight="1" x14ac:dyDescent="0.25">
      <c r="A207" s="46">
        <v>191</v>
      </c>
      <c r="B207" s="47" t="s">
        <v>10</v>
      </c>
      <c r="C207" s="262"/>
      <c r="D207" s="263"/>
      <c r="E207" s="47">
        <v>17.5</v>
      </c>
      <c r="F207" s="48">
        <v>1</v>
      </c>
      <c r="G207" s="48" t="s">
        <v>24</v>
      </c>
      <c r="H207" s="49" t="s">
        <v>226</v>
      </c>
      <c r="I207" s="50">
        <f>Cennik!$F$35+Cennik!$F$52</f>
        <v>0</v>
      </c>
      <c r="J207" s="51">
        <v>0</v>
      </c>
      <c r="K207" s="50">
        <f t="shared" si="17"/>
        <v>0</v>
      </c>
      <c r="L207" s="52">
        <f t="shared" si="19"/>
        <v>0</v>
      </c>
      <c r="M207" s="53">
        <f t="shared" si="18"/>
        <v>0</v>
      </c>
    </row>
    <row r="208" spans="1:13" ht="14.45" customHeight="1" x14ac:dyDescent="0.25">
      <c r="A208" s="46">
        <v>192</v>
      </c>
      <c r="B208" s="47" t="s">
        <v>10</v>
      </c>
      <c r="C208" s="262"/>
      <c r="D208" s="263"/>
      <c r="E208" s="47">
        <v>18</v>
      </c>
      <c r="F208" s="48">
        <v>6</v>
      </c>
      <c r="G208" s="48" t="s">
        <v>24</v>
      </c>
      <c r="H208" s="49" t="s">
        <v>227</v>
      </c>
      <c r="I208" s="50">
        <f>Cennik!$F$36</f>
        <v>0</v>
      </c>
      <c r="J208" s="51">
        <v>0</v>
      </c>
      <c r="K208" s="50">
        <f t="shared" si="17"/>
        <v>0</v>
      </c>
      <c r="L208" s="52">
        <f t="shared" si="19"/>
        <v>0</v>
      </c>
      <c r="M208" s="53">
        <f t="shared" si="18"/>
        <v>0</v>
      </c>
    </row>
    <row r="209" spans="1:13" ht="14.45" customHeight="1" x14ac:dyDescent="0.25">
      <c r="A209" s="46">
        <v>193</v>
      </c>
      <c r="B209" s="47" t="s">
        <v>10</v>
      </c>
      <c r="C209" s="262"/>
      <c r="D209" s="263"/>
      <c r="E209" s="47">
        <v>18.5</v>
      </c>
      <c r="F209" s="48">
        <v>8</v>
      </c>
      <c r="G209" s="48" t="s">
        <v>24</v>
      </c>
      <c r="H209" s="49" t="s">
        <v>228</v>
      </c>
      <c r="I209" s="50">
        <f>Cennik!$F$36+Cennik!$F$52</f>
        <v>0</v>
      </c>
      <c r="J209" s="51">
        <v>0</v>
      </c>
      <c r="K209" s="50">
        <f t="shared" si="17"/>
        <v>0</v>
      </c>
      <c r="L209" s="52">
        <f t="shared" si="19"/>
        <v>0</v>
      </c>
      <c r="M209" s="53">
        <f t="shared" si="18"/>
        <v>0</v>
      </c>
    </row>
    <row r="210" spans="1:13" ht="14.45" customHeight="1" x14ac:dyDescent="0.25">
      <c r="A210" s="46">
        <v>194</v>
      </c>
      <c r="B210" s="47" t="s">
        <v>10</v>
      </c>
      <c r="C210" s="262"/>
      <c r="D210" s="263"/>
      <c r="E210" s="47">
        <v>19</v>
      </c>
      <c r="F210" s="48">
        <v>6</v>
      </c>
      <c r="G210" s="48" t="s">
        <v>24</v>
      </c>
      <c r="H210" s="49" t="s">
        <v>229</v>
      </c>
      <c r="I210" s="50">
        <f>Cennik!$F$37</f>
        <v>0</v>
      </c>
      <c r="J210" s="51">
        <v>0</v>
      </c>
      <c r="K210" s="50">
        <f t="shared" si="17"/>
        <v>0</v>
      </c>
      <c r="L210" s="52">
        <f t="shared" si="19"/>
        <v>0</v>
      </c>
      <c r="M210" s="53">
        <f t="shared" si="18"/>
        <v>0</v>
      </c>
    </row>
    <row r="211" spans="1:13" ht="14.45" customHeight="1" x14ac:dyDescent="0.25">
      <c r="A211" s="46">
        <v>195</v>
      </c>
      <c r="B211" s="47" t="s">
        <v>10</v>
      </c>
      <c r="C211" s="262"/>
      <c r="D211" s="263"/>
      <c r="E211" s="47">
        <v>19.5</v>
      </c>
      <c r="F211" s="48">
        <v>7</v>
      </c>
      <c r="G211" s="48" t="s">
        <v>24</v>
      </c>
      <c r="H211" s="49" t="s">
        <v>230</v>
      </c>
      <c r="I211" s="50">
        <f>Cennik!$F$37+Cennik!$F$52</f>
        <v>0</v>
      </c>
      <c r="J211" s="51">
        <v>0</v>
      </c>
      <c r="K211" s="50">
        <f t="shared" si="17"/>
        <v>0</v>
      </c>
      <c r="L211" s="52">
        <f t="shared" si="19"/>
        <v>0</v>
      </c>
      <c r="M211" s="53">
        <f t="shared" si="18"/>
        <v>0</v>
      </c>
    </row>
    <row r="212" spans="1:13" ht="14.45" customHeight="1" x14ac:dyDescent="0.25">
      <c r="A212" s="46">
        <v>196</v>
      </c>
      <c r="B212" s="47" t="s">
        <v>10</v>
      </c>
      <c r="C212" s="262"/>
      <c r="D212" s="263"/>
      <c r="E212" s="47">
        <v>20</v>
      </c>
      <c r="F212" s="48">
        <v>1</v>
      </c>
      <c r="G212" s="48" t="s">
        <v>24</v>
      </c>
      <c r="H212" s="49" t="s">
        <v>231</v>
      </c>
      <c r="I212" s="50">
        <f>Cennik!$F$38</f>
        <v>0</v>
      </c>
      <c r="J212" s="51">
        <v>0</v>
      </c>
      <c r="K212" s="50">
        <f t="shared" si="17"/>
        <v>0</v>
      </c>
      <c r="L212" s="52">
        <f t="shared" si="19"/>
        <v>0</v>
      </c>
      <c r="M212" s="53">
        <f t="shared" si="18"/>
        <v>0</v>
      </c>
    </row>
    <row r="213" spans="1:13" ht="14.45" customHeight="1" x14ac:dyDescent="0.25">
      <c r="A213" s="46">
        <v>197</v>
      </c>
      <c r="B213" s="47" t="s">
        <v>10</v>
      </c>
      <c r="C213" s="262"/>
      <c r="D213" s="263"/>
      <c r="E213" s="47">
        <v>20.5</v>
      </c>
      <c r="F213" s="48">
        <v>3</v>
      </c>
      <c r="G213" s="48" t="s">
        <v>24</v>
      </c>
      <c r="H213" s="49" t="s">
        <v>232</v>
      </c>
      <c r="I213" s="50">
        <f>Cennik!$F$38+Cennik!$F$53</f>
        <v>0</v>
      </c>
      <c r="J213" s="51">
        <v>0</v>
      </c>
      <c r="K213" s="50">
        <f t="shared" si="17"/>
        <v>0</v>
      </c>
      <c r="L213" s="52">
        <f t="shared" si="19"/>
        <v>0</v>
      </c>
      <c r="M213" s="53">
        <f t="shared" si="18"/>
        <v>0</v>
      </c>
    </row>
    <row r="214" spans="1:13" ht="14.45" customHeight="1" x14ac:dyDescent="0.25">
      <c r="A214" s="46">
        <v>198</v>
      </c>
      <c r="B214" s="47" t="s">
        <v>10</v>
      </c>
      <c r="C214" s="262"/>
      <c r="D214" s="263"/>
      <c r="E214" s="47">
        <v>21</v>
      </c>
      <c r="F214" s="48">
        <v>4</v>
      </c>
      <c r="G214" s="48" t="s">
        <v>24</v>
      </c>
      <c r="H214" s="49" t="s">
        <v>233</v>
      </c>
      <c r="I214" s="50">
        <f>Cennik!$F$39</f>
        <v>0</v>
      </c>
      <c r="J214" s="51">
        <v>0</v>
      </c>
      <c r="K214" s="50">
        <f t="shared" si="17"/>
        <v>0</v>
      </c>
      <c r="L214" s="52">
        <f t="shared" si="19"/>
        <v>0</v>
      </c>
      <c r="M214" s="53">
        <f t="shared" si="18"/>
        <v>0</v>
      </c>
    </row>
    <row r="215" spans="1:13" ht="14.45" customHeight="1" x14ac:dyDescent="0.25">
      <c r="A215" s="46">
        <v>199</v>
      </c>
      <c r="B215" s="47" t="s">
        <v>10</v>
      </c>
      <c r="C215" s="262"/>
      <c r="D215" s="263"/>
      <c r="E215" s="47">
        <v>21.5</v>
      </c>
      <c r="F215" s="48">
        <v>5</v>
      </c>
      <c r="G215" s="48" t="s">
        <v>24</v>
      </c>
      <c r="H215" s="49" t="s">
        <v>234</v>
      </c>
      <c r="I215" s="50">
        <f>Cennik!$F$39+Cennik!$F$53</f>
        <v>0</v>
      </c>
      <c r="J215" s="51">
        <v>0</v>
      </c>
      <c r="K215" s="50">
        <f t="shared" si="17"/>
        <v>0</v>
      </c>
      <c r="L215" s="52">
        <f t="shared" si="19"/>
        <v>0</v>
      </c>
      <c r="M215" s="53">
        <f t="shared" si="18"/>
        <v>0</v>
      </c>
    </row>
    <row r="216" spans="1:13" ht="14.45" customHeight="1" x14ac:dyDescent="0.25">
      <c r="A216" s="46">
        <v>200</v>
      </c>
      <c r="B216" s="47" t="s">
        <v>10</v>
      </c>
      <c r="C216" s="262"/>
      <c r="D216" s="263"/>
      <c r="E216" s="47">
        <v>22</v>
      </c>
      <c r="F216" s="48">
        <v>6</v>
      </c>
      <c r="G216" s="48" t="s">
        <v>24</v>
      </c>
      <c r="H216" s="49" t="s">
        <v>235</v>
      </c>
      <c r="I216" s="50">
        <f>Cennik!$F$40</f>
        <v>0</v>
      </c>
      <c r="J216" s="51">
        <v>0</v>
      </c>
      <c r="K216" s="50">
        <f t="shared" si="17"/>
        <v>0</v>
      </c>
      <c r="L216" s="52">
        <f t="shared" si="19"/>
        <v>0</v>
      </c>
      <c r="M216" s="53">
        <f t="shared" si="18"/>
        <v>0</v>
      </c>
    </row>
    <row r="217" spans="1:13" ht="14.45" customHeight="1" x14ac:dyDescent="0.25">
      <c r="A217" s="46">
        <v>201</v>
      </c>
      <c r="B217" s="47" t="s">
        <v>10</v>
      </c>
      <c r="C217" s="262"/>
      <c r="D217" s="263"/>
      <c r="E217" s="47">
        <v>22.5</v>
      </c>
      <c r="F217" s="48">
        <v>3</v>
      </c>
      <c r="G217" s="48" t="s">
        <v>24</v>
      </c>
      <c r="H217" s="49" t="s">
        <v>236</v>
      </c>
      <c r="I217" s="50">
        <f>Cennik!$F$40+Cennik!$F$53</f>
        <v>0</v>
      </c>
      <c r="J217" s="51">
        <v>0</v>
      </c>
      <c r="K217" s="50">
        <f t="shared" si="17"/>
        <v>0</v>
      </c>
      <c r="L217" s="52">
        <f t="shared" si="19"/>
        <v>0</v>
      </c>
      <c r="M217" s="53">
        <f t="shared" si="18"/>
        <v>0</v>
      </c>
    </row>
    <row r="218" spans="1:13" ht="14.45" customHeight="1" x14ac:dyDescent="0.25">
      <c r="A218" s="46">
        <v>202</v>
      </c>
      <c r="B218" s="47" t="s">
        <v>10</v>
      </c>
      <c r="C218" s="262"/>
      <c r="D218" s="263"/>
      <c r="E218" s="47">
        <v>23</v>
      </c>
      <c r="F218" s="48">
        <v>2</v>
      </c>
      <c r="G218" s="48" t="s">
        <v>24</v>
      </c>
      <c r="H218" s="49" t="s">
        <v>237</v>
      </c>
      <c r="I218" s="50">
        <f>Cennik!$F$41</f>
        <v>0</v>
      </c>
      <c r="J218" s="51">
        <v>0</v>
      </c>
      <c r="K218" s="50">
        <f t="shared" si="17"/>
        <v>0</v>
      </c>
      <c r="L218" s="52">
        <f t="shared" si="19"/>
        <v>0</v>
      </c>
      <c r="M218" s="53">
        <f t="shared" si="18"/>
        <v>0</v>
      </c>
    </row>
    <row r="219" spans="1:13" ht="14.45" customHeight="1" x14ac:dyDescent="0.25">
      <c r="A219" s="46">
        <v>203</v>
      </c>
      <c r="B219" s="47" t="s">
        <v>10</v>
      </c>
      <c r="C219" s="262"/>
      <c r="D219" s="263"/>
      <c r="E219" s="47">
        <v>23.5</v>
      </c>
      <c r="F219" s="48">
        <v>3</v>
      </c>
      <c r="G219" s="48" t="s">
        <v>24</v>
      </c>
      <c r="H219" s="49" t="s">
        <v>238</v>
      </c>
      <c r="I219" s="50">
        <f>Cennik!$F$41+Cennik!$F$53</f>
        <v>0</v>
      </c>
      <c r="J219" s="51">
        <v>0</v>
      </c>
      <c r="K219" s="50">
        <f t="shared" si="17"/>
        <v>0</v>
      </c>
      <c r="L219" s="52">
        <f t="shared" si="19"/>
        <v>0</v>
      </c>
      <c r="M219" s="53">
        <f t="shared" si="18"/>
        <v>0</v>
      </c>
    </row>
    <row r="220" spans="1:13" ht="14.45" customHeight="1" x14ac:dyDescent="0.25">
      <c r="A220" s="46">
        <v>204</v>
      </c>
      <c r="B220" s="47" t="s">
        <v>10</v>
      </c>
      <c r="C220" s="262"/>
      <c r="D220" s="263"/>
      <c r="E220" s="47">
        <v>24</v>
      </c>
      <c r="F220" s="48">
        <v>3</v>
      </c>
      <c r="G220" s="48" t="s">
        <v>24</v>
      </c>
      <c r="H220" s="49" t="s">
        <v>239</v>
      </c>
      <c r="I220" s="50">
        <f>Cennik!$F$42</f>
        <v>0</v>
      </c>
      <c r="J220" s="51">
        <v>0</v>
      </c>
      <c r="K220" s="50">
        <f t="shared" si="17"/>
        <v>0</v>
      </c>
      <c r="L220" s="52">
        <f t="shared" si="19"/>
        <v>0</v>
      </c>
      <c r="M220" s="53">
        <f t="shared" si="18"/>
        <v>0</v>
      </c>
    </row>
    <row r="221" spans="1:13" ht="14.45" customHeight="1" x14ac:dyDescent="0.25">
      <c r="A221" s="46">
        <v>205</v>
      </c>
      <c r="B221" s="47" t="s">
        <v>10</v>
      </c>
      <c r="C221" s="262"/>
      <c r="D221" s="263"/>
      <c r="E221" s="47">
        <v>24.5</v>
      </c>
      <c r="F221" s="48">
        <v>4</v>
      </c>
      <c r="G221" s="48" t="s">
        <v>24</v>
      </c>
      <c r="H221" s="49" t="s">
        <v>240</v>
      </c>
      <c r="I221" s="50">
        <f>Cennik!$F$42+Cennik!$F$53</f>
        <v>0</v>
      </c>
      <c r="J221" s="51">
        <v>0</v>
      </c>
      <c r="K221" s="50">
        <f t="shared" si="17"/>
        <v>0</v>
      </c>
      <c r="L221" s="52">
        <f t="shared" si="19"/>
        <v>0</v>
      </c>
      <c r="M221" s="53">
        <f t="shared" si="18"/>
        <v>0</v>
      </c>
    </row>
    <row r="222" spans="1:13" ht="14.45" customHeight="1" x14ac:dyDescent="0.25">
      <c r="A222" s="46">
        <v>206</v>
      </c>
      <c r="B222" s="47" t="s">
        <v>10</v>
      </c>
      <c r="C222" s="262"/>
      <c r="D222" s="263"/>
      <c r="E222" s="47">
        <v>25</v>
      </c>
      <c r="F222" s="48">
        <v>5</v>
      </c>
      <c r="G222" s="48" t="s">
        <v>24</v>
      </c>
      <c r="H222" s="49" t="s">
        <v>241</v>
      </c>
      <c r="I222" s="50">
        <f>Cennik!$F$43</f>
        <v>0</v>
      </c>
      <c r="J222" s="51">
        <v>0</v>
      </c>
      <c r="K222" s="50">
        <f t="shared" si="17"/>
        <v>0</v>
      </c>
      <c r="L222" s="52">
        <f t="shared" si="19"/>
        <v>0</v>
      </c>
      <c r="M222" s="53">
        <f t="shared" si="18"/>
        <v>0</v>
      </c>
    </row>
    <row r="223" spans="1:13" ht="14.45" customHeight="1" x14ac:dyDescent="0.25">
      <c r="A223" s="46">
        <v>207</v>
      </c>
      <c r="B223" s="47" t="s">
        <v>10</v>
      </c>
      <c r="C223" s="262"/>
      <c r="D223" s="263"/>
      <c r="E223" s="47">
        <v>25.5</v>
      </c>
      <c r="F223" s="48">
        <v>2</v>
      </c>
      <c r="G223" s="48" t="s">
        <v>24</v>
      </c>
      <c r="H223" s="49" t="s">
        <v>242</v>
      </c>
      <c r="I223" s="50">
        <f>Cennik!$F$43+Cennik!$F$53</f>
        <v>0</v>
      </c>
      <c r="J223" s="51">
        <v>0</v>
      </c>
      <c r="K223" s="50">
        <f t="shared" si="17"/>
        <v>0</v>
      </c>
      <c r="L223" s="52">
        <f t="shared" si="19"/>
        <v>0</v>
      </c>
      <c r="M223" s="53">
        <f t="shared" si="18"/>
        <v>0</v>
      </c>
    </row>
    <row r="224" spans="1:13" ht="14.45" customHeight="1" x14ac:dyDescent="0.25">
      <c r="A224" s="46">
        <v>208</v>
      </c>
      <c r="B224" s="47" t="s">
        <v>10</v>
      </c>
      <c r="C224" s="262"/>
      <c r="D224" s="263"/>
      <c r="E224" s="47">
        <v>26</v>
      </c>
      <c r="F224" s="48">
        <v>1</v>
      </c>
      <c r="G224" s="48" t="s">
        <v>24</v>
      </c>
      <c r="H224" s="49" t="s">
        <v>243</v>
      </c>
      <c r="I224" s="50">
        <f>Cennik!$F$44</f>
        <v>0</v>
      </c>
      <c r="J224" s="51">
        <v>0</v>
      </c>
      <c r="K224" s="50">
        <f t="shared" si="17"/>
        <v>0</v>
      </c>
      <c r="L224" s="52">
        <f t="shared" si="19"/>
        <v>0</v>
      </c>
      <c r="M224" s="53">
        <f t="shared" si="18"/>
        <v>0</v>
      </c>
    </row>
    <row r="225" spans="1:13" ht="14.45" customHeight="1" x14ac:dyDescent="0.25">
      <c r="A225" s="46">
        <v>209</v>
      </c>
      <c r="B225" s="47" t="s">
        <v>10</v>
      </c>
      <c r="C225" s="262"/>
      <c r="D225" s="263"/>
      <c r="E225" s="47">
        <v>26.5</v>
      </c>
      <c r="F225" s="48">
        <v>5</v>
      </c>
      <c r="G225" s="48" t="s">
        <v>24</v>
      </c>
      <c r="H225" s="49" t="s">
        <v>244</v>
      </c>
      <c r="I225" s="50">
        <f>Cennik!$F$44+Cennik!$F$53</f>
        <v>0</v>
      </c>
      <c r="J225" s="51">
        <v>0</v>
      </c>
      <c r="K225" s="50">
        <f t="shared" si="17"/>
        <v>0</v>
      </c>
      <c r="L225" s="52">
        <f t="shared" si="19"/>
        <v>0</v>
      </c>
      <c r="M225" s="53">
        <f t="shared" si="18"/>
        <v>0</v>
      </c>
    </row>
    <row r="226" spans="1:13" ht="14.45" customHeight="1" x14ac:dyDescent="0.25">
      <c r="A226" s="46">
        <v>210</v>
      </c>
      <c r="B226" s="47" t="s">
        <v>10</v>
      </c>
      <c r="C226" s="262"/>
      <c r="D226" s="263"/>
      <c r="E226" s="47">
        <v>27</v>
      </c>
      <c r="F226" s="48">
        <v>4</v>
      </c>
      <c r="G226" s="48" t="s">
        <v>24</v>
      </c>
      <c r="H226" s="49" t="s">
        <v>245</v>
      </c>
      <c r="I226" s="50">
        <f>Cennik!$F$45</f>
        <v>0</v>
      </c>
      <c r="J226" s="51">
        <v>0</v>
      </c>
      <c r="K226" s="50">
        <f t="shared" si="17"/>
        <v>0</v>
      </c>
      <c r="L226" s="52">
        <f t="shared" si="19"/>
        <v>0</v>
      </c>
      <c r="M226" s="53">
        <f t="shared" si="18"/>
        <v>0</v>
      </c>
    </row>
    <row r="227" spans="1:13" ht="14.45" customHeight="1" x14ac:dyDescent="0.25">
      <c r="A227" s="46">
        <v>211</v>
      </c>
      <c r="B227" s="47" t="s">
        <v>10</v>
      </c>
      <c r="C227" s="262"/>
      <c r="D227" s="263"/>
      <c r="E227" s="47">
        <v>27.5</v>
      </c>
      <c r="F227" s="48">
        <v>2</v>
      </c>
      <c r="G227" s="48" t="s">
        <v>24</v>
      </c>
      <c r="H227" s="49" t="s">
        <v>246</v>
      </c>
      <c r="I227" s="50">
        <f>Cennik!$F$45+Cennik!$F$53</f>
        <v>0</v>
      </c>
      <c r="J227" s="51">
        <v>0</v>
      </c>
      <c r="K227" s="50">
        <f t="shared" si="17"/>
        <v>0</v>
      </c>
      <c r="L227" s="52">
        <f t="shared" si="19"/>
        <v>0</v>
      </c>
      <c r="M227" s="53">
        <f t="shared" si="18"/>
        <v>0</v>
      </c>
    </row>
    <row r="228" spans="1:13" ht="14.45" customHeight="1" x14ac:dyDescent="0.25">
      <c r="A228" s="46">
        <v>212</v>
      </c>
      <c r="B228" s="47" t="s">
        <v>10</v>
      </c>
      <c r="C228" s="262"/>
      <c r="D228" s="263"/>
      <c r="E228" s="47">
        <v>28</v>
      </c>
      <c r="F228" s="48">
        <v>4</v>
      </c>
      <c r="G228" s="48" t="s">
        <v>24</v>
      </c>
      <c r="H228" s="49" t="s">
        <v>247</v>
      </c>
      <c r="I228" s="50">
        <f>Cennik!$F$46</f>
        <v>0</v>
      </c>
      <c r="J228" s="51">
        <v>0</v>
      </c>
      <c r="K228" s="50">
        <f t="shared" si="17"/>
        <v>0</v>
      </c>
      <c r="L228" s="52">
        <f t="shared" si="19"/>
        <v>0</v>
      </c>
      <c r="M228" s="53">
        <f t="shared" si="18"/>
        <v>0</v>
      </c>
    </row>
    <row r="229" spans="1:13" ht="14.45" customHeight="1" x14ac:dyDescent="0.25">
      <c r="A229" s="46">
        <v>213</v>
      </c>
      <c r="B229" s="47" t="s">
        <v>10</v>
      </c>
      <c r="C229" s="262"/>
      <c r="D229" s="263"/>
      <c r="E229" s="47">
        <v>28.5</v>
      </c>
      <c r="F229" s="48">
        <v>1</v>
      </c>
      <c r="G229" s="48" t="s">
        <v>24</v>
      </c>
      <c r="H229" s="49" t="s">
        <v>248</v>
      </c>
      <c r="I229" s="50">
        <f>Cennik!$F$46+Cennik!$F$53</f>
        <v>0</v>
      </c>
      <c r="J229" s="51">
        <v>0</v>
      </c>
      <c r="K229" s="50">
        <f t="shared" si="17"/>
        <v>0</v>
      </c>
      <c r="L229" s="52">
        <f t="shared" si="19"/>
        <v>0</v>
      </c>
      <c r="M229" s="53">
        <f t="shared" si="18"/>
        <v>0</v>
      </c>
    </row>
    <row r="230" spans="1:13" ht="14.45" customHeight="1" x14ac:dyDescent="0.25">
      <c r="A230" s="46">
        <v>214</v>
      </c>
      <c r="B230" s="47" t="s">
        <v>10</v>
      </c>
      <c r="C230" s="262"/>
      <c r="D230" s="263"/>
      <c r="E230" s="47">
        <v>29</v>
      </c>
      <c r="F230" s="48">
        <v>1</v>
      </c>
      <c r="G230" s="48" t="s">
        <v>24</v>
      </c>
      <c r="H230" s="49" t="s">
        <v>249</v>
      </c>
      <c r="I230" s="50">
        <f>Cennik!$F$47</f>
        <v>0</v>
      </c>
      <c r="J230" s="51">
        <v>0</v>
      </c>
      <c r="K230" s="50">
        <f t="shared" si="17"/>
        <v>0</v>
      </c>
      <c r="L230" s="52">
        <f t="shared" si="19"/>
        <v>0</v>
      </c>
      <c r="M230" s="53">
        <f t="shared" si="18"/>
        <v>0</v>
      </c>
    </row>
    <row r="231" spans="1:13" ht="14.45" customHeight="1" x14ac:dyDescent="0.25">
      <c r="A231" s="46">
        <v>215</v>
      </c>
      <c r="B231" s="47" t="s">
        <v>10</v>
      </c>
      <c r="C231" s="262"/>
      <c r="D231" s="263"/>
      <c r="E231" s="47">
        <v>29.5</v>
      </c>
      <c r="F231" s="48">
        <v>6</v>
      </c>
      <c r="G231" s="48" t="s">
        <v>24</v>
      </c>
      <c r="H231" s="49" t="s">
        <v>250</v>
      </c>
      <c r="I231" s="50">
        <f>Cennik!$F$47+Cennik!$F$53</f>
        <v>0</v>
      </c>
      <c r="J231" s="51">
        <v>0</v>
      </c>
      <c r="K231" s="50">
        <f t="shared" si="17"/>
        <v>0</v>
      </c>
      <c r="L231" s="52">
        <f t="shared" si="19"/>
        <v>0</v>
      </c>
      <c r="M231" s="53">
        <f t="shared" si="18"/>
        <v>0</v>
      </c>
    </row>
    <row r="232" spans="1:13" ht="14.45" customHeight="1" thickBot="1" x14ac:dyDescent="0.3">
      <c r="A232" s="54">
        <v>216</v>
      </c>
      <c r="B232" s="55" t="s">
        <v>10</v>
      </c>
      <c r="C232" s="264"/>
      <c r="D232" s="265"/>
      <c r="E232" s="55">
        <v>30</v>
      </c>
      <c r="F232" s="56">
        <v>2</v>
      </c>
      <c r="G232" s="56" t="s">
        <v>24</v>
      </c>
      <c r="H232" s="57" t="s">
        <v>251</v>
      </c>
      <c r="I232" s="58">
        <f>Cennik!$F$48</f>
        <v>0</v>
      </c>
      <c r="J232" s="59">
        <v>0</v>
      </c>
      <c r="K232" s="58">
        <f t="shared" si="17"/>
        <v>0</v>
      </c>
      <c r="L232" s="60">
        <f t="shared" si="19"/>
        <v>0</v>
      </c>
      <c r="M232" s="61">
        <f t="shared" si="18"/>
        <v>0</v>
      </c>
    </row>
    <row r="233" spans="1:13" ht="14.45" customHeight="1" x14ac:dyDescent="0.25">
      <c r="A233" s="38">
        <v>217</v>
      </c>
      <c r="B233" s="39" t="s">
        <v>10</v>
      </c>
      <c r="C233" s="39">
        <v>30</v>
      </c>
      <c r="D233" s="39">
        <v>35</v>
      </c>
      <c r="E233" s="39">
        <f>CEILING((C233+D233)/2,1)</f>
        <v>33</v>
      </c>
      <c r="F233" s="40">
        <v>8</v>
      </c>
      <c r="G233" s="40" t="s">
        <v>24</v>
      </c>
      <c r="H233" s="68" t="s">
        <v>252</v>
      </c>
      <c r="I233" s="42">
        <f>Cennik!$F$48+(3*Cennik!$F$55)</f>
        <v>0</v>
      </c>
      <c r="J233" s="43">
        <v>0</v>
      </c>
      <c r="K233" s="42">
        <f>ROUND((I233+(I233*J233)),2)</f>
        <v>0</v>
      </c>
      <c r="L233" s="44">
        <f t="shared" ref="L233:L244" si="20">ROUND(F233*I233,2)</f>
        <v>0</v>
      </c>
      <c r="M233" s="45">
        <f>ROUND(L233+(L233*J233),2)</f>
        <v>0</v>
      </c>
    </row>
    <row r="234" spans="1:13" ht="14.45" customHeight="1" x14ac:dyDescent="0.25">
      <c r="A234" s="46">
        <v>218</v>
      </c>
      <c r="B234" s="47" t="s">
        <v>10</v>
      </c>
      <c r="C234" s="47">
        <v>35</v>
      </c>
      <c r="D234" s="47">
        <v>40</v>
      </c>
      <c r="E234" s="47">
        <f>CEILING((C234+D234)/2,1)</f>
        <v>38</v>
      </c>
      <c r="F234" s="48">
        <v>6</v>
      </c>
      <c r="G234" s="48" t="s">
        <v>24</v>
      </c>
      <c r="H234" s="69" t="s">
        <v>253</v>
      </c>
      <c r="I234" s="50">
        <f>Cennik!$F$48+(8*Cennik!$F$55)</f>
        <v>0</v>
      </c>
      <c r="J234" s="51">
        <v>0</v>
      </c>
      <c r="K234" s="50">
        <f t="shared" ref="K234:K244" si="21">ROUND((I234+(I234*J234)),2)</f>
        <v>0</v>
      </c>
      <c r="L234" s="52">
        <f t="shared" si="20"/>
        <v>0</v>
      </c>
      <c r="M234" s="53">
        <f t="shared" ref="M234:M244" si="22">ROUND(L234+(L234*J234),2)</f>
        <v>0</v>
      </c>
    </row>
    <row r="235" spans="1:13" ht="14.45" customHeight="1" x14ac:dyDescent="0.25">
      <c r="A235" s="46">
        <v>219</v>
      </c>
      <c r="B235" s="47" t="s">
        <v>10</v>
      </c>
      <c r="C235" s="47">
        <v>40</v>
      </c>
      <c r="D235" s="47">
        <v>45</v>
      </c>
      <c r="E235" s="47">
        <f>CEILING((C235+D235)/2,1)</f>
        <v>43</v>
      </c>
      <c r="F235" s="48">
        <v>1</v>
      </c>
      <c r="G235" s="48" t="s">
        <v>24</v>
      </c>
      <c r="H235" s="69" t="s">
        <v>254</v>
      </c>
      <c r="I235" s="50">
        <f>Cennik!$F$48+(13*Cennik!$F$55)</f>
        <v>0</v>
      </c>
      <c r="J235" s="51">
        <v>0</v>
      </c>
      <c r="K235" s="50">
        <f t="shared" si="21"/>
        <v>0</v>
      </c>
      <c r="L235" s="52">
        <f t="shared" si="20"/>
        <v>0</v>
      </c>
      <c r="M235" s="53">
        <f t="shared" si="22"/>
        <v>0</v>
      </c>
    </row>
    <row r="236" spans="1:13" ht="14.45" customHeight="1" x14ac:dyDescent="0.25">
      <c r="A236" s="46">
        <v>220</v>
      </c>
      <c r="B236" s="62" t="s">
        <v>10</v>
      </c>
      <c r="C236" s="62">
        <v>45</v>
      </c>
      <c r="D236" s="62">
        <v>50</v>
      </c>
      <c r="E236" s="47">
        <f>CEILING((C236+D236)/2,1)</f>
        <v>48</v>
      </c>
      <c r="F236" s="63">
        <v>1</v>
      </c>
      <c r="G236" s="63" t="s">
        <v>24</v>
      </c>
      <c r="H236" s="69" t="s">
        <v>255</v>
      </c>
      <c r="I236" s="64">
        <f>Cennik!$F$48+(18*Cennik!$F$55)</f>
        <v>0</v>
      </c>
      <c r="J236" s="65">
        <v>0</v>
      </c>
      <c r="K236" s="64">
        <f t="shared" si="21"/>
        <v>0</v>
      </c>
      <c r="L236" s="66">
        <f t="shared" si="20"/>
        <v>0</v>
      </c>
      <c r="M236" s="67">
        <f t="shared" si="22"/>
        <v>0</v>
      </c>
    </row>
    <row r="237" spans="1:13" ht="14.45" customHeight="1" x14ac:dyDescent="0.25">
      <c r="A237" s="46">
        <v>221</v>
      </c>
      <c r="B237" s="47" t="s">
        <v>22</v>
      </c>
      <c r="C237" s="47">
        <v>50</v>
      </c>
      <c r="D237" s="47">
        <v>60</v>
      </c>
      <c r="E237" s="47">
        <f t="shared" ref="E237:E244" si="23">(C237+D237)/2</f>
        <v>55</v>
      </c>
      <c r="F237" s="48">
        <v>1</v>
      </c>
      <c r="G237" s="48" t="s">
        <v>24</v>
      </c>
      <c r="H237" s="69" t="s">
        <v>256</v>
      </c>
      <c r="I237" s="50">
        <f>Cennik!$F$48+(25*Cennik!$F$55)</f>
        <v>0</v>
      </c>
      <c r="J237" s="51">
        <v>0</v>
      </c>
      <c r="K237" s="50">
        <f t="shared" si="21"/>
        <v>0</v>
      </c>
      <c r="L237" s="52">
        <f t="shared" si="20"/>
        <v>0</v>
      </c>
      <c r="M237" s="53">
        <f t="shared" si="22"/>
        <v>0</v>
      </c>
    </row>
    <row r="238" spans="1:13" ht="14.45" customHeight="1" x14ac:dyDescent="0.25">
      <c r="A238" s="46">
        <v>222</v>
      </c>
      <c r="B238" s="47" t="s">
        <v>22</v>
      </c>
      <c r="C238" s="47">
        <v>60</v>
      </c>
      <c r="D238" s="47">
        <v>70</v>
      </c>
      <c r="E238" s="47">
        <f t="shared" si="23"/>
        <v>65</v>
      </c>
      <c r="F238" s="48">
        <v>1</v>
      </c>
      <c r="G238" s="48" t="s">
        <v>24</v>
      </c>
      <c r="H238" s="69" t="s">
        <v>257</v>
      </c>
      <c r="I238" s="50">
        <f>Cennik!$F$48+(35*Cennik!$F$55)</f>
        <v>0</v>
      </c>
      <c r="J238" s="51">
        <v>0</v>
      </c>
      <c r="K238" s="50">
        <f t="shared" si="21"/>
        <v>0</v>
      </c>
      <c r="L238" s="52">
        <f t="shared" si="20"/>
        <v>0</v>
      </c>
      <c r="M238" s="53">
        <f t="shared" si="22"/>
        <v>0</v>
      </c>
    </row>
    <row r="239" spans="1:13" ht="14.45" customHeight="1" x14ac:dyDescent="0.25">
      <c r="A239" s="46">
        <v>223</v>
      </c>
      <c r="B239" s="47" t="s">
        <v>22</v>
      </c>
      <c r="C239" s="47">
        <v>70</v>
      </c>
      <c r="D239" s="47">
        <v>80</v>
      </c>
      <c r="E239" s="47">
        <f t="shared" si="23"/>
        <v>75</v>
      </c>
      <c r="F239" s="48">
        <v>1</v>
      </c>
      <c r="G239" s="48" t="s">
        <v>24</v>
      </c>
      <c r="H239" s="69" t="s">
        <v>258</v>
      </c>
      <c r="I239" s="50">
        <f>Cennik!$F$49+(5*Cennik!$F$56)</f>
        <v>0</v>
      </c>
      <c r="J239" s="51">
        <v>0</v>
      </c>
      <c r="K239" s="50">
        <f t="shared" si="21"/>
        <v>0</v>
      </c>
      <c r="L239" s="52">
        <f t="shared" si="20"/>
        <v>0</v>
      </c>
      <c r="M239" s="53">
        <f t="shared" si="22"/>
        <v>0</v>
      </c>
    </row>
    <row r="240" spans="1:13" x14ac:dyDescent="0.25">
      <c r="A240" s="46">
        <v>224</v>
      </c>
      <c r="B240" s="47" t="s">
        <v>22</v>
      </c>
      <c r="C240" s="47">
        <v>80</v>
      </c>
      <c r="D240" s="47">
        <v>90</v>
      </c>
      <c r="E240" s="47">
        <f t="shared" si="23"/>
        <v>85</v>
      </c>
      <c r="F240" s="48">
        <v>1</v>
      </c>
      <c r="G240" s="48" t="s">
        <v>24</v>
      </c>
      <c r="H240" s="69" t="s">
        <v>259</v>
      </c>
      <c r="I240" s="50">
        <f>Cennik!$F$49+(15*Cennik!$F$56)</f>
        <v>0</v>
      </c>
      <c r="J240" s="51">
        <v>0</v>
      </c>
      <c r="K240" s="50">
        <f t="shared" si="21"/>
        <v>0</v>
      </c>
      <c r="L240" s="52">
        <f t="shared" si="20"/>
        <v>0</v>
      </c>
      <c r="M240" s="53">
        <f t="shared" si="22"/>
        <v>0</v>
      </c>
    </row>
    <row r="241" spans="1:14" x14ac:dyDescent="0.25">
      <c r="A241" s="46">
        <v>225</v>
      </c>
      <c r="B241" s="47" t="s">
        <v>22</v>
      </c>
      <c r="C241" s="47">
        <v>90</v>
      </c>
      <c r="D241" s="47">
        <v>100</v>
      </c>
      <c r="E241" s="47">
        <f t="shared" si="23"/>
        <v>95</v>
      </c>
      <c r="F241" s="48">
        <v>1</v>
      </c>
      <c r="G241" s="48" t="s">
        <v>24</v>
      </c>
      <c r="H241" s="69" t="s">
        <v>260</v>
      </c>
      <c r="I241" s="50">
        <f>Cennik!$F$49+(25*Cennik!$F$56)</f>
        <v>0</v>
      </c>
      <c r="J241" s="51">
        <v>0</v>
      </c>
      <c r="K241" s="50">
        <f t="shared" si="21"/>
        <v>0</v>
      </c>
      <c r="L241" s="52">
        <f t="shared" si="20"/>
        <v>0</v>
      </c>
      <c r="M241" s="53">
        <f t="shared" si="22"/>
        <v>0</v>
      </c>
    </row>
    <row r="242" spans="1:14" x14ac:dyDescent="0.25">
      <c r="A242" s="46">
        <v>226</v>
      </c>
      <c r="B242" s="47" t="s">
        <v>22</v>
      </c>
      <c r="C242" s="47">
        <v>100</v>
      </c>
      <c r="D242" s="47">
        <v>150</v>
      </c>
      <c r="E242" s="47">
        <f t="shared" si="23"/>
        <v>125</v>
      </c>
      <c r="F242" s="48">
        <v>1</v>
      </c>
      <c r="G242" s="48" t="s">
        <v>24</v>
      </c>
      <c r="H242" s="69" t="s">
        <v>261</v>
      </c>
      <c r="I242" s="50">
        <f>Cennik!$F$49+(55*Cennik!$F$56)</f>
        <v>0</v>
      </c>
      <c r="J242" s="51">
        <v>0</v>
      </c>
      <c r="K242" s="50">
        <f t="shared" si="21"/>
        <v>0</v>
      </c>
      <c r="L242" s="52">
        <f t="shared" si="20"/>
        <v>0</v>
      </c>
      <c r="M242" s="53">
        <f t="shared" si="22"/>
        <v>0</v>
      </c>
    </row>
    <row r="243" spans="1:14" x14ac:dyDescent="0.25">
      <c r="A243" s="46">
        <v>227</v>
      </c>
      <c r="B243" s="47" t="s">
        <v>22</v>
      </c>
      <c r="C243" s="47">
        <v>150</v>
      </c>
      <c r="D243" s="47">
        <v>300</v>
      </c>
      <c r="E243" s="47">
        <f t="shared" si="23"/>
        <v>225</v>
      </c>
      <c r="F243" s="48">
        <v>1</v>
      </c>
      <c r="G243" s="48" t="s">
        <v>24</v>
      </c>
      <c r="H243" s="69" t="s">
        <v>262</v>
      </c>
      <c r="I243" s="50">
        <f>Cennik!$F$49+(155*Cennik!$F$56)</f>
        <v>0</v>
      </c>
      <c r="J243" s="51">
        <v>0</v>
      </c>
      <c r="K243" s="50">
        <f t="shared" si="21"/>
        <v>0</v>
      </c>
      <c r="L243" s="52">
        <f t="shared" si="20"/>
        <v>0</v>
      </c>
      <c r="M243" s="53">
        <f t="shared" si="22"/>
        <v>0</v>
      </c>
    </row>
    <row r="244" spans="1:14" ht="15.75" thickBot="1" x14ac:dyDescent="0.3">
      <c r="A244" s="54">
        <v>228</v>
      </c>
      <c r="B244" s="55" t="s">
        <v>22</v>
      </c>
      <c r="C244" s="55">
        <v>300</v>
      </c>
      <c r="D244" s="55">
        <v>1000</v>
      </c>
      <c r="E244" s="55">
        <f t="shared" si="23"/>
        <v>650</v>
      </c>
      <c r="F244" s="56">
        <v>1</v>
      </c>
      <c r="G244" s="56" t="s">
        <v>24</v>
      </c>
      <c r="H244" s="70" t="s">
        <v>490</v>
      </c>
      <c r="I244" s="58">
        <f>Cennik!$F$50+(350*Cennik!$F$57)</f>
        <v>0</v>
      </c>
      <c r="J244" s="59">
        <v>0</v>
      </c>
      <c r="K244" s="58">
        <f t="shared" si="21"/>
        <v>0</v>
      </c>
      <c r="L244" s="60">
        <f t="shared" si="20"/>
        <v>0</v>
      </c>
      <c r="M244" s="61">
        <f t="shared" si="22"/>
        <v>0</v>
      </c>
    </row>
    <row r="245" spans="1:14" ht="14.45" customHeight="1" thickBot="1" x14ac:dyDescent="0.3">
      <c r="A245" s="71"/>
      <c r="B245" s="71"/>
      <c r="C245" s="71"/>
      <c r="D245" s="71"/>
      <c r="E245" s="71"/>
      <c r="F245" s="183">
        <f>SUM(F169:F244)</f>
        <v>1463</v>
      </c>
      <c r="G245" s="72"/>
      <c r="H245" s="72"/>
      <c r="I245" s="73"/>
      <c r="J245" s="74"/>
      <c r="K245" s="266" t="s">
        <v>112</v>
      </c>
      <c r="L245" s="267"/>
      <c r="M245" s="197">
        <f>SUM(M169:M244)</f>
        <v>0</v>
      </c>
      <c r="N245" s="132"/>
    </row>
    <row r="246" spans="1:14" ht="14.45" customHeight="1" thickBot="1" x14ac:dyDescent="0.3">
      <c r="A246" s="71"/>
      <c r="B246" s="71"/>
      <c r="C246" s="71"/>
      <c r="D246" s="71"/>
      <c r="E246" s="71"/>
      <c r="F246" s="72"/>
      <c r="G246" s="72"/>
      <c r="H246" s="72"/>
      <c r="I246" s="73"/>
      <c r="J246" s="75"/>
      <c r="K246" s="268" t="s">
        <v>554</v>
      </c>
      <c r="L246" s="269"/>
      <c r="M246" s="196" t="s">
        <v>557</v>
      </c>
    </row>
    <row r="247" spans="1:14" ht="5.45" customHeight="1" thickBot="1" x14ac:dyDescent="0.3">
      <c r="A247" s="80"/>
      <c r="B247" s="71"/>
      <c r="C247" s="71"/>
      <c r="D247" s="71"/>
      <c r="E247" s="71"/>
      <c r="F247" s="72"/>
      <c r="G247" s="72"/>
      <c r="H247" s="72"/>
      <c r="I247" s="73"/>
      <c r="J247" s="81"/>
      <c r="K247" s="73"/>
      <c r="L247" s="73"/>
      <c r="M247" s="73"/>
    </row>
    <row r="248" spans="1:14" ht="19.149999999999999" customHeight="1" thickBot="1" x14ac:dyDescent="0.3">
      <c r="A248" s="270" t="s">
        <v>521</v>
      </c>
      <c r="B248" s="271"/>
      <c r="C248" s="271"/>
      <c r="D248" s="271"/>
      <c r="E248" s="271"/>
      <c r="F248" s="271"/>
      <c r="G248" s="271"/>
      <c r="H248" s="271"/>
      <c r="I248" s="271"/>
      <c r="J248" s="271"/>
      <c r="K248" s="271"/>
      <c r="L248" s="271"/>
      <c r="M248" s="272"/>
    </row>
    <row r="249" spans="1:14" ht="19.149999999999999" customHeight="1" x14ac:dyDescent="0.25">
      <c r="A249" s="24" t="s">
        <v>1</v>
      </c>
      <c r="B249" s="25" t="s">
        <v>2</v>
      </c>
      <c r="C249" s="25" t="s">
        <v>3</v>
      </c>
      <c r="D249" s="25" t="s">
        <v>4</v>
      </c>
      <c r="E249" s="25" t="s">
        <v>5</v>
      </c>
      <c r="F249" s="25" t="s">
        <v>6</v>
      </c>
      <c r="G249" s="26" t="s">
        <v>7</v>
      </c>
      <c r="H249" s="27" t="s">
        <v>8</v>
      </c>
      <c r="I249" s="27" t="s">
        <v>34</v>
      </c>
      <c r="J249" s="28" t="s">
        <v>35</v>
      </c>
      <c r="K249" s="28" t="s">
        <v>36</v>
      </c>
      <c r="L249" s="28" t="s">
        <v>497</v>
      </c>
      <c r="M249" s="29" t="s">
        <v>501</v>
      </c>
    </row>
    <row r="250" spans="1:14" ht="69" customHeight="1" thickBot="1" x14ac:dyDescent="0.3">
      <c r="A250" s="30" t="s">
        <v>12</v>
      </c>
      <c r="B250" s="31" t="s">
        <v>26</v>
      </c>
      <c r="C250" s="259" t="s">
        <v>11</v>
      </c>
      <c r="D250" s="259"/>
      <c r="E250" s="31" t="s">
        <v>534</v>
      </c>
      <c r="F250" s="32" t="s">
        <v>542</v>
      </c>
      <c r="G250" s="33" t="s">
        <v>498</v>
      </c>
      <c r="H250" s="34" t="s">
        <v>551</v>
      </c>
      <c r="I250" s="34" t="s">
        <v>502</v>
      </c>
      <c r="J250" s="35" t="s">
        <v>500</v>
      </c>
      <c r="K250" s="36" t="s">
        <v>514</v>
      </c>
      <c r="L250" s="36" t="s">
        <v>515</v>
      </c>
      <c r="M250" s="37" t="s">
        <v>540</v>
      </c>
    </row>
    <row r="251" spans="1:14" ht="14.45" customHeight="1" x14ac:dyDescent="0.25">
      <c r="A251" s="38">
        <v>229</v>
      </c>
      <c r="B251" s="39" t="s">
        <v>9</v>
      </c>
      <c r="C251" s="260"/>
      <c r="D251" s="261"/>
      <c r="E251" s="39">
        <v>0.5</v>
      </c>
      <c r="F251" s="40">
        <v>188</v>
      </c>
      <c r="G251" s="40" t="s">
        <v>24</v>
      </c>
      <c r="H251" s="41" t="s">
        <v>263</v>
      </c>
      <c r="I251" s="42">
        <f>Cennik!$G$5</f>
        <v>0</v>
      </c>
      <c r="J251" s="43">
        <v>0</v>
      </c>
      <c r="K251" s="42">
        <f>ROUND((I251+(I251*J251)),2)</f>
        <v>0</v>
      </c>
      <c r="L251" s="44">
        <f t="shared" ref="L251:L282" si="24">ROUND(F251*I251,2)</f>
        <v>0</v>
      </c>
      <c r="M251" s="45">
        <f>ROUND(L251+(L251*J251),2)</f>
        <v>0</v>
      </c>
    </row>
    <row r="252" spans="1:14" ht="14.45" customHeight="1" x14ac:dyDescent="0.25">
      <c r="A252" s="46">
        <v>230</v>
      </c>
      <c r="B252" s="47" t="s">
        <v>9</v>
      </c>
      <c r="C252" s="262"/>
      <c r="D252" s="263"/>
      <c r="E252" s="47">
        <v>1</v>
      </c>
      <c r="F252" s="48">
        <v>62</v>
      </c>
      <c r="G252" s="48" t="s">
        <v>24</v>
      </c>
      <c r="H252" s="49" t="s">
        <v>264</v>
      </c>
      <c r="I252" s="50">
        <f>Cennik!$G$6</f>
        <v>0</v>
      </c>
      <c r="J252" s="51">
        <v>0</v>
      </c>
      <c r="K252" s="50">
        <f t="shared" ref="K252:K314" si="25">ROUND((I252+(I252*J252)),2)</f>
        <v>0</v>
      </c>
      <c r="L252" s="52">
        <f t="shared" si="24"/>
        <v>0</v>
      </c>
      <c r="M252" s="53">
        <f t="shared" ref="M252:M314" si="26">ROUND(L252+(L252*J252),2)</f>
        <v>0</v>
      </c>
    </row>
    <row r="253" spans="1:14" ht="14.45" customHeight="1" x14ac:dyDescent="0.25">
      <c r="A253" s="46">
        <v>231</v>
      </c>
      <c r="B253" s="47" t="s">
        <v>9</v>
      </c>
      <c r="C253" s="262"/>
      <c r="D253" s="263"/>
      <c r="E253" s="47">
        <v>1.5</v>
      </c>
      <c r="F253" s="48">
        <v>190</v>
      </c>
      <c r="G253" s="48" t="s">
        <v>24</v>
      </c>
      <c r="H253" s="49" t="s">
        <v>265</v>
      </c>
      <c r="I253" s="50">
        <f>Cennik!$G$7</f>
        <v>0</v>
      </c>
      <c r="J253" s="51">
        <v>0</v>
      </c>
      <c r="K253" s="50">
        <f t="shared" si="25"/>
        <v>0</v>
      </c>
      <c r="L253" s="52">
        <f t="shared" si="24"/>
        <v>0</v>
      </c>
      <c r="M253" s="53">
        <f t="shared" si="26"/>
        <v>0</v>
      </c>
    </row>
    <row r="254" spans="1:14" ht="14.45" customHeight="1" thickBot="1" x14ac:dyDescent="0.3">
      <c r="A254" s="54">
        <v>232</v>
      </c>
      <c r="B254" s="55" t="s">
        <v>9</v>
      </c>
      <c r="C254" s="262"/>
      <c r="D254" s="263"/>
      <c r="E254" s="55">
        <v>2</v>
      </c>
      <c r="F254" s="56">
        <v>23</v>
      </c>
      <c r="G254" s="56" t="s">
        <v>24</v>
      </c>
      <c r="H254" s="57" t="s">
        <v>266</v>
      </c>
      <c r="I254" s="58">
        <f>Cennik!$G$8</f>
        <v>0</v>
      </c>
      <c r="J254" s="59">
        <v>0</v>
      </c>
      <c r="K254" s="58">
        <f t="shared" si="25"/>
        <v>0</v>
      </c>
      <c r="L254" s="60">
        <f t="shared" si="24"/>
        <v>0</v>
      </c>
      <c r="M254" s="61">
        <f t="shared" si="26"/>
        <v>0</v>
      </c>
    </row>
    <row r="255" spans="1:14" ht="14.45" customHeight="1" x14ac:dyDescent="0.25">
      <c r="A255" s="38">
        <v>233</v>
      </c>
      <c r="B255" s="39" t="s">
        <v>10</v>
      </c>
      <c r="C255" s="262"/>
      <c r="D255" s="263"/>
      <c r="E255" s="39">
        <v>0.5</v>
      </c>
      <c r="F255" s="40">
        <v>10</v>
      </c>
      <c r="G255" s="40" t="s">
        <v>24</v>
      </c>
      <c r="H255" s="41" t="s">
        <v>267</v>
      </c>
      <c r="I255" s="42">
        <f>Cennik!$G$9</f>
        <v>0</v>
      </c>
      <c r="J255" s="43">
        <v>0</v>
      </c>
      <c r="K255" s="42">
        <f t="shared" si="25"/>
        <v>0</v>
      </c>
      <c r="L255" s="44">
        <f t="shared" si="24"/>
        <v>0</v>
      </c>
      <c r="M255" s="45">
        <f t="shared" si="26"/>
        <v>0</v>
      </c>
    </row>
    <row r="256" spans="1:14" ht="14.45" customHeight="1" x14ac:dyDescent="0.25">
      <c r="A256" s="46">
        <v>234</v>
      </c>
      <c r="B256" s="47" t="s">
        <v>10</v>
      </c>
      <c r="C256" s="262"/>
      <c r="D256" s="263"/>
      <c r="E256" s="47">
        <v>1</v>
      </c>
      <c r="F256" s="48">
        <v>1</v>
      </c>
      <c r="G256" s="48" t="s">
        <v>24</v>
      </c>
      <c r="H256" s="49" t="s">
        <v>268</v>
      </c>
      <c r="I256" s="50">
        <f>Cennik!$G$10</f>
        <v>0</v>
      </c>
      <c r="J256" s="51">
        <v>0</v>
      </c>
      <c r="K256" s="50">
        <f t="shared" si="25"/>
        <v>0</v>
      </c>
      <c r="L256" s="52">
        <f t="shared" si="24"/>
        <v>0</v>
      </c>
      <c r="M256" s="53">
        <f t="shared" si="26"/>
        <v>0</v>
      </c>
    </row>
    <row r="257" spans="1:13" ht="14.45" customHeight="1" x14ac:dyDescent="0.25">
      <c r="A257" s="46">
        <v>235</v>
      </c>
      <c r="B257" s="47" t="s">
        <v>10</v>
      </c>
      <c r="C257" s="262"/>
      <c r="D257" s="263"/>
      <c r="E257" s="47">
        <v>1.5</v>
      </c>
      <c r="F257" s="48">
        <v>7</v>
      </c>
      <c r="G257" s="48" t="s">
        <v>24</v>
      </c>
      <c r="H257" s="49" t="s">
        <v>269</v>
      </c>
      <c r="I257" s="50">
        <f>Cennik!$G$11</f>
        <v>0</v>
      </c>
      <c r="J257" s="51">
        <v>0</v>
      </c>
      <c r="K257" s="50">
        <f t="shared" si="25"/>
        <v>0</v>
      </c>
      <c r="L257" s="52">
        <f t="shared" si="24"/>
        <v>0</v>
      </c>
      <c r="M257" s="53">
        <f t="shared" si="26"/>
        <v>0</v>
      </c>
    </row>
    <row r="258" spans="1:13" ht="14.45" customHeight="1" x14ac:dyDescent="0.25">
      <c r="A258" s="46">
        <v>236</v>
      </c>
      <c r="B258" s="47" t="s">
        <v>10</v>
      </c>
      <c r="C258" s="262"/>
      <c r="D258" s="263"/>
      <c r="E258" s="47">
        <v>2</v>
      </c>
      <c r="F258" s="48">
        <v>3</v>
      </c>
      <c r="G258" s="48" t="s">
        <v>24</v>
      </c>
      <c r="H258" s="49" t="s">
        <v>270</v>
      </c>
      <c r="I258" s="50">
        <f>Cennik!$G$12</f>
        <v>0</v>
      </c>
      <c r="J258" s="51">
        <v>0</v>
      </c>
      <c r="K258" s="50">
        <f t="shared" si="25"/>
        <v>0</v>
      </c>
      <c r="L258" s="52">
        <f t="shared" si="24"/>
        <v>0</v>
      </c>
      <c r="M258" s="53">
        <f t="shared" si="26"/>
        <v>0</v>
      </c>
    </row>
    <row r="259" spans="1:13" ht="14.45" customHeight="1" x14ac:dyDescent="0.25">
      <c r="A259" s="46">
        <v>237</v>
      </c>
      <c r="B259" s="47" t="s">
        <v>10</v>
      </c>
      <c r="C259" s="262"/>
      <c r="D259" s="263"/>
      <c r="E259" s="47">
        <v>2.5</v>
      </c>
      <c r="F259" s="48">
        <v>80</v>
      </c>
      <c r="G259" s="48" t="s">
        <v>24</v>
      </c>
      <c r="H259" s="49" t="s">
        <v>271</v>
      </c>
      <c r="I259" s="50">
        <f>Cennik!$G$13</f>
        <v>0</v>
      </c>
      <c r="J259" s="51">
        <v>0</v>
      </c>
      <c r="K259" s="50">
        <f t="shared" si="25"/>
        <v>0</v>
      </c>
      <c r="L259" s="52">
        <f t="shared" si="24"/>
        <v>0</v>
      </c>
      <c r="M259" s="53">
        <f t="shared" si="26"/>
        <v>0</v>
      </c>
    </row>
    <row r="260" spans="1:13" ht="14.45" customHeight="1" x14ac:dyDescent="0.25">
      <c r="A260" s="46">
        <v>238</v>
      </c>
      <c r="B260" s="47" t="s">
        <v>10</v>
      </c>
      <c r="C260" s="262"/>
      <c r="D260" s="263"/>
      <c r="E260" s="47">
        <v>3</v>
      </c>
      <c r="F260" s="48">
        <v>32</v>
      </c>
      <c r="G260" s="48" t="s">
        <v>24</v>
      </c>
      <c r="H260" s="49" t="s">
        <v>272</v>
      </c>
      <c r="I260" s="50">
        <f>Cennik!$G$14</f>
        <v>0</v>
      </c>
      <c r="J260" s="51">
        <v>0</v>
      </c>
      <c r="K260" s="50">
        <f t="shared" si="25"/>
        <v>0</v>
      </c>
      <c r="L260" s="52">
        <f t="shared" si="24"/>
        <v>0</v>
      </c>
      <c r="M260" s="53">
        <f t="shared" si="26"/>
        <v>0</v>
      </c>
    </row>
    <row r="261" spans="1:13" ht="14.45" customHeight="1" x14ac:dyDescent="0.25">
      <c r="A261" s="46">
        <v>239</v>
      </c>
      <c r="B261" s="47" t="s">
        <v>10</v>
      </c>
      <c r="C261" s="262"/>
      <c r="D261" s="263"/>
      <c r="E261" s="47">
        <v>3.5</v>
      </c>
      <c r="F261" s="48">
        <v>28</v>
      </c>
      <c r="G261" s="48" t="s">
        <v>24</v>
      </c>
      <c r="H261" s="49" t="s">
        <v>273</v>
      </c>
      <c r="I261" s="50">
        <f>Cennik!$G$15</f>
        <v>0</v>
      </c>
      <c r="J261" s="51">
        <v>0</v>
      </c>
      <c r="K261" s="50">
        <f t="shared" si="25"/>
        <v>0</v>
      </c>
      <c r="L261" s="52">
        <f t="shared" si="24"/>
        <v>0</v>
      </c>
      <c r="M261" s="53">
        <f t="shared" si="26"/>
        <v>0</v>
      </c>
    </row>
    <row r="262" spans="1:13" ht="14.45" customHeight="1" x14ac:dyDescent="0.25">
      <c r="A262" s="46">
        <v>240</v>
      </c>
      <c r="B262" s="47" t="s">
        <v>10</v>
      </c>
      <c r="C262" s="262"/>
      <c r="D262" s="263"/>
      <c r="E262" s="47">
        <v>4</v>
      </c>
      <c r="F262" s="48">
        <v>45</v>
      </c>
      <c r="G262" s="48" t="s">
        <v>24</v>
      </c>
      <c r="H262" s="49" t="s">
        <v>274</v>
      </c>
      <c r="I262" s="50">
        <f>Cennik!$G$16</f>
        <v>0</v>
      </c>
      <c r="J262" s="51">
        <v>0</v>
      </c>
      <c r="K262" s="50">
        <f t="shared" si="25"/>
        <v>0</v>
      </c>
      <c r="L262" s="52">
        <f t="shared" si="24"/>
        <v>0</v>
      </c>
      <c r="M262" s="53">
        <f t="shared" si="26"/>
        <v>0</v>
      </c>
    </row>
    <row r="263" spans="1:13" ht="14.45" customHeight="1" x14ac:dyDescent="0.25">
      <c r="A263" s="46">
        <v>241</v>
      </c>
      <c r="B263" s="47" t="s">
        <v>10</v>
      </c>
      <c r="C263" s="262"/>
      <c r="D263" s="263"/>
      <c r="E263" s="47">
        <v>4.5</v>
      </c>
      <c r="F263" s="48">
        <v>16</v>
      </c>
      <c r="G263" s="48" t="s">
        <v>24</v>
      </c>
      <c r="H263" s="49" t="s">
        <v>275</v>
      </c>
      <c r="I263" s="50">
        <f>Cennik!$G$17</f>
        <v>0</v>
      </c>
      <c r="J263" s="51">
        <v>0</v>
      </c>
      <c r="K263" s="50">
        <f t="shared" si="25"/>
        <v>0</v>
      </c>
      <c r="L263" s="52">
        <f t="shared" si="24"/>
        <v>0</v>
      </c>
      <c r="M263" s="53">
        <f t="shared" si="26"/>
        <v>0</v>
      </c>
    </row>
    <row r="264" spans="1:13" ht="14.45" customHeight="1" x14ac:dyDescent="0.25">
      <c r="A264" s="46">
        <v>242</v>
      </c>
      <c r="B264" s="47" t="s">
        <v>10</v>
      </c>
      <c r="C264" s="262"/>
      <c r="D264" s="263"/>
      <c r="E264" s="47">
        <v>5</v>
      </c>
      <c r="F264" s="48">
        <v>13</v>
      </c>
      <c r="G264" s="48" t="s">
        <v>24</v>
      </c>
      <c r="H264" s="49" t="s">
        <v>276</v>
      </c>
      <c r="I264" s="50">
        <f>Cennik!$G$18</f>
        <v>0</v>
      </c>
      <c r="J264" s="51">
        <v>0</v>
      </c>
      <c r="K264" s="50">
        <f t="shared" si="25"/>
        <v>0</v>
      </c>
      <c r="L264" s="52">
        <f t="shared" si="24"/>
        <v>0</v>
      </c>
      <c r="M264" s="53">
        <f t="shared" si="26"/>
        <v>0</v>
      </c>
    </row>
    <row r="265" spans="1:13" ht="14.45" customHeight="1" x14ac:dyDescent="0.25">
      <c r="A265" s="46">
        <v>243</v>
      </c>
      <c r="B265" s="47" t="s">
        <v>10</v>
      </c>
      <c r="C265" s="262"/>
      <c r="D265" s="263"/>
      <c r="E265" s="47">
        <v>5.5</v>
      </c>
      <c r="F265" s="48">
        <v>12</v>
      </c>
      <c r="G265" s="48" t="s">
        <v>24</v>
      </c>
      <c r="H265" s="49" t="s">
        <v>277</v>
      </c>
      <c r="I265" s="50">
        <f>Cennik!$G$19</f>
        <v>0</v>
      </c>
      <c r="J265" s="51">
        <v>0</v>
      </c>
      <c r="K265" s="50">
        <f t="shared" si="25"/>
        <v>0</v>
      </c>
      <c r="L265" s="52">
        <f t="shared" si="24"/>
        <v>0</v>
      </c>
      <c r="M265" s="53">
        <f t="shared" si="26"/>
        <v>0</v>
      </c>
    </row>
    <row r="266" spans="1:13" ht="14.45" customHeight="1" x14ac:dyDescent="0.25">
      <c r="A266" s="46">
        <v>244</v>
      </c>
      <c r="B266" s="47" t="s">
        <v>10</v>
      </c>
      <c r="C266" s="262"/>
      <c r="D266" s="263"/>
      <c r="E266" s="47">
        <v>6</v>
      </c>
      <c r="F266" s="48">
        <v>32</v>
      </c>
      <c r="G266" s="48" t="s">
        <v>24</v>
      </c>
      <c r="H266" s="49" t="s">
        <v>278</v>
      </c>
      <c r="I266" s="50">
        <f>Cennik!$G$20</f>
        <v>0</v>
      </c>
      <c r="J266" s="51">
        <v>0</v>
      </c>
      <c r="K266" s="50">
        <f t="shared" si="25"/>
        <v>0</v>
      </c>
      <c r="L266" s="52">
        <f t="shared" si="24"/>
        <v>0</v>
      </c>
      <c r="M266" s="53">
        <f t="shared" si="26"/>
        <v>0</v>
      </c>
    </row>
    <row r="267" spans="1:13" ht="14.45" customHeight="1" x14ac:dyDescent="0.25">
      <c r="A267" s="46">
        <v>245</v>
      </c>
      <c r="B267" s="47" t="s">
        <v>10</v>
      </c>
      <c r="C267" s="262"/>
      <c r="D267" s="263"/>
      <c r="E267" s="47">
        <v>6.5</v>
      </c>
      <c r="F267" s="48">
        <v>10</v>
      </c>
      <c r="G267" s="48" t="s">
        <v>24</v>
      </c>
      <c r="H267" s="49" t="s">
        <v>279</v>
      </c>
      <c r="I267" s="50">
        <f>Cennik!$G$21</f>
        <v>0</v>
      </c>
      <c r="J267" s="51">
        <v>0</v>
      </c>
      <c r="K267" s="50">
        <f t="shared" si="25"/>
        <v>0</v>
      </c>
      <c r="L267" s="52">
        <f t="shared" si="24"/>
        <v>0</v>
      </c>
      <c r="M267" s="53">
        <f t="shared" si="26"/>
        <v>0</v>
      </c>
    </row>
    <row r="268" spans="1:13" ht="14.45" customHeight="1" x14ac:dyDescent="0.25">
      <c r="A268" s="46">
        <v>246</v>
      </c>
      <c r="B268" s="47" t="s">
        <v>10</v>
      </c>
      <c r="C268" s="262"/>
      <c r="D268" s="263"/>
      <c r="E268" s="47">
        <v>7</v>
      </c>
      <c r="F268" s="48">
        <v>17</v>
      </c>
      <c r="G268" s="48" t="s">
        <v>24</v>
      </c>
      <c r="H268" s="49" t="s">
        <v>280</v>
      </c>
      <c r="I268" s="50">
        <f>Cennik!$G$22</f>
        <v>0</v>
      </c>
      <c r="J268" s="51">
        <v>0</v>
      </c>
      <c r="K268" s="50">
        <f t="shared" si="25"/>
        <v>0</v>
      </c>
      <c r="L268" s="52">
        <f t="shared" si="24"/>
        <v>0</v>
      </c>
      <c r="M268" s="53">
        <f t="shared" si="26"/>
        <v>0</v>
      </c>
    </row>
    <row r="269" spans="1:13" ht="14.45" customHeight="1" x14ac:dyDescent="0.25">
      <c r="A269" s="46">
        <v>247</v>
      </c>
      <c r="B269" s="47" t="s">
        <v>10</v>
      </c>
      <c r="C269" s="262"/>
      <c r="D269" s="263"/>
      <c r="E269" s="47">
        <v>7.5</v>
      </c>
      <c r="F269" s="48">
        <v>32</v>
      </c>
      <c r="G269" s="48" t="s">
        <v>24</v>
      </c>
      <c r="H269" s="49" t="s">
        <v>281</v>
      </c>
      <c r="I269" s="50">
        <f>Cennik!$G$23</f>
        <v>0</v>
      </c>
      <c r="J269" s="51">
        <v>0</v>
      </c>
      <c r="K269" s="50">
        <f t="shared" si="25"/>
        <v>0</v>
      </c>
      <c r="L269" s="52">
        <f t="shared" si="24"/>
        <v>0</v>
      </c>
      <c r="M269" s="53">
        <f t="shared" si="26"/>
        <v>0</v>
      </c>
    </row>
    <row r="270" spans="1:13" ht="14.45" customHeight="1" x14ac:dyDescent="0.25">
      <c r="A270" s="46">
        <v>248</v>
      </c>
      <c r="B270" s="47" t="s">
        <v>10</v>
      </c>
      <c r="C270" s="262"/>
      <c r="D270" s="263"/>
      <c r="E270" s="47">
        <v>8</v>
      </c>
      <c r="F270" s="48">
        <v>35</v>
      </c>
      <c r="G270" s="48" t="s">
        <v>24</v>
      </c>
      <c r="H270" s="49" t="s">
        <v>282</v>
      </c>
      <c r="I270" s="50">
        <f>Cennik!$G$24</f>
        <v>0</v>
      </c>
      <c r="J270" s="51">
        <v>0</v>
      </c>
      <c r="K270" s="50">
        <f t="shared" si="25"/>
        <v>0</v>
      </c>
      <c r="L270" s="52">
        <f t="shared" si="24"/>
        <v>0</v>
      </c>
      <c r="M270" s="53">
        <f t="shared" si="26"/>
        <v>0</v>
      </c>
    </row>
    <row r="271" spans="1:13" ht="14.45" customHeight="1" x14ac:dyDescent="0.25">
      <c r="A271" s="46">
        <v>249</v>
      </c>
      <c r="B271" s="47" t="s">
        <v>10</v>
      </c>
      <c r="C271" s="262"/>
      <c r="D271" s="263"/>
      <c r="E271" s="47">
        <v>8.5</v>
      </c>
      <c r="F271" s="48">
        <v>15</v>
      </c>
      <c r="G271" s="48" t="s">
        <v>24</v>
      </c>
      <c r="H271" s="49" t="s">
        <v>283</v>
      </c>
      <c r="I271" s="50">
        <f>Cennik!$G$25</f>
        <v>0</v>
      </c>
      <c r="J271" s="51">
        <v>0</v>
      </c>
      <c r="K271" s="50">
        <f t="shared" si="25"/>
        <v>0</v>
      </c>
      <c r="L271" s="52">
        <f t="shared" si="24"/>
        <v>0</v>
      </c>
      <c r="M271" s="53">
        <f t="shared" si="26"/>
        <v>0</v>
      </c>
    </row>
    <row r="272" spans="1:13" ht="14.45" customHeight="1" x14ac:dyDescent="0.25">
      <c r="A272" s="46">
        <v>250</v>
      </c>
      <c r="B272" s="47" t="s">
        <v>10</v>
      </c>
      <c r="C272" s="262"/>
      <c r="D272" s="263"/>
      <c r="E272" s="47">
        <v>9</v>
      </c>
      <c r="F272" s="48">
        <v>13</v>
      </c>
      <c r="G272" s="48" t="s">
        <v>24</v>
      </c>
      <c r="H272" s="49" t="s">
        <v>284</v>
      </c>
      <c r="I272" s="50">
        <f>Cennik!$G$26</f>
        <v>0</v>
      </c>
      <c r="J272" s="51">
        <v>0</v>
      </c>
      <c r="K272" s="50">
        <f t="shared" si="25"/>
        <v>0</v>
      </c>
      <c r="L272" s="52">
        <f t="shared" si="24"/>
        <v>0</v>
      </c>
      <c r="M272" s="53">
        <f t="shared" si="26"/>
        <v>0</v>
      </c>
    </row>
    <row r="273" spans="1:13" ht="14.45" customHeight="1" x14ac:dyDescent="0.25">
      <c r="A273" s="46">
        <v>251</v>
      </c>
      <c r="B273" s="47" t="s">
        <v>10</v>
      </c>
      <c r="C273" s="262"/>
      <c r="D273" s="263"/>
      <c r="E273" s="47">
        <v>9.5</v>
      </c>
      <c r="F273" s="48">
        <v>9</v>
      </c>
      <c r="G273" s="48" t="s">
        <v>24</v>
      </c>
      <c r="H273" s="49" t="s">
        <v>285</v>
      </c>
      <c r="I273" s="50">
        <f>Cennik!$G$27</f>
        <v>0</v>
      </c>
      <c r="J273" s="51">
        <v>0</v>
      </c>
      <c r="K273" s="50">
        <f t="shared" si="25"/>
        <v>0</v>
      </c>
      <c r="L273" s="52">
        <f t="shared" si="24"/>
        <v>0</v>
      </c>
      <c r="M273" s="53">
        <f t="shared" si="26"/>
        <v>0</v>
      </c>
    </row>
    <row r="274" spans="1:13" ht="14.45" customHeight="1" x14ac:dyDescent="0.25">
      <c r="A274" s="46">
        <v>252</v>
      </c>
      <c r="B274" s="62" t="s">
        <v>10</v>
      </c>
      <c r="C274" s="262"/>
      <c r="D274" s="263"/>
      <c r="E274" s="62">
        <v>10</v>
      </c>
      <c r="F274" s="63">
        <v>25</v>
      </c>
      <c r="G274" s="63" t="s">
        <v>24</v>
      </c>
      <c r="H274" s="49" t="s">
        <v>286</v>
      </c>
      <c r="I274" s="64">
        <f>Cennik!$G$28</f>
        <v>0</v>
      </c>
      <c r="J274" s="65">
        <v>0</v>
      </c>
      <c r="K274" s="64">
        <f t="shared" si="25"/>
        <v>0</v>
      </c>
      <c r="L274" s="66">
        <f t="shared" si="24"/>
        <v>0</v>
      </c>
      <c r="M274" s="67">
        <f t="shared" si="26"/>
        <v>0</v>
      </c>
    </row>
    <row r="275" spans="1:13" ht="14.45" customHeight="1" x14ac:dyDescent="0.25">
      <c r="A275" s="46">
        <v>253</v>
      </c>
      <c r="B275" s="47" t="s">
        <v>10</v>
      </c>
      <c r="C275" s="262"/>
      <c r="D275" s="263"/>
      <c r="E275" s="47">
        <v>10.5</v>
      </c>
      <c r="F275" s="48">
        <v>9</v>
      </c>
      <c r="G275" s="48" t="s">
        <v>24</v>
      </c>
      <c r="H275" s="49" t="s">
        <v>287</v>
      </c>
      <c r="I275" s="50">
        <f>Cennik!$G$28+Cennik!$G$52</f>
        <v>0</v>
      </c>
      <c r="J275" s="51">
        <v>0</v>
      </c>
      <c r="K275" s="50">
        <f t="shared" si="25"/>
        <v>0</v>
      </c>
      <c r="L275" s="52">
        <f t="shared" si="24"/>
        <v>0</v>
      </c>
      <c r="M275" s="53">
        <f t="shared" si="26"/>
        <v>0</v>
      </c>
    </row>
    <row r="276" spans="1:13" ht="14.45" customHeight="1" x14ac:dyDescent="0.25">
      <c r="A276" s="46">
        <v>254</v>
      </c>
      <c r="B276" s="47" t="s">
        <v>10</v>
      </c>
      <c r="C276" s="262"/>
      <c r="D276" s="263"/>
      <c r="E276" s="47">
        <v>11</v>
      </c>
      <c r="F276" s="48">
        <v>15</v>
      </c>
      <c r="G276" s="48" t="s">
        <v>24</v>
      </c>
      <c r="H276" s="49" t="s">
        <v>288</v>
      </c>
      <c r="I276" s="50">
        <f>Cennik!$G$29</f>
        <v>0</v>
      </c>
      <c r="J276" s="51">
        <v>0</v>
      </c>
      <c r="K276" s="50">
        <f t="shared" si="25"/>
        <v>0</v>
      </c>
      <c r="L276" s="52">
        <f t="shared" si="24"/>
        <v>0</v>
      </c>
      <c r="M276" s="53">
        <f t="shared" si="26"/>
        <v>0</v>
      </c>
    </row>
    <row r="277" spans="1:13" ht="14.45" customHeight="1" x14ac:dyDescent="0.25">
      <c r="A277" s="46">
        <v>255</v>
      </c>
      <c r="B277" s="47" t="s">
        <v>10</v>
      </c>
      <c r="C277" s="262"/>
      <c r="D277" s="263"/>
      <c r="E277" s="47">
        <v>11.5</v>
      </c>
      <c r="F277" s="48">
        <v>14</v>
      </c>
      <c r="G277" s="48" t="s">
        <v>24</v>
      </c>
      <c r="H277" s="49" t="s">
        <v>289</v>
      </c>
      <c r="I277" s="50">
        <f>Cennik!$G$29+Cennik!$G$52</f>
        <v>0</v>
      </c>
      <c r="J277" s="51">
        <v>0</v>
      </c>
      <c r="K277" s="50">
        <f t="shared" si="25"/>
        <v>0</v>
      </c>
      <c r="L277" s="52">
        <f t="shared" si="24"/>
        <v>0</v>
      </c>
      <c r="M277" s="53">
        <f t="shared" si="26"/>
        <v>0</v>
      </c>
    </row>
    <row r="278" spans="1:13" ht="14.45" customHeight="1" x14ac:dyDescent="0.25">
      <c r="A278" s="46">
        <v>256</v>
      </c>
      <c r="B278" s="47" t="s">
        <v>10</v>
      </c>
      <c r="C278" s="262"/>
      <c r="D278" s="263"/>
      <c r="E278" s="47">
        <v>12</v>
      </c>
      <c r="F278" s="48">
        <v>15</v>
      </c>
      <c r="G278" s="48" t="s">
        <v>24</v>
      </c>
      <c r="H278" s="49" t="s">
        <v>290</v>
      </c>
      <c r="I278" s="50">
        <f>Cennik!$G$30</f>
        <v>0</v>
      </c>
      <c r="J278" s="51">
        <v>0</v>
      </c>
      <c r="K278" s="50">
        <f t="shared" si="25"/>
        <v>0</v>
      </c>
      <c r="L278" s="52">
        <f t="shared" si="24"/>
        <v>0</v>
      </c>
      <c r="M278" s="53">
        <f t="shared" si="26"/>
        <v>0</v>
      </c>
    </row>
    <row r="279" spans="1:13" ht="14.45" customHeight="1" x14ac:dyDescent="0.25">
      <c r="A279" s="46">
        <v>257</v>
      </c>
      <c r="B279" s="47" t="s">
        <v>10</v>
      </c>
      <c r="C279" s="262"/>
      <c r="D279" s="263"/>
      <c r="E279" s="47">
        <v>12.5</v>
      </c>
      <c r="F279" s="48">
        <v>15</v>
      </c>
      <c r="G279" s="48" t="s">
        <v>24</v>
      </c>
      <c r="H279" s="49" t="s">
        <v>291</v>
      </c>
      <c r="I279" s="50">
        <f>Cennik!$G$30+Cennik!$G$52</f>
        <v>0</v>
      </c>
      <c r="J279" s="51">
        <v>0</v>
      </c>
      <c r="K279" s="50">
        <f t="shared" si="25"/>
        <v>0</v>
      </c>
      <c r="L279" s="52">
        <f t="shared" si="24"/>
        <v>0</v>
      </c>
      <c r="M279" s="53">
        <f t="shared" si="26"/>
        <v>0</v>
      </c>
    </row>
    <row r="280" spans="1:13" ht="14.45" customHeight="1" x14ac:dyDescent="0.25">
      <c r="A280" s="46">
        <v>258</v>
      </c>
      <c r="B280" s="47" t="s">
        <v>10</v>
      </c>
      <c r="C280" s="262"/>
      <c r="D280" s="263"/>
      <c r="E280" s="47">
        <v>13</v>
      </c>
      <c r="F280" s="48">
        <v>10</v>
      </c>
      <c r="G280" s="48" t="s">
        <v>24</v>
      </c>
      <c r="H280" s="49" t="s">
        <v>292</v>
      </c>
      <c r="I280" s="50">
        <f>Cennik!$G$31</f>
        <v>0</v>
      </c>
      <c r="J280" s="51">
        <v>0</v>
      </c>
      <c r="K280" s="50">
        <f t="shared" si="25"/>
        <v>0</v>
      </c>
      <c r="L280" s="52">
        <f t="shared" si="24"/>
        <v>0</v>
      </c>
      <c r="M280" s="53">
        <f t="shared" si="26"/>
        <v>0</v>
      </c>
    </row>
    <row r="281" spans="1:13" ht="14.45" customHeight="1" x14ac:dyDescent="0.25">
      <c r="A281" s="46">
        <v>259</v>
      </c>
      <c r="B281" s="47" t="s">
        <v>10</v>
      </c>
      <c r="C281" s="262"/>
      <c r="D281" s="263"/>
      <c r="E281" s="47">
        <v>13.5</v>
      </c>
      <c r="F281" s="48">
        <v>10</v>
      </c>
      <c r="G281" s="48" t="s">
        <v>24</v>
      </c>
      <c r="H281" s="49" t="s">
        <v>293</v>
      </c>
      <c r="I281" s="50">
        <f>Cennik!$G$31+Cennik!$G$52</f>
        <v>0</v>
      </c>
      <c r="J281" s="51">
        <v>0</v>
      </c>
      <c r="K281" s="50">
        <f t="shared" si="25"/>
        <v>0</v>
      </c>
      <c r="L281" s="52">
        <f t="shared" si="24"/>
        <v>0</v>
      </c>
      <c r="M281" s="53">
        <f t="shared" si="26"/>
        <v>0</v>
      </c>
    </row>
    <row r="282" spans="1:13" ht="14.45" customHeight="1" x14ac:dyDescent="0.25">
      <c r="A282" s="46">
        <v>260</v>
      </c>
      <c r="B282" s="47" t="s">
        <v>10</v>
      </c>
      <c r="C282" s="262"/>
      <c r="D282" s="263"/>
      <c r="E282" s="47">
        <v>14</v>
      </c>
      <c r="F282" s="48">
        <v>8</v>
      </c>
      <c r="G282" s="48" t="s">
        <v>24</v>
      </c>
      <c r="H282" s="49" t="s">
        <v>294</v>
      </c>
      <c r="I282" s="50">
        <f>Cennik!$G$32</f>
        <v>0</v>
      </c>
      <c r="J282" s="51">
        <v>0</v>
      </c>
      <c r="K282" s="50">
        <f t="shared" si="25"/>
        <v>0</v>
      </c>
      <c r="L282" s="52">
        <f t="shared" si="24"/>
        <v>0</v>
      </c>
      <c r="M282" s="53">
        <f t="shared" si="26"/>
        <v>0</v>
      </c>
    </row>
    <row r="283" spans="1:13" ht="14.45" customHeight="1" x14ac:dyDescent="0.25">
      <c r="A283" s="46">
        <v>261</v>
      </c>
      <c r="B283" s="47" t="s">
        <v>10</v>
      </c>
      <c r="C283" s="262"/>
      <c r="D283" s="263"/>
      <c r="E283" s="47">
        <v>14.5</v>
      </c>
      <c r="F283" s="48">
        <v>19</v>
      </c>
      <c r="G283" s="48" t="s">
        <v>24</v>
      </c>
      <c r="H283" s="49" t="s">
        <v>295</v>
      </c>
      <c r="I283" s="50">
        <f>Cennik!$G$32+Cennik!$G$52</f>
        <v>0</v>
      </c>
      <c r="J283" s="51">
        <v>0</v>
      </c>
      <c r="K283" s="50">
        <f t="shared" si="25"/>
        <v>0</v>
      </c>
      <c r="L283" s="52">
        <f t="shared" ref="L283:L314" si="27">ROUND(F283*I283,2)</f>
        <v>0</v>
      </c>
      <c r="M283" s="53">
        <f t="shared" si="26"/>
        <v>0</v>
      </c>
    </row>
    <row r="284" spans="1:13" ht="14.45" customHeight="1" x14ac:dyDescent="0.25">
      <c r="A284" s="46">
        <v>262</v>
      </c>
      <c r="B284" s="47" t="s">
        <v>10</v>
      </c>
      <c r="C284" s="262"/>
      <c r="D284" s="263"/>
      <c r="E284" s="47">
        <v>15</v>
      </c>
      <c r="F284" s="48">
        <v>17</v>
      </c>
      <c r="G284" s="48" t="s">
        <v>24</v>
      </c>
      <c r="H284" s="49" t="s">
        <v>296</v>
      </c>
      <c r="I284" s="50">
        <f>Cennik!$G$33</f>
        <v>0</v>
      </c>
      <c r="J284" s="51">
        <v>0</v>
      </c>
      <c r="K284" s="50">
        <f t="shared" si="25"/>
        <v>0</v>
      </c>
      <c r="L284" s="52">
        <f t="shared" si="27"/>
        <v>0</v>
      </c>
      <c r="M284" s="53">
        <f t="shared" si="26"/>
        <v>0</v>
      </c>
    </row>
    <row r="285" spans="1:13" ht="14.45" customHeight="1" x14ac:dyDescent="0.25">
      <c r="A285" s="46">
        <v>263</v>
      </c>
      <c r="B285" s="47" t="s">
        <v>10</v>
      </c>
      <c r="C285" s="262"/>
      <c r="D285" s="263"/>
      <c r="E285" s="47">
        <v>15.5</v>
      </c>
      <c r="F285" s="48">
        <v>8</v>
      </c>
      <c r="G285" s="48" t="s">
        <v>24</v>
      </c>
      <c r="H285" s="49" t="s">
        <v>297</v>
      </c>
      <c r="I285" s="50">
        <f>Cennik!$G$33+Cennik!$G$52</f>
        <v>0</v>
      </c>
      <c r="J285" s="51">
        <v>0</v>
      </c>
      <c r="K285" s="50">
        <f t="shared" si="25"/>
        <v>0</v>
      </c>
      <c r="L285" s="52">
        <f t="shared" si="27"/>
        <v>0</v>
      </c>
      <c r="M285" s="53">
        <f t="shared" si="26"/>
        <v>0</v>
      </c>
    </row>
    <row r="286" spans="1:13" ht="14.45" customHeight="1" x14ac:dyDescent="0.25">
      <c r="A286" s="46">
        <v>264</v>
      </c>
      <c r="B286" s="47" t="s">
        <v>10</v>
      </c>
      <c r="C286" s="262"/>
      <c r="D286" s="263"/>
      <c r="E286" s="47">
        <v>16</v>
      </c>
      <c r="F286" s="48">
        <v>9</v>
      </c>
      <c r="G286" s="48" t="s">
        <v>24</v>
      </c>
      <c r="H286" s="49" t="s">
        <v>298</v>
      </c>
      <c r="I286" s="50">
        <f>Cennik!$G$34</f>
        <v>0</v>
      </c>
      <c r="J286" s="51">
        <v>0</v>
      </c>
      <c r="K286" s="50">
        <f t="shared" si="25"/>
        <v>0</v>
      </c>
      <c r="L286" s="52">
        <f t="shared" si="27"/>
        <v>0</v>
      </c>
      <c r="M286" s="53">
        <f t="shared" si="26"/>
        <v>0</v>
      </c>
    </row>
    <row r="287" spans="1:13" ht="14.45" customHeight="1" x14ac:dyDescent="0.25">
      <c r="A287" s="46">
        <v>265</v>
      </c>
      <c r="B287" s="47" t="s">
        <v>10</v>
      </c>
      <c r="C287" s="262"/>
      <c r="D287" s="263"/>
      <c r="E287" s="47">
        <v>16.5</v>
      </c>
      <c r="F287" s="48">
        <v>22</v>
      </c>
      <c r="G287" s="48" t="s">
        <v>24</v>
      </c>
      <c r="H287" s="49" t="s">
        <v>299</v>
      </c>
      <c r="I287" s="50">
        <f>Cennik!$G$34+Cennik!$G$52</f>
        <v>0</v>
      </c>
      <c r="J287" s="51">
        <v>0</v>
      </c>
      <c r="K287" s="50">
        <f t="shared" si="25"/>
        <v>0</v>
      </c>
      <c r="L287" s="52">
        <f t="shared" si="27"/>
        <v>0</v>
      </c>
      <c r="M287" s="53">
        <f t="shared" si="26"/>
        <v>0</v>
      </c>
    </row>
    <row r="288" spans="1:13" ht="14.45" customHeight="1" x14ac:dyDescent="0.25">
      <c r="A288" s="46">
        <v>266</v>
      </c>
      <c r="B288" s="47" t="s">
        <v>10</v>
      </c>
      <c r="C288" s="262"/>
      <c r="D288" s="263"/>
      <c r="E288" s="47">
        <v>17</v>
      </c>
      <c r="F288" s="48">
        <v>8</v>
      </c>
      <c r="G288" s="48" t="s">
        <v>24</v>
      </c>
      <c r="H288" s="49" t="s">
        <v>300</v>
      </c>
      <c r="I288" s="50">
        <f>Cennik!$G$35</f>
        <v>0</v>
      </c>
      <c r="J288" s="51">
        <v>0</v>
      </c>
      <c r="K288" s="50">
        <f t="shared" si="25"/>
        <v>0</v>
      </c>
      <c r="L288" s="52">
        <f t="shared" si="27"/>
        <v>0</v>
      </c>
      <c r="M288" s="53">
        <f t="shared" si="26"/>
        <v>0</v>
      </c>
    </row>
    <row r="289" spans="1:13" ht="14.45" customHeight="1" x14ac:dyDescent="0.25">
      <c r="A289" s="46">
        <v>267</v>
      </c>
      <c r="B289" s="47" t="s">
        <v>10</v>
      </c>
      <c r="C289" s="262"/>
      <c r="D289" s="263"/>
      <c r="E289" s="47">
        <v>17.5</v>
      </c>
      <c r="F289" s="48">
        <v>20</v>
      </c>
      <c r="G289" s="48" t="s">
        <v>24</v>
      </c>
      <c r="H289" s="49" t="s">
        <v>301</v>
      </c>
      <c r="I289" s="50">
        <f>Cennik!$G$35+Cennik!$G$52</f>
        <v>0</v>
      </c>
      <c r="J289" s="51">
        <v>0</v>
      </c>
      <c r="K289" s="50">
        <f t="shared" si="25"/>
        <v>0</v>
      </c>
      <c r="L289" s="52">
        <f t="shared" si="27"/>
        <v>0</v>
      </c>
      <c r="M289" s="53">
        <f t="shared" si="26"/>
        <v>0</v>
      </c>
    </row>
    <row r="290" spans="1:13" ht="14.45" customHeight="1" x14ac:dyDescent="0.25">
      <c r="A290" s="46">
        <v>268</v>
      </c>
      <c r="B290" s="47" t="s">
        <v>10</v>
      </c>
      <c r="C290" s="262"/>
      <c r="D290" s="263"/>
      <c r="E290" s="47">
        <v>18</v>
      </c>
      <c r="F290" s="48">
        <v>13</v>
      </c>
      <c r="G290" s="48" t="s">
        <v>24</v>
      </c>
      <c r="H290" s="49" t="s">
        <v>302</v>
      </c>
      <c r="I290" s="50">
        <f>Cennik!$G$36</f>
        <v>0</v>
      </c>
      <c r="J290" s="51">
        <v>0</v>
      </c>
      <c r="K290" s="50">
        <f t="shared" si="25"/>
        <v>0</v>
      </c>
      <c r="L290" s="52">
        <f t="shared" si="27"/>
        <v>0</v>
      </c>
      <c r="M290" s="53">
        <f t="shared" si="26"/>
        <v>0</v>
      </c>
    </row>
    <row r="291" spans="1:13" ht="14.45" customHeight="1" x14ac:dyDescent="0.25">
      <c r="A291" s="46">
        <v>269</v>
      </c>
      <c r="B291" s="47" t="s">
        <v>10</v>
      </c>
      <c r="C291" s="262"/>
      <c r="D291" s="263"/>
      <c r="E291" s="47">
        <v>18.5</v>
      </c>
      <c r="F291" s="48">
        <v>7</v>
      </c>
      <c r="G291" s="48" t="s">
        <v>24</v>
      </c>
      <c r="H291" s="49" t="s">
        <v>303</v>
      </c>
      <c r="I291" s="50">
        <f>Cennik!$G$36+Cennik!$G$52</f>
        <v>0</v>
      </c>
      <c r="J291" s="51">
        <v>0</v>
      </c>
      <c r="K291" s="50">
        <f t="shared" si="25"/>
        <v>0</v>
      </c>
      <c r="L291" s="52">
        <f t="shared" si="27"/>
        <v>0</v>
      </c>
      <c r="M291" s="53">
        <f t="shared" si="26"/>
        <v>0</v>
      </c>
    </row>
    <row r="292" spans="1:13" ht="14.45" customHeight="1" x14ac:dyDescent="0.25">
      <c r="A292" s="46">
        <v>270</v>
      </c>
      <c r="B292" s="47" t="s">
        <v>10</v>
      </c>
      <c r="C292" s="262"/>
      <c r="D292" s="263"/>
      <c r="E292" s="47">
        <v>19</v>
      </c>
      <c r="F292" s="48">
        <v>10</v>
      </c>
      <c r="G292" s="48" t="s">
        <v>24</v>
      </c>
      <c r="H292" s="49" t="s">
        <v>304</v>
      </c>
      <c r="I292" s="50">
        <f>Cennik!$G$37</f>
        <v>0</v>
      </c>
      <c r="J292" s="51">
        <v>0</v>
      </c>
      <c r="K292" s="50">
        <f t="shared" si="25"/>
        <v>0</v>
      </c>
      <c r="L292" s="52">
        <f t="shared" si="27"/>
        <v>0</v>
      </c>
      <c r="M292" s="53">
        <f t="shared" si="26"/>
        <v>0</v>
      </c>
    </row>
    <row r="293" spans="1:13" ht="14.45" customHeight="1" x14ac:dyDescent="0.25">
      <c r="A293" s="46">
        <v>271</v>
      </c>
      <c r="B293" s="47" t="s">
        <v>10</v>
      </c>
      <c r="C293" s="262"/>
      <c r="D293" s="263"/>
      <c r="E293" s="47">
        <v>19.5</v>
      </c>
      <c r="F293" s="48">
        <v>28</v>
      </c>
      <c r="G293" s="48" t="s">
        <v>24</v>
      </c>
      <c r="H293" s="49" t="s">
        <v>305</v>
      </c>
      <c r="I293" s="50">
        <f>Cennik!$G$37+Cennik!$G$52</f>
        <v>0</v>
      </c>
      <c r="J293" s="51">
        <v>0</v>
      </c>
      <c r="K293" s="50">
        <f t="shared" si="25"/>
        <v>0</v>
      </c>
      <c r="L293" s="52">
        <f t="shared" si="27"/>
        <v>0</v>
      </c>
      <c r="M293" s="53">
        <f t="shared" si="26"/>
        <v>0</v>
      </c>
    </row>
    <row r="294" spans="1:13" ht="14.45" customHeight="1" x14ac:dyDescent="0.25">
      <c r="A294" s="46">
        <v>272</v>
      </c>
      <c r="B294" s="47" t="s">
        <v>10</v>
      </c>
      <c r="C294" s="262"/>
      <c r="D294" s="263"/>
      <c r="E294" s="47">
        <v>20</v>
      </c>
      <c r="F294" s="48">
        <v>12</v>
      </c>
      <c r="G294" s="48" t="s">
        <v>24</v>
      </c>
      <c r="H294" s="49" t="s">
        <v>306</v>
      </c>
      <c r="I294" s="50">
        <f>Cennik!$G$38</f>
        <v>0</v>
      </c>
      <c r="J294" s="51">
        <v>0</v>
      </c>
      <c r="K294" s="50">
        <f t="shared" si="25"/>
        <v>0</v>
      </c>
      <c r="L294" s="52">
        <f t="shared" si="27"/>
        <v>0</v>
      </c>
      <c r="M294" s="53">
        <f t="shared" si="26"/>
        <v>0</v>
      </c>
    </row>
    <row r="295" spans="1:13" ht="14.45" customHeight="1" x14ac:dyDescent="0.25">
      <c r="A295" s="46">
        <v>273</v>
      </c>
      <c r="B295" s="47" t="s">
        <v>10</v>
      </c>
      <c r="C295" s="262"/>
      <c r="D295" s="263"/>
      <c r="E295" s="47">
        <v>20.5</v>
      </c>
      <c r="F295" s="48">
        <v>21</v>
      </c>
      <c r="G295" s="48" t="s">
        <v>24</v>
      </c>
      <c r="H295" s="49" t="s">
        <v>307</v>
      </c>
      <c r="I295" s="50">
        <f>Cennik!$G$38+Cennik!$G$53</f>
        <v>0</v>
      </c>
      <c r="J295" s="51">
        <v>0</v>
      </c>
      <c r="K295" s="50">
        <f t="shared" si="25"/>
        <v>0</v>
      </c>
      <c r="L295" s="52">
        <f t="shared" si="27"/>
        <v>0</v>
      </c>
      <c r="M295" s="53">
        <f t="shared" si="26"/>
        <v>0</v>
      </c>
    </row>
    <row r="296" spans="1:13" ht="14.45" customHeight="1" x14ac:dyDescent="0.25">
      <c r="A296" s="46">
        <v>274</v>
      </c>
      <c r="B296" s="47" t="s">
        <v>10</v>
      </c>
      <c r="C296" s="262"/>
      <c r="D296" s="263"/>
      <c r="E296" s="47">
        <v>21</v>
      </c>
      <c r="F296" s="48">
        <v>15</v>
      </c>
      <c r="G296" s="48" t="s">
        <v>24</v>
      </c>
      <c r="H296" s="49" t="s">
        <v>308</v>
      </c>
      <c r="I296" s="50">
        <f>Cennik!$G$39</f>
        <v>0</v>
      </c>
      <c r="J296" s="51">
        <v>0</v>
      </c>
      <c r="K296" s="50">
        <f t="shared" si="25"/>
        <v>0</v>
      </c>
      <c r="L296" s="52">
        <f t="shared" si="27"/>
        <v>0</v>
      </c>
      <c r="M296" s="53">
        <f t="shared" si="26"/>
        <v>0</v>
      </c>
    </row>
    <row r="297" spans="1:13" ht="14.45" customHeight="1" x14ac:dyDescent="0.25">
      <c r="A297" s="46">
        <v>275</v>
      </c>
      <c r="B297" s="47" t="s">
        <v>10</v>
      </c>
      <c r="C297" s="262"/>
      <c r="D297" s="263"/>
      <c r="E297" s="47">
        <v>21.5</v>
      </c>
      <c r="F297" s="48">
        <v>16</v>
      </c>
      <c r="G297" s="48" t="s">
        <v>24</v>
      </c>
      <c r="H297" s="49" t="s">
        <v>309</v>
      </c>
      <c r="I297" s="50">
        <f>Cennik!$G$39+Cennik!$G$53</f>
        <v>0</v>
      </c>
      <c r="J297" s="51">
        <v>0</v>
      </c>
      <c r="K297" s="50">
        <f t="shared" si="25"/>
        <v>0</v>
      </c>
      <c r="L297" s="52">
        <f t="shared" si="27"/>
        <v>0</v>
      </c>
      <c r="M297" s="53">
        <f t="shared" si="26"/>
        <v>0</v>
      </c>
    </row>
    <row r="298" spans="1:13" ht="14.45" customHeight="1" x14ac:dyDescent="0.25">
      <c r="A298" s="46">
        <v>276</v>
      </c>
      <c r="B298" s="47" t="s">
        <v>10</v>
      </c>
      <c r="C298" s="262"/>
      <c r="D298" s="263"/>
      <c r="E298" s="47">
        <v>22</v>
      </c>
      <c r="F298" s="48">
        <v>36</v>
      </c>
      <c r="G298" s="48" t="s">
        <v>24</v>
      </c>
      <c r="H298" s="49" t="s">
        <v>310</v>
      </c>
      <c r="I298" s="50">
        <f>Cennik!$G$40</f>
        <v>0</v>
      </c>
      <c r="J298" s="51">
        <v>0</v>
      </c>
      <c r="K298" s="50">
        <f t="shared" si="25"/>
        <v>0</v>
      </c>
      <c r="L298" s="52">
        <f t="shared" si="27"/>
        <v>0</v>
      </c>
      <c r="M298" s="53">
        <f t="shared" si="26"/>
        <v>0</v>
      </c>
    </row>
    <row r="299" spans="1:13" ht="14.45" customHeight="1" x14ac:dyDescent="0.25">
      <c r="A299" s="46">
        <v>277</v>
      </c>
      <c r="B299" s="47" t="s">
        <v>10</v>
      </c>
      <c r="C299" s="262"/>
      <c r="D299" s="263"/>
      <c r="E299" s="47">
        <v>22.5</v>
      </c>
      <c r="F299" s="48">
        <v>10</v>
      </c>
      <c r="G299" s="48" t="s">
        <v>24</v>
      </c>
      <c r="H299" s="49" t="s">
        <v>311</v>
      </c>
      <c r="I299" s="50">
        <f>Cennik!$G$40+Cennik!$G$53</f>
        <v>0</v>
      </c>
      <c r="J299" s="51">
        <v>0</v>
      </c>
      <c r="K299" s="50">
        <f t="shared" si="25"/>
        <v>0</v>
      </c>
      <c r="L299" s="52">
        <f t="shared" si="27"/>
        <v>0</v>
      </c>
      <c r="M299" s="53">
        <f t="shared" si="26"/>
        <v>0</v>
      </c>
    </row>
    <row r="300" spans="1:13" ht="14.45" customHeight="1" x14ac:dyDescent="0.25">
      <c r="A300" s="46">
        <v>278</v>
      </c>
      <c r="B300" s="47" t="s">
        <v>10</v>
      </c>
      <c r="C300" s="262"/>
      <c r="D300" s="263"/>
      <c r="E300" s="47">
        <v>23</v>
      </c>
      <c r="F300" s="48">
        <v>4</v>
      </c>
      <c r="G300" s="48" t="s">
        <v>24</v>
      </c>
      <c r="H300" s="49" t="s">
        <v>312</v>
      </c>
      <c r="I300" s="50">
        <f>Cennik!$G$41</f>
        <v>0</v>
      </c>
      <c r="J300" s="51">
        <v>0</v>
      </c>
      <c r="K300" s="50">
        <f t="shared" si="25"/>
        <v>0</v>
      </c>
      <c r="L300" s="52">
        <f t="shared" si="27"/>
        <v>0</v>
      </c>
      <c r="M300" s="53">
        <f t="shared" si="26"/>
        <v>0</v>
      </c>
    </row>
    <row r="301" spans="1:13" ht="14.45" customHeight="1" x14ac:dyDescent="0.25">
      <c r="A301" s="46">
        <v>279</v>
      </c>
      <c r="B301" s="47" t="s">
        <v>10</v>
      </c>
      <c r="C301" s="262"/>
      <c r="D301" s="263"/>
      <c r="E301" s="47">
        <v>23.5</v>
      </c>
      <c r="F301" s="48">
        <v>10</v>
      </c>
      <c r="G301" s="48" t="s">
        <v>24</v>
      </c>
      <c r="H301" s="49" t="s">
        <v>313</v>
      </c>
      <c r="I301" s="50">
        <f>Cennik!$G$41+Cennik!$G$53</f>
        <v>0</v>
      </c>
      <c r="J301" s="51">
        <v>0</v>
      </c>
      <c r="K301" s="50">
        <f t="shared" si="25"/>
        <v>0</v>
      </c>
      <c r="L301" s="52">
        <f t="shared" si="27"/>
        <v>0</v>
      </c>
      <c r="M301" s="53">
        <f t="shared" si="26"/>
        <v>0</v>
      </c>
    </row>
    <row r="302" spans="1:13" ht="14.45" customHeight="1" x14ac:dyDescent="0.25">
      <c r="A302" s="46">
        <v>280</v>
      </c>
      <c r="B302" s="47" t="s">
        <v>10</v>
      </c>
      <c r="C302" s="262"/>
      <c r="D302" s="263"/>
      <c r="E302" s="47">
        <v>24</v>
      </c>
      <c r="F302" s="48">
        <v>7</v>
      </c>
      <c r="G302" s="48" t="s">
        <v>24</v>
      </c>
      <c r="H302" s="49" t="s">
        <v>314</v>
      </c>
      <c r="I302" s="50">
        <f>Cennik!$G$42</f>
        <v>0</v>
      </c>
      <c r="J302" s="51">
        <v>0</v>
      </c>
      <c r="K302" s="50">
        <f t="shared" si="25"/>
        <v>0</v>
      </c>
      <c r="L302" s="52">
        <f t="shared" si="27"/>
        <v>0</v>
      </c>
      <c r="M302" s="53">
        <f t="shared" si="26"/>
        <v>0</v>
      </c>
    </row>
    <row r="303" spans="1:13" ht="14.45" customHeight="1" x14ac:dyDescent="0.25">
      <c r="A303" s="46">
        <v>281</v>
      </c>
      <c r="B303" s="47" t="s">
        <v>10</v>
      </c>
      <c r="C303" s="262"/>
      <c r="D303" s="263"/>
      <c r="E303" s="47">
        <v>24.5</v>
      </c>
      <c r="F303" s="48">
        <v>5</v>
      </c>
      <c r="G303" s="48" t="s">
        <v>24</v>
      </c>
      <c r="H303" s="49" t="s">
        <v>315</v>
      </c>
      <c r="I303" s="50">
        <f>Cennik!$G$42+Cennik!$G$53</f>
        <v>0</v>
      </c>
      <c r="J303" s="51">
        <v>0</v>
      </c>
      <c r="K303" s="50">
        <f t="shared" si="25"/>
        <v>0</v>
      </c>
      <c r="L303" s="52">
        <f t="shared" si="27"/>
        <v>0</v>
      </c>
      <c r="M303" s="53">
        <f t="shared" si="26"/>
        <v>0</v>
      </c>
    </row>
    <row r="304" spans="1:13" ht="14.45" customHeight="1" x14ac:dyDescent="0.25">
      <c r="A304" s="46">
        <v>282</v>
      </c>
      <c r="B304" s="47" t="s">
        <v>10</v>
      </c>
      <c r="C304" s="262"/>
      <c r="D304" s="263"/>
      <c r="E304" s="47">
        <v>25</v>
      </c>
      <c r="F304" s="48">
        <v>2</v>
      </c>
      <c r="G304" s="48" t="s">
        <v>24</v>
      </c>
      <c r="H304" s="49" t="s">
        <v>316</v>
      </c>
      <c r="I304" s="50">
        <f>Cennik!$G$43</f>
        <v>0</v>
      </c>
      <c r="J304" s="51">
        <v>0</v>
      </c>
      <c r="K304" s="50">
        <f t="shared" si="25"/>
        <v>0</v>
      </c>
      <c r="L304" s="52">
        <f t="shared" si="27"/>
        <v>0</v>
      </c>
      <c r="M304" s="53">
        <f t="shared" si="26"/>
        <v>0</v>
      </c>
    </row>
    <row r="305" spans="1:13" ht="14.45" customHeight="1" x14ac:dyDescent="0.25">
      <c r="A305" s="46">
        <v>283</v>
      </c>
      <c r="B305" s="47" t="s">
        <v>10</v>
      </c>
      <c r="C305" s="262"/>
      <c r="D305" s="263"/>
      <c r="E305" s="47">
        <v>25.5</v>
      </c>
      <c r="F305" s="48">
        <v>2</v>
      </c>
      <c r="G305" s="48" t="s">
        <v>24</v>
      </c>
      <c r="H305" s="49" t="s">
        <v>317</v>
      </c>
      <c r="I305" s="50">
        <f>Cennik!$G$43+Cennik!$G$53</f>
        <v>0</v>
      </c>
      <c r="J305" s="51">
        <v>0</v>
      </c>
      <c r="K305" s="50">
        <f t="shared" si="25"/>
        <v>0</v>
      </c>
      <c r="L305" s="52">
        <f t="shared" si="27"/>
        <v>0</v>
      </c>
      <c r="M305" s="53">
        <f t="shared" si="26"/>
        <v>0</v>
      </c>
    </row>
    <row r="306" spans="1:13" ht="14.45" customHeight="1" x14ac:dyDescent="0.25">
      <c r="A306" s="46">
        <v>284</v>
      </c>
      <c r="B306" s="47" t="s">
        <v>10</v>
      </c>
      <c r="C306" s="262"/>
      <c r="D306" s="263"/>
      <c r="E306" s="47">
        <v>26</v>
      </c>
      <c r="F306" s="48">
        <v>1</v>
      </c>
      <c r="G306" s="48" t="s">
        <v>24</v>
      </c>
      <c r="H306" s="49" t="s">
        <v>318</v>
      </c>
      <c r="I306" s="50">
        <f>Cennik!$G$44</f>
        <v>0</v>
      </c>
      <c r="J306" s="51">
        <v>0</v>
      </c>
      <c r="K306" s="50">
        <f t="shared" si="25"/>
        <v>0</v>
      </c>
      <c r="L306" s="52">
        <f t="shared" si="27"/>
        <v>0</v>
      </c>
      <c r="M306" s="53">
        <f t="shared" si="26"/>
        <v>0</v>
      </c>
    </row>
    <row r="307" spans="1:13" ht="14.45" customHeight="1" x14ac:dyDescent="0.25">
      <c r="A307" s="46">
        <v>285</v>
      </c>
      <c r="B307" s="47" t="s">
        <v>10</v>
      </c>
      <c r="C307" s="262"/>
      <c r="D307" s="263"/>
      <c r="E307" s="47">
        <v>26.5</v>
      </c>
      <c r="F307" s="48">
        <v>4</v>
      </c>
      <c r="G307" s="48" t="s">
        <v>24</v>
      </c>
      <c r="H307" s="49" t="s">
        <v>319</v>
      </c>
      <c r="I307" s="50">
        <f>Cennik!$G$44+Cennik!$G$53</f>
        <v>0</v>
      </c>
      <c r="J307" s="51">
        <v>0</v>
      </c>
      <c r="K307" s="50">
        <f t="shared" si="25"/>
        <v>0</v>
      </c>
      <c r="L307" s="52">
        <f t="shared" si="27"/>
        <v>0</v>
      </c>
      <c r="M307" s="53">
        <f t="shared" si="26"/>
        <v>0</v>
      </c>
    </row>
    <row r="308" spans="1:13" ht="14.45" customHeight="1" x14ac:dyDescent="0.25">
      <c r="A308" s="46">
        <v>286</v>
      </c>
      <c r="B308" s="47" t="s">
        <v>10</v>
      </c>
      <c r="C308" s="262"/>
      <c r="D308" s="263"/>
      <c r="E308" s="47">
        <v>27</v>
      </c>
      <c r="F308" s="48">
        <v>4</v>
      </c>
      <c r="G308" s="48" t="s">
        <v>24</v>
      </c>
      <c r="H308" s="49" t="s">
        <v>320</v>
      </c>
      <c r="I308" s="50">
        <f>Cennik!$G$45</f>
        <v>0</v>
      </c>
      <c r="J308" s="51">
        <v>0</v>
      </c>
      <c r="K308" s="50">
        <f t="shared" si="25"/>
        <v>0</v>
      </c>
      <c r="L308" s="52">
        <f t="shared" si="27"/>
        <v>0</v>
      </c>
      <c r="M308" s="53">
        <f t="shared" si="26"/>
        <v>0</v>
      </c>
    </row>
    <row r="309" spans="1:13" ht="14.45" customHeight="1" x14ac:dyDescent="0.25">
      <c r="A309" s="46">
        <v>287</v>
      </c>
      <c r="B309" s="47" t="s">
        <v>10</v>
      </c>
      <c r="C309" s="262"/>
      <c r="D309" s="263"/>
      <c r="E309" s="47">
        <v>27.5</v>
      </c>
      <c r="F309" s="48">
        <v>4</v>
      </c>
      <c r="G309" s="48" t="s">
        <v>24</v>
      </c>
      <c r="H309" s="49" t="s">
        <v>321</v>
      </c>
      <c r="I309" s="50">
        <f>Cennik!$G$45+Cennik!$G$53</f>
        <v>0</v>
      </c>
      <c r="J309" s="51">
        <v>0</v>
      </c>
      <c r="K309" s="50">
        <f t="shared" si="25"/>
        <v>0</v>
      </c>
      <c r="L309" s="52">
        <f t="shared" si="27"/>
        <v>0</v>
      </c>
      <c r="M309" s="53">
        <f t="shared" si="26"/>
        <v>0</v>
      </c>
    </row>
    <row r="310" spans="1:13" ht="14.45" customHeight="1" x14ac:dyDescent="0.25">
      <c r="A310" s="46">
        <v>288</v>
      </c>
      <c r="B310" s="47" t="s">
        <v>10</v>
      </c>
      <c r="C310" s="262"/>
      <c r="D310" s="263"/>
      <c r="E310" s="47">
        <v>28</v>
      </c>
      <c r="F310" s="48">
        <v>2</v>
      </c>
      <c r="G310" s="48" t="s">
        <v>24</v>
      </c>
      <c r="H310" s="49" t="s">
        <v>322</v>
      </c>
      <c r="I310" s="50">
        <f>Cennik!$G$46</f>
        <v>0</v>
      </c>
      <c r="J310" s="51">
        <v>0</v>
      </c>
      <c r="K310" s="50">
        <f t="shared" si="25"/>
        <v>0</v>
      </c>
      <c r="L310" s="52">
        <f t="shared" si="27"/>
        <v>0</v>
      </c>
      <c r="M310" s="53">
        <f t="shared" si="26"/>
        <v>0</v>
      </c>
    </row>
    <row r="311" spans="1:13" ht="14.45" customHeight="1" x14ac:dyDescent="0.25">
      <c r="A311" s="46">
        <v>289</v>
      </c>
      <c r="B311" s="47" t="s">
        <v>10</v>
      </c>
      <c r="C311" s="262"/>
      <c r="D311" s="263"/>
      <c r="E311" s="47">
        <v>28.5</v>
      </c>
      <c r="F311" s="48">
        <v>2</v>
      </c>
      <c r="G311" s="48" t="s">
        <v>24</v>
      </c>
      <c r="H311" s="49" t="s">
        <v>323</v>
      </c>
      <c r="I311" s="50">
        <f>Cennik!$G$46+Cennik!$G$53</f>
        <v>0</v>
      </c>
      <c r="J311" s="51">
        <v>0</v>
      </c>
      <c r="K311" s="50">
        <f t="shared" si="25"/>
        <v>0</v>
      </c>
      <c r="L311" s="52">
        <f t="shared" si="27"/>
        <v>0</v>
      </c>
      <c r="M311" s="53">
        <f t="shared" si="26"/>
        <v>0</v>
      </c>
    </row>
    <row r="312" spans="1:13" ht="14.45" customHeight="1" x14ac:dyDescent="0.25">
      <c r="A312" s="46">
        <v>290</v>
      </c>
      <c r="B312" s="47" t="s">
        <v>10</v>
      </c>
      <c r="C312" s="262"/>
      <c r="D312" s="263"/>
      <c r="E312" s="47">
        <v>29</v>
      </c>
      <c r="F312" s="48">
        <v>1</v>
      </c>
      <c r="G312" s="48" t="s">
        <v>24</v>
      </c>
      <c r="H312" s="49" t="s">
        <v>324</v>
      </c>
      <c r="I312" s="50">
        <f>Cennik!$G$47</f>
        <v>0</v>
      </c>
      <c r="J312" s="51">
        <v>0</v>
      </c>
      <c r="K312" s="50">
        <f t="shared" si="25"/>
        <v>0</v>
      </c>
      <c r="L312" s="52">
        <f t="shared" si="27"/>
        <v>0</v>
      </c>
      <c r="M312" s="53">
        <f t="shared" si="26"/>
        <v>0</v>
      </c>
    </row>
    <row r="313" spans="1:13" ht="14.45" customHeight="1" x14ac:dyDescent="0.25">
      <c r="A313" s="46">
        <v>291</v>
      </c>
      <c r="B313" s="47" t="s">
        <v>10</v>
      </c>
      <c r="C313" s="262"/>
      <c r="D313" s="263"/>
      <c r="E313" s="47">
        <v>29.5</v>
      </c>
      <c r="F313" s="48">
        <v>10</v>
      </c>
      <c r="G313" s="48" t="s">
        <v>24</v>
      </c>
      <c r="H313" s="49" t="s">
        <v>325</v>
      </c>
      <c r="I313" s="50">
        <f>Cennik!$G$47+Cennik!$G$53</f>
        <v>0</v>
      </c>
      <c r="J313" s="51">
        <v>0</v>
      </c>
      <c r="K313" s="50">
        <f t="shared" si="25"/>
        <v>0</v>
      </c>
      <c r="L313" s="52">
        <f t="shared" si="27"/>
        <v>0</v>
      </c>
      <c r="M313" s="53">
        <f t="shared" si="26"/>
        <v>0</v>
      </c>
    </row>
    <row r="314" spans="1:13" ht="14.45" customHeight="1" thickBot="1" x14ac:dyDescent="0.3">
      <c r="A314" s="54">
        <v>292</v>
      </c>
      <c r="B314" s="55" t="s">
        <v>10</v>
      </c>
      <c r="C314" s="264"/>
      <c r="D314" s="265"/>
      <c r="E314" s="55">
        <v>30</v>
      </c>
      <c r="F314" s="56">
        <v>2</v>
      </c>
      <c r="G314" s="56" t="s">
        <v>24</v>
      </c>
      <c r="H314" s="57" t="s">
        <v>326</v>
      </c>
      <c r="I314" s="58">
        <f>Cennik!$G$48</f>
        <v>0</v>
      </c>
      <c r="J314" s="59">
        <v>0</v>
      </c>
      <c r="K314" s="58">
        <f t="shared" si="25"/>
        <v>0</v>
      </c>
      <c r="L314" s="60">
        <f t="shared" si="27"/>
        <v>0</v>
      </c>
      <c r="M314" s="61">
        <f t="shared" si="26"/>
        <v>0</v>
      </c>
    </row>
    <row r="315" spans="1:13" ht="14.45" customHeight="1" x14ac:dyDescent="0.25">
      <c r="A315" s="38">
        <v>293</v>
      </c>
      <c r="B315" s="39" t="s">
        <v>10</v>
      </c>
      <c r="C315" s="39">
        <v>30</v>
      </c>
      <c r="D315" s="39">
        <v>35</v>
      </c>
      <c r="E315" s="39">
        <f>CEILING((C315+D315)/2,1)</f>
        <v>33</v>
      </c>
      <c r="F315" s="40">
        <v>14</v>
      </c>
      <c r="G315" s="40" t="s">
        <v>24</v>
      </c>
      <c r="H315" s="68" t="s">
        <v>327</v>
      </c>
      <c r="I315" s="42">
        <f>Cennik!$G$48+(3*Cennik!$G$55)</f>
        <v>0</v>
      </c>
      <c r="J315" s="43">
        <v>0</v>
      </c>
      <c r="K315" s="42">
        <f>ROUND((I315+(I315*J315)),2)</f>
        <v>0</v>
      </c>
      <c r="L315" s="44">
        <f t="shared" ref="L315:L326" si="28">ROUND(F315*I315,2)</f>
        <v>0</v>
      </c>
      <c r="M315" s="45">
        <f>ROUND(L315+(L315*J315),2)</f>
        <v>0</v>
      </c>
    </row>
    <row r="316" spans="1:13" ht="14.45" customHeight="1" x14ac:dyDescent="0.25">
      <c r="A316" s="46">
        <v>294</v>
      </c>
      <c r="B316" s="47" t="s">
        <v>10</v>
      </c>
      <c r="C316" s="47">
        <v>35</v>
      </c>
      <c r="D316" s="47">
        <v>40</v>
      </c>
      <c r="E316" s="47">
        <f>CEILING((C316+D316)/2,1)</f>
        <v>38</v>
      </c>
      <c r="F316" s="48">
        <v>8</v>
      </c>
      <c r="G316" s="48" t="s">
        <v>24</v>
      </c>
      <c r="H316" s="69" t="s">
        <v>328</v>
      </c>
      <c r="I316" s="50">
        <f>Cennik!$G$48+(8*Cennik!$G$55)</f>
        <v>0</v>
      </c>
      <c r="J316" s="51">
        <v>0</v>
      </c>
      <c r="K316" s="50">
        <f t="shared" ref="K316:K326" si="29">ROUND((I316+(I316*J316)),2)</f>
        <v>0</v>
      </c>
      <c r="L316" s="52">
        <f t="shared" si="28"/>
        <v>0</v>
      </c>
      <c r="M316" s="53">
        <f t="shared" ref="M316:M326" si="30">ROUND(L316+(L316*J316),2)</f>
        <v>0</v>
      </c>
    </row>
    <row r="317" spans="1:13" ht="14.45" customHeight="1" x14ac:dyDescent="0.25">
      <c r="A317" s="46">
        <v>295</v>
      </c>
      <c r="B317" s="47" t="s">
        <v>10</v>
      </c>
      <c r="C317" s="47">
        <v>40</v>
      </c>
      <c r="D317" s="47">
        <v>45</v>
      </c>
      <c r="E317" s="47">
        <f>CEILING((C317+D317)/2,1)</f>
        <v>43</v>
      </c>
      <c r="F317" s="48">
        <v>8</v>
      </c>
      <c r="G317" s="48" t="s">
        <v>24</v>
      </c>
      <c r="H317" s="69" t="s">
        <v>329</v>
      </c>
      <c r="I317" s="50">
        <f>Cennik!$G$48+(13*Cennik!$G$55)</f>
        <v>0</v>
      </c>
      <c r="J317" s="51">
        <v>0</v>
      </c>
      <c r="K317" s="50">
        <f t="shared" si="29"/>
        <v>0</v>
      </c>
      <c r="L317" s="52">
        <f t="shared" si="28"/>
        <v>0</v>
      </c>
      <c r="M317" s="53">
        <f t="shared" si="30"/>
        <v>0</v>
      </c>
    </row>
    <row r="318" spans="1:13" ht="14.45" customHeight="1" x14ac:dyDescent="0.25">
      <c r="A318" s="46">
        <v>296</v>
      </c>
      <c r="B318" s="62" t="s">
        <v>10</v>
      </c>
      <c r="C318" s="62">
        <v>45</v>
      </c>
      <c r="D318" s="62">
        <v>50</v>
      </c>
      <c r="E318" s="47">
        <f>CEILING((C318+D318)/2,1)</f>
        <v>48</v>
      </c>
      <c r="F318" s="63">
        <v>1</v>
      </c>
      <c r="G318" s="63" t="s">
        <v>24</v>
      </c>
      <c r="H318" s="69" t="s">
        <v>330</v>
      </c>
      <c r="I318" s="64">
        <f>Cennik!$G$48+(18*Cennik!$G$55)</f>
        <v>0</v>
      </c>
      <c r="J318" s="65">
        <v>0</v>
      </c>
      <c r="K318" s="64">
        <f t="shared" si="29"/>
        <v>0</v>
      </c>
      <c r="L318" s="66">
        <f t="shared" si="28"/>
        <v>0</v>
      </c>
      <c r="M318" s="67">
        <f t="shared" si="30"/>
        <v>0</v>
      </c>
    </row>
    <row r="319" spans="1:13" ht="14.45" customHeight="1" x14ac:dyDescent="0.25">
      <c r="A319" s="46">
        <v>297</v>
      </c>
      <c r="B319" s="47" t="s">
        <v>22</v>
      </c>
      <c r="C319" s="47">
        <v>50</v>
      </c>
      <c r="D319" s="47">
        <v>60</v>
      </c>
      <c r="E319" s="47">
        <f t="shared" ref="E319:E326" si="31">(C319+D319)/2</f>
        <v>55</v>
      </c>
      <c r="F319" s="48">
        <v>1</v>
      </c>
      <c r="G319" s="48" t="s">
        <v>24</v>
      </c>
      <c r="H319" s="69" t="s">
        <v>331</v>
      </c>
      <c r="I319" s="50">
        <f>Cennik!$G$48+(25*Cennik!$G$55)</f>
        <v>0</v>
      </c>
      <c r="J319" s="51">
        <v>0</v>
      </c>
      <c r="K319" s="50">
        <f t="shared" si="29"/>
        <v>0</v>
      </c>
      <c r="L319" s="52">
        <f t="shared" si="28"/>
        <v>0</v>
      </c>
      <c r="M319" s="53">
        <f t="shared" si="30"/>
        <v>0</v>
      </c>
    </row>
    <row r="320" spans="1:13" ht="14.45" customHeight="1" x14ac:dyDescent="0.25">
      <c r="A320" s="46">
        <v>298</v>
      </c>
      <c r="B320" s="47" t="s">
        <v>22</v>
      </c>
      <c r="C320" s="47">
        <v>60</v>
      </c>
      <c r="D320" s="47">
        <v>70</v>
      </c>
      <c r="E320" s="47">
        <f t="shared" si="31"/>
        <v>65</v>
      </c>
      <c r="F320" s="48">
        <v>1</v>
      </c>
      <c r="G320" s="48" t="s">
        <v>24</v>
      </c>
      <c r="H320" s="69" t="s">
        <v>332</v>
      </c>
      <c r="I320" s="50">
        <f>Cennik!$G$48+(35*Cennik!$G$55)</f>
        <v>0</v>
      </c>
      <c r="J320" s="51">
        <v>0</v>
      </c>
      <c r="K320" s="50">
        <f t="shared" si="29"/>
        <v>0</v>
      </c>
      <c r="L320" s="52">
        <f t="shared" si="28"/>
        <v>0</v>
      </c>
      <c r="M320" s="53">
        <f t="shared" si="30"/>
        <v>0</v>
      </c>
    </row>
    <row r="321" spans="1:14" ht="14.45" customHeight="1" x14ac:dyDescent="0.25">
      <c r="A321" s="46">
        <v>299</v>
      </c>
      <c r="B321" s="47" t="s">
        <v>22</v>
      </c>
      <c r="C321" s="47">
        <v>70</v>
      </c>
      <c r="D321" s="47">
        <v>80</v>
      </c>
      <c r="E321" s="47">
        <f t="shared" si="31"/>
        <v>75</v>
      </c>
      <c r="F321" s="48">
        <v>1</v>
      </c>
      <c r="G321" s="48" t="s">
        <v>24</v>
      </c>
      <c r="H321" s="69" t="s">
        <v>333</v>
      </c>
      <c r="I321" s="50">
        <f>Cennik!$G$49+(5*Cennik!$G$56)</f>
        <v>0</v>
      </c>
      <c r="J321" s="51">
        <v>0</v>
      </c>
      <c r="K321" s="50">
        <f t="shared" si="29"/>
        <v>0</v>
      </c>
      <c r="L321" s="52">
        <f t="shared" si="28"/>
        <v>0</v>
      </c>
      <c r="M321" s="53">
        <f t="shared" si="30"/>
        <v>0</v>
      </c>
    </row>
    <row r="322" spans="1:14" x14ac:dyDescent="0.25">
      <c r="A322" s="46">
        <v>300</v>
      </c>
      <c r="B322" s="47" t="s">
        <v>22</v>
      </c>
      <c r="C322" s="47">
        <v>80</v>
      </c>
      <c r="D322" s="47">
        <v>90</v>
      </c>
      <c r="E322" s="47">
        <f t="shared" si="31"/>
        <v>85</v>
      </c>
      <c r="F322" s="48">
        <v>1</v>
      </c>
      <c r="G322" s="48" t="s">
        <v>24</v>
      </c>
      <c r="H322" s="69" t="s">
        <v>334</v>
      </c>
      <c r="I322" s="50">
        <f>Cennik!$G$49+(15*Cennik!$G$56)</f>
        <v>0</v>
      </c>
      <c r="J322" s="51">
        <v>0</v>
      </c>
      <c r="K322" s="50">
        <f t="shared" si="29"/>
        <v>0</v>
      </c>
      <c r="L322" s="52">
        <f t="shared" si="28"/>
        <v>0</v>
      </c>
      <c r="M322" s="53">
        <f t="shared" si="30"/>
        <v>0</v>
      </c>
    </row>
    <row r="323" spans="1:14" x14ac:dyDescent="0.25">
      <c r="A323" s="46">
        <v>301</v>
      </c>
      <c r="B323" s="47" t="s">
        <v>22</v>
      </c>
      <c r="C323" s="47">
        <v>90</v>
      </c>
      <c r="D323" s="47">
        <v>100</v>
      </c>
      <c r="E323" s="47">
        <f t="shared" si="31"/>
        <v>95</v>
      </c>
      <c r="F323" s="48">
        <v>1</v>
      </c>
      <c r="G323" s="48" t="s">
        <v>24</v>
      </c>
      <c r="H323" s="69" t="s">
        <v>335</v>
      </c>
      <c r="I323" s="50">
        <f>Cennik!$G$49+(25*Cennik!$G$56)</f>
        <v>0</v>
      </c>
      <c r="J323" s="51">
        <v>0</v>
      </c>
      <c r="K323" s="50">
        <f t="shared" si="29"/>
        <v>0</v>
      </c>
      <c r="L323" s="52">
        <f t="shared" si="28"/>
        <v>0</v>
      </c>
      <c r="M323" s="53">
        <f t="shared" si="30"/>
        <v>0</v>
      </c>
    </row>
    <row r="324" spans="1:14" x14ac:dyDescent="0.25">
      <c r="A324" s="46">
        <v>302</v>
      </c>
      <c r="B324" s="47" t="s">
        <v>22</v>
      </c>
      <c r="C324" s="47">
        <v>100</v>
      </c>
      <c r="D324" s="47">
        <v>150</v>
      </c>
      <c r="E324" s="47">
        <f t="shared" si="31"/>
        <v>125</v>
      </c>
      <c r="F324" s="48">
        <v>1</v>
      </c>
      <c r="G324" s="48" t="s">
        <v>24</v>
      </c>
      <c r="H324" s="69" t="s">
        <v>336</v>
      </c>
      <c r="I324" s="50">
        <f>Cennik!$G$49+(55*Cennik!$G$56)</f>
        <v>0</v>
      </c>
      <c r="J324" s="51">
        <v>0</v>
      </c>
      <c r="K324" s="50">
        <f t="shared" si="29"/>
        <v>0</v>
      </c>
      <c r="L324" s="52">
        <f t="shared" si="28"/>
        <v>0</v>
      </c>
      <c r="M324" s="53">
        <f t="shared" si="30"/>
        <v>0</v>
      </c>
    </row>
    <row r="325" spans="1:14" x14ac:dyDescent="0.25">
      <c r="A325" s="46">
        <v>303</v>
      </c>
      <c r="B325" s="47" t="s">
        <v>22</v>
      </c>
      <c r="C325" s="47">
        <v>150</v>
      </c>
      <c r="D325" s="47">
        <v>300</v>
      </c>
      <c r="E325" s="47">
        <f t="shared" si="31"/>
        <v>225</v>
      </c>
      <c r="F325" s="48">
        <v>1</v>
      </c>
      <c r="G325" s="48" t="s">
        <v>24</v>
      </c>
      <c r="H325" s="69" t="s">
        <v>337</v>
      </c>
      <c r="I325" s="50">
        <f>Cennik!$G$49+(155*Cennik!$G$56)</f>
        <v>0</v>
      </c>
      <c r="J325" s="51">
        <v>0</v>
      </c>
      <c r="K325" s="50">
        <f t="shared" si="29"/>
        <v>0</v>
      </c>
      <c r="L325" s="52">
        <f t="shared" si="28"/>
        <v>0</v>
      </c>
      <c r="M325" s="53">
        <f t="shared" si="30"/>
        <v>0</v>
      </c>
    </row>
    <row r="326" spans="1:14" ht="15.75" thickBot="1" x14ac:dyDescent="0.3">
      <c r="A326" s="54">
        <v>304</v>
      </c>
      <c r="B326" s="55" t="s">
        <v>22</v>
      </c>
      <c r="C326" s="55">
        <v>300</v>
      </c>
      <c r="D326" s="55">
        <v>1000</v>
      </c>
      <c r="E326" s="55">
        <f t="shared" si="31"/>
        <v>650</v>
      </c>
      <c r="F326" s="56">
        <v>1</v>
      </c>
      <c r="G326" s="56" t="s">
        <v>24</v>
      </c>
      <c r="H326" s="70" t="s">
        <v>491</v>
      </c>
      <c r="I326" s="58">
        <f>Cennik!$G$50+(350*Cennik!$G$57)</f>
        <v>0</v>
      </c>
      <c r="J326" s="59">
        <v>0</v>
      </c>
      <c r="K326" s="58">
        <f t="shared" si="29"/>
        <v>0</v>
      </c>
      <c r="L326" s="60">
        <f t="shared" si="28"/>
        <v>0</v>
      </c>
      <c r="M326" s="61">
        <f t="shared" si="30"/>
        <v>0</v>
      </c>
    </row>
    <row r="327" spans="1:14" ht="14.45" customHeight="1" thickBot="1" x14ac:dyDescent="0.3">
      <c r="A327" s="71"/>
      <c r="B327" s="71"/>
      <c r="C327" s="71"/>
      <c r="D327" s="71"/>
      <c r="E327" s="71"/>
      <c r="F327" s="183">
        <f>SUM(F251:F326)</f>
        <v>1364</v>
      </c>
      <c r="G327" s="72"/>
      <c r="H327" s="72"/>
      <c r="I327" s="73"/>
      <c r="J327" s="74"/>
      <c r="K327" s="266" t="s">
        <v>112</v>
      </c>
      <c r="L327" s="267"/>
      <c r="M327" s="197">
        <f>SUM(M251:M326)</f>
        <v>0</v>
      </c>
      <c r="N327" s="132"/>
    </row>
    <row r="328" spans="1:14" ht="15" customHeight="1" thickBot="1" x14ac:dyDescent="0.3">
      <c r="A328" s="71"/>
      <c r="B328" s="71"/>
      <c r="C328" s="71"/>
      <c r="D328" s="71"/>
      <c r="E328" s="71"/>
      <c r="F328" s="72"/>
      <c r="G328" s="72"/>
      <c r="H328" s="72"/>
      <c r="I328" s="73"/>
      <c r="J328" s="75"/>
      <c r="K328" s="268" t="s">
        <v>554</v>
      </c>
      <c r="L328" s="269"/>
      <c r="M328" s="196" t="s">
        <v>558</v>
      </c>
    </row>
    <row r="329" spans="1:14" ht="4.9000000000000004" customHeight="1" thickBot="1" x14ac:dyDescent="0.3">
      <c r="A329" s="80"/>
      <c r="B329" s="71"/>
      <c r="C329" s="71"/>
      <c r="D329" s="71"/>
      <c r="E329" s="71"/>
      <c r="F329" s="72"/>
      <c r="G329" s="72"/>
      <c r="H329" s="72"/>
      <c r="I329" s="73"/>
      <c r="J329" s="81"/>
      <c r="K329" s="73"/>
      <c r="L329" s="73"/>
      <c r="M329" s="73"/>
    </row>
    <row r="330" spans="1:14" ht="19.149999999999999" customHeight="1" thickBot="1" x14ac:dyDescent="0.3">
      <c r="A330" s="255" t="s">
        <v>522</v>
      </c>
      <c r="B330" s="256"/>
      <c r="C330" s="256"/>
      <c r="D330" s="256"/>
      <c r="E330" s="256"/>
      <c r="F330" s="256"/>
      <c r="G330" s="256"/>
      <c r="H330" s="256"/>
      <c r="I330" s="256"/>
      <c r="J330" s="256"/>
      <c r="K330" s="256"/>
      <c r="L330" s="256"/>
      <c r="M330" s="257"/>
    </row>
    <row r="331" spans="1:14" ht="14.45" customHeight="1" x14ac:dyDescent="0.25">
      <c r="A331" s="24" t="s">
        <v>1</v>
      </c>
      <c r="B331" s="25" t="s">
        <v>2</v>
      </c>
      <c r="C331" s="25" t="s">
        <v>3</v>
      </c>
      <c r="D331" s="25" t="s">
        <v>4</v>
      </c>
      <c r="E331" s="25" t="s">
        <v>5</v>
      </c>
      <c r="F331" s="25" t="s">
        <v>6</v>
      </c>
      <c r="G331" s="26" t="s">
        <v>7</v>
      </c>
      <c r="H331" s="27" t="s">
        <v>8</v>
      </c>
      <c r="I331" s="27" t="s">
        <v>34</v>
      </c>
      <c r="J331" s="28" t="s">
        <v>35</v>
      </c>
      <c r="K331" s="28" t="s">
        <v>36</v>
      </c>
      <c r="L331" s="28" t="s">
        <v>497</v>
      </c>
      <c r="M331" s="29" t="s">
        <v>501</v>
      </c>
    </row>
    <row r="332" spans="1:14" ht="75" customHeight="1" thickBot="1" x14ac:dyDescent="0.3">
      <c r="A332" s="30" t="s">
        <v>12</v>
      </c>
      <c r="B332" s="31" t="s">
        <v>26</v>
      </c>
      <c r="C332" s="259" t="s">
        <v>11</v>
      </c>
      <c r="D332" s="259"/>
      <c r="E332" s="31" t="s">
        <v>534</v>
      </c>
      <c r="F332" s="32" t="s">
        <v>542</v>
      </c>
      <c r="G332" s="33" t="s">
        <v>498</v>
      </c>
      <c r="H332" s="34" t="s">
        <v>551</v>
      </c>
      <c r="I332" s="34" t="s">
        <v>502</v>
      </c>
      <c r="J332" s="35" t="s">
        <v>500</v>
      </c>
      <c r="K332" s="36" t="s">
        <v>514</v>
      </c>
      <c r="L332" s="36" t="s">
        <v>515</v>
      </c>
      <c r="M332" s="37" t="s">
        <v>540</v>
      </c>
    </row>
    <row r="333" spans="1:14" ht="14.45" customHeight="1" x14ac:dyDescent="0.25">
      <c r="A333" s="38">
        <v>305</v>
      </c>
      <c r="B333" s="39" t="s">
        <v>9</v>
      </c>
      <c r="C333" s="260"/>
      <c r="D333" s="261"/>
      <c r="E333" s="39">
        <v>0.5</v>
      </c>
      <c r="F333" s="40">
        <v>250</v>
      </c>
      <c r="G333" s="40" t="s">
        <v>24</v>
      </c>
      <c r="H333" s="41" t="s">
        <v>413</v>
      </c>
      <c r="I333" s="42">
        <f>Cennik!$H$5</f>
        <v>0</v>
      </c>
      <c r="J333" s="43">
        <v>0</v>
      </c>
      <c r="K333" s="42">
        <f>ROUND((I333+(I333*J333)),2)</f>
        <v>0</v>
      </c>
      <c r="L333" s="44">
        <f t="shared" ref="L333:L364" si="32">ROUND(F333*I333,2)</f>
        <v>0</v>
      </c>
      <c r="M333" s="45">
        <f>ROUND(L333+(L333*J333),2)</f>
        <v>0</v>
      </c>
    </row>
    <row r="334" spans="1:14" ht="14.45" customHeight="1" x14ac:dyDescent="0.25">
      <c r="A334" s="46">
        <v>306</v>
      </c>
      <c r="B334" s="47" t="s">
        <v>9</v>
      </c>
      <c r="C334" s="262"/>
      <c r="D334" s="263"/>
      <c r="E334" s="47">
        <v>1</v>
      </c>
      <c r="F334" s="48">
        <v>56</v>
      </c>
      <c r="G334" s="48" t="s">
        <v>24</v>
      </c>
      <c r="H334" s="49" t="s">
        <v>414</v>
      </c>
      <c r="I334" s="50">
        <f>Cennik!$H$6</f>
        <v>0</v>
      </c>
      <c r="J334" s="51">
        <v>0</v>
      </c>
      <c r="K334" s="50">
        <f t="shared" ref="K334:K396" si="33">ROUND((I334+(I334*J334)),2)</f>
        <v>0</v>
      </c>
      <c r="L334" s="52">
        <f t="shared" si="32"/>
        <v>0</v>
      </c>
      <c r="M334" s="53">
        <f t="shared" ref="M334:M396" si="34">ROUND(L334+(L334*J334),2)</f>
        <v>0</v>
      </c>
    </row>
    <row r="335" spans="1:14" ht="14.45" customHeight="1" x14ac:dyDescent="0.25">
      <c r="A335" s="46">
        <v>307</v>
      </c>
      <c r="B335" s="47" t="s">
        <v>9</v>
      </c>
      <c r="C335" s="262"/>
      <c r="D335" s="263"/>
      <c r="E335" s="47">
        <v>1.5</v>
      </c>
      <c r="F335" s="48">
        <v>325</v>
      </c>
      <c r="G335" s="48" t="s">
        <v>24</v>
      </c>
      <c r="H335" s="49" t="s">
        <v>415</v>
      </c>
      <c r="I335" s="50">
        <f>Cennik!$H$7</f>
        <v>0</v>
      </c>
      <c r="J335" s="51">
        <v>0</v>
      </c>
      <c r="K335" s="50">
        <f t="shared" si="33"/>
        <v>0</v>
      </c>
      <c r="L335" s="52">
        <f t="shared" si="32"/>
        <v>0</v>
      </c>
      <c r="M335" s="53">
        <f t="shared" si="34"/>
        <v>0</v>
      </c>
    </row>
    <row r="336" spans="1:14" ht="14.45" customHeight="1" thickBot="1" x14ac:dyDescent="0.3">
      <c r="A336" s="54">
        <v>308</v>
      </c>
      <c r="B336" s="55" t="s">
        <v>9</v>
      </c>
      <c r="C336" s="262"/>
      <c r="D336" s="263"/>
      <c r="E336" s="55">
        <v>2</v>
      </c>
      <c r="F336" s="56">
        <v>20</v>
      </c>
      <c r="G336" s="56" t="s">
        <v>24</v>
      </c>
      <c r="H336" s="57" t="s">
        <v>416</v>
      </c>
      <c r="I336" s="58">
        <f>Cennik!$H$8</f>
        <v>0</v>
      </c>
      <c r="J336" s="59">
        <v>0</v>
      </c>
      <c r="K336" s="58">
        <f t="shared" si="33"/>
        <v>0</v>
      </c>
      <c r="L336" s="60">
        <f t="shared" si="32"/>
        <v>0</v>
      </c>
      <c r="M336" s="61">
        <f t="shared" si="34"/>
        <v>0</v>
      </c>
    </row>
    <row r="337" spans="1:13" ht="14.45" customHeight="1" x14ac:dyDescent="0.25">
      <c r="A337" s="38">
        <v>309</v>
      </c>
      <c r="B337" s="39" t="s">
        <v>10</v>
      </c>
      <c r="C337" s="262"/>
      <c r="D337" s="263"/>
      <c r="E337" s="39">
        <v>0.5</v>
      </c>
      <c r="F337" s="40">
        <v>1</v>
      </c>
      <c r="G337" s="40" t="s">
        <v>24</v>
      </c>
      <c r="H337" s="41" t="s">
        <v>417</v>
      </c>
      <c r="I337" s="42">
        <f>Cennik!$H$9</f>
        <v>0</v>
      </c>
      <c r="J337" s="43">
        <v>0</v>
      </c>
      <c r="K337" s="42">
        <f t="shared" si="33"/>
        <v>0</v>
      </c>
      <c r="L337" s="44">
        <f t="shared" si="32"/>
        <v>0</v>
      </c>
      <c r="M337" s="45">
        <f t="shared" si="34"/>
        <v>0</v>
      </c>
    </row>
    <row r="338" spans="1:13" ht="14.45" customHeight="1" x14ac:dyDescent="0.25">
      <c r="A338" s="46">
        <v>310</v>
      </c>
      <c r="B338" s="47" t="s">
        <v>10</v>
      </c>
      <c r="C338" s="262"/>
      <c r="D338" s="263"/>
      <c r="E338" s="47">
        <v>1</v>
      </c>
      <c r="F338" s="48">
        <v>1</v>
      </c>
      <c r="G338" s="48" t="s">
        <v>24</v>
      </c>
      <c r="H338" s="49" t="s">
        <v>418</v>
      </c>
      <c r="I338" s="50">
        <f>Cennik!$H$10</f>
        <v>0</v>
      </c>
      <c r="J338" s="51">
        <v>0</v>
      </c>
      <c r="K338" s="50">
        <f t="shared" si="33"/>
        <v>0</v>
      </c>
      <c r="L338" s="52">
        <f t="shared" si="32"/>
        <v>0</v>
      </c>
      <c r="M338" s="53">
        <f t="shared" si="34"/>
        <v>0</v>
      </c>
    </row>
    <row r="339" spans="1:13" ht="14.45" customHeight="1" x14ac:dyDescent="0.25">
      <c r="A339" s="46">
        <v>311</v>
      </c>
      <c r="B339" s="47" t="s">
        <v>10</v>
      </c>
      <c r="C339" s="262"/>
      <c r="D339" s="263"/>
      <c r="E339" s="47">
        <v>1.5</v>
      </c>
      <c r="F339" s="48">
        <v>30</v>
      </c>
      <c r="G339" s="48" t="s">
        <v>24</v>
      </c>
      <c r="H339" s="49" t="s">
        <v>419</v>
      </c>
      <c r="I339" s="50">
        <f>Cennik!$H$11</f>
        <v>0</v>
      </c>
      <c r="J339" s="51">
        <v>0</v>
      </c>
      <c r="K339" s="50">
        <f t="shared" si="33"/>
        <v>0</v>
      </c>
      <c r="L339" s="52">
        <f t="shared" si="32"/>
        <v>0</v>
      </c>
      <c r="M339" s="53">
        <f t="shared" si="34"/>
        <v>0</v>
      </c>
    </row>
    <row r="340" spans="1:13" ht="14.45" customHeight="1" x14ac:dyDescent="0.25">
      <c r="A340" s="46">
        <v>312</v>
      </c>
      <c r="B340" s="47" t="s">
        <v>10</v>
      </c>
      <c r="C340" s="262"/>
      <c r="D340" s="263"/>
      <c r="E340" s="47">
        <v>2</v>
      </c>
      <c r="F340" s="48">
        <v>1</v>
      </c>
      <c r="G340" s="48" t="s">
        <v>24</v>
      </c>
      <c r="H340" s="49" t="s">
        <v>420</v>
      </c>
      <c r="I340" s="50">
        <f>Cennik!$H$12</f>
        <v>0</v>
      </c>
      <c r="J340" s="51">
        <v>0</v>
      </c>
      <c r="K340" s="50">
        <f t="shared" si="33"/>
        <v>0</v>
      </c>
      <c r="L340" s="52">
        <f t="shared" si="32"/>
        <v>0</v>
      </c>
      <c r="M340" s="53">
        <f t="shared" si="34"/>
        <v>0</v>
      </c>
    </row>
    <row r="341" spans="1:13" ht="14.45" customHeight="1" x14ac:dyDescent="0.25">
      <c r="A341" s="46">
        <v>313</v>
      </c>
      <c r="B341" s="47" t="s">
        <v>10</v>
      </c>
      <c r="C341" s="262"/>
      <c r="D341" s="263"/>
      <c r="E341" s="47">
        <v>2.5</v>
      </c>
      <c r="F341" s="48">
        <v>121</v>
      </c>
      <c r="G341" s="48" t="s">
        <v>24</v>
      </c>
      <c r="H341" s="49" t="s">
        <v>421</v>
      </c>
      <c r="I341" s="50">
        <f>Cennik!$H$13</f>
        <v>0</v>
      </c>
      <c r="J341" s="51">
        <v>0</v>
      </c>
      <c r="K341" s="50">
        <f t="shared" si="33"/>
        <v>0</v>
      </c>
      <c r="L341" s="52">
        <f t="shared" si="32"/>
        <v>0</v>
      </c>
      <c r="M341" s="53">
        <f t="shared" si="34"/>
        <v>0</v>
      </c>
    </row>
    <row r="342" spans="1:13" ht="14.45" customHeight="1" x14ac:dyDescent="0.25">
      <c r="A342" s="46">
        <v>314</v>
      </c>
      <c r="B342" s="47" t="s">
        <v>10</v>
      </c>
      <c r="C342" s="262"/>
      <c r="D342" s="263"/>
      <c r="E342" s="47">
        <v>3</v>
      </c>
      <c r="F342" s="48">
        <v>30</v>
      </c>
      <c r="G342" s="48" t="s">
        <v>24</v>
      </c>
      <c r="H342" s="49" t="s">
        <v>422</v>
      </c>
      <c r="I342" s="50">
        <f>Cennik!$H$14</f>
        <v>0</v>
      </c>
      <c r="J342" s="51">
        <v>0</v>
      </c>
      <c r="K342" s="50">
        <f t="shared" si="33"/>
        <v>0</v>
      </c>
      <c r="L342" s="52">
        <f t="shared" si="32"/>
        <v>0</v>
      </c>
      <c r="M342" s="53">
        <f t="shared" si="34"/>
        <v>0</v>
      </c>
    </row>
    <row r="343" spans="1:13" ht="14.45" customHeight="1" x14ac:dyDescent="0.25">
      <c r="A343" s="46">
        <v>315</v>
      </c>
      <c r="B343" s="47" t="s">
        <v>10</v>
      </c>
      <c r="C343" s="262"/>
      <c r="D343" s="263"/>
      <c r="E343" s="47">
        <v>3.5</v>
      </c>
      <c r="F343" s="48">
        <v>14</v>
      </c>
      <c r="G343" s="48" t="s">
        <v>24</v>
      </c>
      <c r="H343" s="49" t="s">
        <v>423</v>
      </c>
      <c r="I343" s="50">
        <f>Cennik!$H$15</f>
        <v>0</v>
      </c>
      <c r="J343" s="51">
        <v>0</v>
      </c>
      <c r="K343" s="50">
        <f t="shared" si="33"/>
        <v>0</v>
      </c>
      <c r="L343" s="52">
        <f t="shared" si="32"/>
        <v>0</v>
      </c>
      <c r="M343" s="53">
        <f t="shared" si="34"/>
        <v>0</v>
      </c>
    </row>
    <row r="344" spans="1:13" ht="14.45" customHeight="1" x14ac:dyDescent="0.25">
      <c r="A344" s="46">
        <v>316</v>
      </c>
      <c r="B344" s="47" t="s">
        <v>10</v>
      </c>
      <c r="C344" s="262"/>
      <c r="D344" s="263"/>
      <c r="E344" s="47">
        <v>4</v>
      </c>
      <c r="F344" s="48">
        <v>26</v>
      </c>
      <c r="G344" s="48" t="s">
        <v>24</v>
      </c>
      <c r="H344" s="49" t="s">
        <v>424</v>
      </c>
      <c r="I344" s="50">
        <f>Cennik!$H$16</f>
        <v>0</v>
      </c>
      <c r="J344" s="51">
        <v>0</v>
      </c>
      <c r="K344" s="50">
        <f t="shared" si="33"/>
        <v>0</v>
      </c>
      <c r="L344" s="52">
        <f t="shared" si="32"/>
        <v>0</v>
      </c>
      <c r="M344" s="53">
        <f t="shared" si="34"/>
        <v>0</v>
      </c>
    </row>
    <row r="345" spans="1:13" ht="14.45" customHeight="1" x14ac:dyDescent="0.25">
      <c r="A345" s="46">
        <v>317</v>
      </c>
      <c r="B345" s="47" t="s">
        <v>10</v>
      </c>
      <c r="C345" s="262"/>
      <c r="D345" s="263"/>
      <c r="E345" s="47">
        <v>4.5</v>
      </c>
      <c r="F345" s="48">
        <v>12</v>
      </c>
      <c r="G345" s="48" t="s">
        <v>24</v>
      </c>
      <c r="H345" s="49" t="s">
        <v>425</v>
      </c>
      <c r="I345" s="50">
        <f>Cennik!$H$17</f>
        <v>0</v>
      </c>
      <c r="J345" s="51">
        <v>0</v>
      </c>
      <c r="K345" s="50">
        <f t="shared" si="33"/>
        <v>0</v>
      </c>
      <c r="L345" s="52">
        <f t="shared" si="32"/>
        <v>0</v>
      </c>
      <c r="M345" s="53">
        <f t="shared" si="34"/>
        <v>0</v>
      </c>
    </row>
    <row r="346" spans="1:13" ht="14.45" customHeight="1" x14ac:dyDescent="0.25">
      <c r="A346" s="46">
        <v>318</v>
      </c>
      <c r="B346" s="47" t="s">
        <v>10</v>
      </c>
      <c r="C346" s="262"/>
      <c r="D346" s="263"/>
      <c r="E346" s="47">
        <v>5</v>
      </c>
      <c r="F346" s="48">
        <v>11</v>
      </c>
      <c r="G346" s="48" t="s">
        <v>24</v>
      </c>
      <c r="H346" s="49" t="s">
        <v>426</v>
      </c>
      <c r="I346" s="50">
        <f>Cennik!$H$18</f>
        <v>0</v>
      </c>
      <c r="J346" s="51">
        <v>0</v>
      </c>
      <c r="K346" s="50">
        <f t="shared" si="33"/>
        <v>0</v>
      </c>
      <c r="L346" s="52">
        <f t="shared" si="32"/>
        <v>0</v>
      </c>
      <c r="M346" s="53">
        <f t="shared" si="34"/>
        <v>0</v>
      </c>
    </row>
    <row r="347" spans="1:13" ht="14.45" customHeight="1" x14ac:dyDescent="0.25">
      <c r="A347" s="46">
        <v>319</v>
      </c>
      <c r="B347" s="47" t="s">
        <v>10</v>
      </c>
      <c r="C347" s="262"/>
      <c r="D347" s="263"/>
      <c r="E347" s="47">
        <v>5.5</v>
      </c>
      <c r="F347" s="48">
        <v>6</v>
      </c>
      <c r="G347" s="48" t="s">
        <v>24</v>
      </c>
      <c r="H347" s="49" t="s">
        <v>427</v>
      </c>
      <c r="I347" s="50">
        <f>Cennik!$H$19</f>
        <v>0</v>
      </c>
      <c r="J347" s="51">
        <v>0</v>
      </c>
      <c r="K347" s="50">
        <f t="shared" si="33"/>
        <v>0</v>
      </c>
      <c r="L347" s="52">
        <f t="shared" si="32"/>
        <v>0</v>
      </c>
      <c r="M347" s="53">
        <f t="shared" si="34"/>
        <v>0</v>
      </c>
    </row>
    <row r="348" spans="1:13" ht="14.45" customHeight="1" x14ac:dyDescent="0.25">
      <c r="A348" s="46">
        <v>320</v>
      </c>
      <c r="B348" s="47" t="s">
        <v>10</v>
      </c>
      <c r="C348" s="262"/>
      <c r="D348" s="263"/>
      <c r="E348" s="47">
        <v>6</v>
      </c>
      <c r="F348" s="48">
        <v>12</v>
      </c>
      <c r="G348" s="48" t="s">
        <v>24</v>
      </c>
      <c r="H348" s="49" t="s">
        <v>428</v>
      </c>
      <c r="I348" s="50">
        <f>Cennik!$H$20</f>
        <v>0</v>
      </c>
      <c r="J348" s="51">
        <v>0</v>
      </c>
      <c r="K348" s="50">
        <f t="shared" si="33"/>
        <v>0</v>
      </c>
      <c r="L348" s="52">
        <f t="shared" si="32"/>
        <v>0</v>
      </c>
      <c r="M348" s="53">
        <f t="shared" si="34"/>
        <v>0</v>
      </c>
    </row>
    <row r="349" spans="1:13" ht="14.45" customHeight="1" x14ac:dyDescent="0.25">
      <c r="A349" s="46">
        <v>321</v>
      </c>
      <c r="B349" s="47" t="s">
        <v>10</v>
      </c>
      <c r="C349" s="262"/>
      <c r="D349" s="263"/>
      <c r="E349" s="47">
        <v>6.5</v>
      </c>
      <c r="F349" s="48">
        <v>6</v>
      </c>
      <c r="G349" s="48" t="s">
        <v>24</v>
      </c>
      <c r="H349" s="49" t="s">
        <v>429</v>
      </c>
      <c r="I349" s="50">
        <f>Cennik!$H$21</f>
        <v>0</v>
      </c>
      <c r="J349" s="51">
        <v>0</v>
      </c>
      <c r="K349" s="50">
        <f t="shared" si="33"/>
        <v>0</v>
      </c>
      <c r="L349" s="52">
        <f t="shared" si="32"/>
        <v>0</v>
      </c>
      <c r="M349" s="53">
        <f t="shared" si="34"/>
        <v>0</v>
      </c>
    </row>
    <row r="350" spans="1:13" ht="14.45" customHeight="1" x14ac:dyDescent="0.25">
      <c r="A350" s="46">
        <v>322</v>
      </c>
      <c r="B350" s="47" t="s">
        <v>10</v>
      </c>
      <c r="C350" s="262"/>
      <c r="D350" s="263"/>
      <c r="E350" s="47">
        <v>7</v>
      </c>
      <c r="F350" s="48">
        <v>21</v>
      </c>
      <c r="G350" s="48" t="s">
        <v>24</v>
      </c>
      <c r="H350" s="49" t="s">
        <v>430</v>
      </c>
      <c r="I350" s="50">
        <f>Cennik!$H$22</f>
        <v>0</v>
      </c>
      <c r="J350" s="51">
        <v>0</v>
      </c>
      <c r="K350" s="50">
        <f t="shared" si="33"/>
        <v>0</v>
      </c>
      <c r="L350" s="52">
        <f t="shared" si="32"/>
        <v>0</v>
      </c>
      <c r="M350" s="53">
        <f t="shared" si="34"/>
        <v>0</v>
      </c>
    </row>
    <row r="351" spans="1:13" ht="14.45" customHeight="1" x14ac:dyDescent="0.25">
      <c r="A351" s="46">
        <v>323</v>
      </c>
      <c r="B351" s="47" t="s">
        <v>10</v>
      </c>
      <c r="C351" s="262"/>
      <c r="D351" s="263"/>
      <c r="E351" s="47">
        <v>7.5</v>
      </c>
      <c r="F351" s="48">
        <v>17</v>
      </c>
      <c r="G351" s="48" t="s">
        <v>24</v>
      </c>
      <c r="H351" s="49" t="s">
        <v>431</v>
      </c>
      <c r="I351" s="50">
        <f>Cennik!$H$23</f>
        <v>0</v>
      </c>
      <c r="J351" s="51">
        <v>0</v>
      </c>
      <c r="K351" s="50">
        <f t="shared" si="33"/>
        <v>0</v>
      </c>
      <c r="L351" s="52">
        <f t="shared" si="32"/>
        <v>0</v>
      </c>
      <c r="M351" s="53">
        <f t="shared" si="34"/>
        <v>0</v>
      </c>
    </row>
    <row r="352" spans="1:13" ht="14.45" customHeight="1" x14ac:dyDescent="0.25">
      <c r="A352" s="46">
        <v>324</v>
      </c>
      <c r="B352" s="47" t="s">
        <v>10</v>
      </c>
      <c r="C352" s="262"/>
      <c r="D352" s="263"/>
      <c r="E352" s="47">
        <v>8</v>
      </c>
      <c r="F352" s="48">
        <v>15</v>
      </c>
      <c r="G352" s="48" t="s">
        <v>24</v>
      </c>
      <c r="H352" s="49" t="s">
        <v>432</v>
      </c>
      <c r="I352" s="50">
        <f>Cennik!$H$24</f>
        <v>0</v>
      </c>
      <c r="J352" s="51">
        <v>0</v>
      </c>
      <c r="K352" s="50">
        <f t="shared" si="33"/>
        <v>0</v>
      </c>
      <c r="L352" s="52">
        <f t="shared" si="32"/>
        <v>0</v>
      </c>
      <c r="M352" s="53">
        <f t="shared" si="34"/>
        <v>0</v>
      </c>
    </row>
    <row r="353" spans="1:13" ht="14.45" customHeight="1" x14ac:dyDescent="0.25">
      <c r="A353" s="46">
        <v>325</v>
      </c>
      <c r="B353" s="47" t="s">
        <v>10</v>
      </c>
      <c r="C353" s="262"/>
      <c r="D353" s="263"/>
      <c r="E353" s="47">
        <v>8.5</v>
      </c>
      <c r="F353" s="48">
        <v>8</v>
      </c>
      <c r="G353" s="48" t="s">
        <v>24</v>
      </c>
      <c r="H353" s="49" t="s">
        <v>433</v>
      </c>
      <c r="I353" s="50">
        <f>Cennik!$H$25</f>
        <v>0</v>
      </c>
      <c r="J353" s="51">
        <v>0</v>
      </c>
      <c r="K353" s="50">
        <f t="shared" si="33"/>
        <v>0</v>
      </c>
      <c r="L353" s="52">
        <f t="shared" si="32"/>
        <v>0</v>
      </c>
      <c r="M353" s="53">
        <f t="shared" si="34"/>
        <v>0</v>
      </c>
    </row>
    <row r="354" spans="1:13" ht="14.45" customHeight="1" x14ac:dyDescent="0.25">
      <c r="A354" s="46">
        <v>326</v>
      </c>
      <c r="B354" s="47" t="s">
        <v>10</v>
      </c>
      <c r="C354" s="262"/>
      <c r="D354" s="263"/>
      <c r="E354" s="47">
        <v>9</v>
      </c>
      <c r="F354" s="48">
        <v>21</v>
      </c>
      <c r="G354" s="48" t="s">
        <v>24</v>
      </c>
      <c r="H354" s="49" t="s">
        <v>434</v>
      </c>
      <c r="I354" s="50">
        <f>Cennik!$H$26</f>
        <v>0</v>
      </c>
      <c r="J354" s="51">
        <v>0</v>
      </c>
      <c r="K354" s="50">
        <f t="shared" si="33"/>
        <v>0</v>
      </c>
      <c r="L354" s="52">
        <f t="shared" si="32"/>
        <v>0</v>
      </c>
      <c r="M354" s="53">
        <f t="shared" si="34"/>
        <v>0</v>
      </c>
    </row>
    <row r="355" spans="1:13" ht="14.45" customHeight="1" x14ac:dyDescent="0.25">
      <c r="A355" s="46">
        <v>327</v>
      </c>
      <c r="B355" s="47" t="s">
        <v>10</v>
      </c>
      <c r="C355" s="262"/>
      <c r="D355" s="263"/>
      <c r="E355" s="47">
        <v>9.5</v>
      </c>
      <c r="F355" s="48">
        <v>7</v>
      </c>
      <c r="G355" s="48" t="s">
        <v>24</v>
      </c>
      <c r="H355" s="49" t="s">
        <v>435</v>
      </c>
      <c r="I355" s="50">
        <f>Cennik!$H$27</f>
        <v>0</v>
      </c>
      <c r="J355" s="51">
        <v>0</v>
      </c>
      <c r="K355" s="50">
        <f t="shared" si="33"/>
        <v>0</v>
      </c>
      <c r="L355" s="52">
        <f t="shared" si="32"/>
        <v>0</v>
      </c>
      <c r="M355" s="53">
        <f t="shared" si="34"/>
        <v>0</v>
      </c>
    </row>
    <row r="356" spans="1:13" ht="14.45" customHeight="1" x14ac:dyDescent="0.25">
      <c r="A356" s="46">
        <v>328</v>
      </c>
      <c r="B356" s="62" t="s">
        <v>10</v>
      </c>
      <c r="C356" s="262"/>
      <c r="D356" s="263"/>
      <c r="E356" s="62">
        <v>10</v>
      </c>
      <c r="F356" s="63">
        <v>5</v>
      </c>
      <c r="G356" s="63" t="s">
        <v>24</v>
      </c>
      <c r="H356" s="49" t="s">
        <v>436</v>
      </c>
      <c r="I356" s="64">
        <f>Cennik!$H$28</f>
        <v>0</v>
      </c>
      <c r="J356" s="65">
        <v>0</v>
      </c>
      <c r="K356" s="64">
        <f t="shared" si="33"/>
        <v>0</v>
      </c>
      <c r="L356" s="66">
        <f t="shared" si="32"/>
        <v>0</v>
      </c>
      <c r="M356" s="67">
        <f t="shared" si="34"/>
        <v>0</v>
      </c>
    </row>
    <row r="357" spans="1:13" ht="14.45" customHeight="1" x14ac:dyDescent="0.25">
      <c r="A357" s="46">
        <v>329</v>
      </c>
      <c r="B357" s="47" t="s">
        <v>10</v>
      </c>
      <c r="C357" s="262"/>
      <c r="D357" s="263"/>
      <c r="E357" s="47">
        <v>10.5</v>
      </c>
      <c r="F357" s="48">
        <v>2</v>
      </c>
      <c r="G357" s="48" t="s">
        <v>24</v>
      </c>
      <c r="H357" s="49" t="s">
        <v>437</v>
      </c>
      <c r="I357" s="50">
        <f>Cennik!$H$28+Cennik!$H$52</f>
        <v>0</v>
      </c>
      <c r="J357" s="51">
        <v>0</v>
      </c>
      <c r="K357" s="50">
        <f t="shared" si="33"/>
        <v>0</v>
      </c>
      <c r="L357" s="52">
        <f t="shared" si="32"/>
        <v>0</v>
      </c>
      <c r="M357" s="53">
        <f t="shared" si="34"/>
        <v>0</v>
      </c>
    </row>
    <row r="358" spans="1:13" ht="14.45" customHeight="1" x14ac:dyDescent="0.25">
      <c r="A358" s="46">
        <v>330</v>
      </c>
      <c r="B358" s="47" t="s">
        <v>10</v>
      </c>
      <c r="C358" s="262"/>
      <c r="D358" s="263"/>
      <c r="E358" s="47">
        <v>11</v>
      </c>
      <c r="F358" s="48">
        <v>7</v>
      </c>
      <c r="G358" s="48" t="s">
        <v>24</v>
      </c>
      <c r="H358" s="49" t="s">
        <v>438</v>
      </c>
      <c r="I358" s="50">
        <f>Cennik!$H$29</f>
        <v>0</v>
      </c>
      <c r="J358" s="51">
        <v>0</v>
      </c>
      <c r="K358" s="50">
        <f t="shared" si="33"/>
        <v>0</v>
      </c>
      <c r="L358" s="52">
        <f t="shared" si="32"/>
        <v>0</v>
      </c>
      <c r="M358" s="53">
        <f t="shared" si="34"/>
        <v>0</v>
      </c>
    </row>
    <row r="359" spans="1:13" ht="14.45" customHeight="1" x14ac:dyDescent="0.25">
      <c r="A359" s="46">
        <v>331</v>
      </c>
      <c r="B359" s="47" t="s">
        <v>10</v>
      </c>
      <c r="C359" s="262"/>
      <c r="D359" s="263"/>
      <c r="E359" s="47">
        <v>11.5</v>
      </c>
      <c r="F359" s="48">
        <v>10</v>
      </c>
      <c r="G359" s="48" t="s">
        <v>24</v>
      </c>
      <c r="H359" s="49" t="s">
        <v>439</v>
      </c>
      <c r="I359" s="50">
        <f>Cennik!$H$29+Cennik!$H$52</f>
        <v>0</v>
      </c>
      <c r="J359" s="51">
        <v>0</v>
      </c>
      <c r="K359" s="50">
        <f t="shared" si="33"/>
        <v>0</v>
      </c>
      <c r="L359" s="52">
        <f t="shared" si="32"/>
        <v>0</v>
      </c>
      <c r="M359" s="53">
        <f t="shared" si="34"/>
        <v>0</v>
      </c>
    </row>
    <row r="360" spans="1:13" ht="14.45" customHeight="1" x14ac:dyDescent="0.25">
      <c r="A360" s="46">
        <v>332</v>
      </c>
      <c r="B360" s="47" t="s">
        <v>10</v>
      </c>
      <c r="C360" s="262"/>
      <c r="D360" s="263"/>
      <c r="E360" s="47">
        <v>12</v>
      </c>
      <c r="F360" s="48">
        <v>10</v>
      </c>
      <c r="G360" s="48" t="s">
        <v>24</v>
      </c>
      <c r="H360" s="49" t="s">
        <v>440</v>
      </c>
      <c r="I360" s="50">
        <f>Cennik!$H$30</f>
        <v>0</v>
      </c>
      <c r="J360" s="51">
        <v>0</v>
      </c>
      <c r="K360" s="50">
        <f t="shared" si="33"/>
        <v>0</v>
      </c>
      <c r="L360" s="52">
        <f t="shared" si="32"/>
        <v>0</v>
      </c>
      <c r="M360" s="53">
        <f t="shared" si="34"/>
        <v>0</v>
      </c>
    </row>
    <row r="361" spans="1:13" ht="14.45" customHeight="1" x14ac:dyDescent="0.25">
      <c r="A361" s="46">
        <v>333</v>
      </c>
      <c r="B361" s="47" t="s">
        <v>10</v>
      </c>
      <c r="C361" s="262"/>
      <c r="D361" s="263"/>
      <c r="E361" s="47">
        <v>12.5</v>
      </c>
      <c r="F361" s="48">
        <v>24</v>
      </c>
      <c r="G361" s="48" t="s">
        <v>24</v>
      </c>
      <c r="H361" s="49" t="s">
        <v>441</v>
      </c>
      <c r="I361" s="50">
        <f>Cennik!$H$30+Cennik!$H$52</f>
        <v>0</v>
      </c>
      <c r="J361" s="51">
        <v>0</v>
      </c>
      <c r="K361" s="50">
        <f t="shared" si="33"/>
        <v>0</v>
      </c>
      <c r="L361" s="52">
        <f t="shared" si="32"/>
        <v>0</v>
      </c>
      <c r="M361" s="53">
        <f t="shared" si="34"/>
        <v>0</v>
      </c>
    </row>
    <row r="362" spans="1:13" ht="14.45" customHeight="1" x14ac:dyDescent="0.25">
      <c r="A362" s="46">
        <v>334</v>
      </c>
      <c r="B362" s="47" t="s">
        <v>10</v>
      </c>
      <c r="C362" s="262"/>
      <c r="D362" s="263"/>
      <c r="E362" s="47">
        <v>13</v>
      </c>
      <c r="F362" s="48">
        <v>12</v>
      </c>
      <c r="G362" s="48" t="s">
        <v>24</v>
      </c>
      <c r="H362" s="49" t="s">
        <v>442</v>
      </c>
      <c r="I362" s="50">
        <f>Cennik!$H$31</f>
        <v>0</v>
      </c>
      <c r="J362" s="51">
        <v>0</v>
      </c>
      <c r="K362" s="50">
        <f t="shared" si="33"/>
        <v>0</v>
      </c>
      <c r="L362" s="52">
        <f t="shared" si="32"/>
        <v>0</v>
      </c>
      <c r="M362" s="53">
        <f t="shared" si="34"/>
        <v>0</v>
      </c>
    </row>
    <row r="363" spans="1:13" ht="14.45" customHeight="1" x14ac:dyDescent="0.25">
      <c r="A363" s="46">
        <v>335</v>
      </c>
      <c r="B363" s="47" t="s">
        <v>10</v>
      </c>
      <c r="C363" s="262"/>
      <c r="D363" s="263"/>
      <c r="E363" s="47">
        <v>13.5</v>
      </c>
      <c r="F363" s="48">
        <v>4</v>
      </c>
      <c r="G363" s="48" t="s">
        <v>24</v>
      </c>
      <c r="H363" s="49" t="s">
        <v>443</v>
      </c>
      <c r="I363" s="50">
        <f>Cennik!$H$31+Cennik!$H$52</f>
        <v>0</v>
      </c>
      <c r="J363" s="51">
        <v>0</v>
      </c>
      <c r="K363" s="50">
        <f t="shared" si="33"/>
        <v>0</v>
      </c>
      <c r="L363" s="52">
        <f t="shared" si="32"/>
        <v>0</v>
      </c>
      <c r="M363" s="53">
        <f t="shared" si="34"/>
        <v>0</v>
      </c>
    </row>
    <row r="364" spans="1:13" ht="14.45" customHeight="1" x14ac:dyDescent="0.25">
      <c r="A364" s="46">
        <v>336</v>
      </c>
      <c r="B364" s="47" t="s">
        <v>10</v>
      </c>
      <c r="C364" s="262"/>
      <c r="D364" s="263"/>
      <c r="E364" s="47">
        <v>14</v>
      </c>
      <c r="F364" s="48">
        <v>9</v>
      </c>
      <c r="G364" s="48" t="s">
        <v>24</v>
      </c>
      <c r="H364" s="49" t="s">
        <v>444</v>
      </c>
      <c r="I364" s="50">
        <f>Cennik!$H$32</f>
        <v>0</v>
      </c>
      <c r="J364" s="51">
        <v>0</v>
      </c>
      <c r="K364" s="50">
        <f t="shared" si="33"/>
        <v>0</v>
      </c>
      <c r="L364" s="52">
        <f t="shared" si="32"/>
        <v>0</v>
      </c>
      <c r="M364" s="53">
        <f t="shared" si="34"/>
        <v>0</v>
      </c>
    </row>
    <row r="365" spans="1:13" ht="14.45" customHeight="1" x14ac:dyDescent="0.25">
      <c r="A365" s="46">
        <v>337</v>
      </c>
      <c r="B365" s="47" t="s">
        <v>10</v>
      </c>
      <c r="C365" s="262"/>
      <c r="D365" s="263"/>
      <c r="E365" s="47">
        <v>14.5</v>
      </c>
      <c r="F365" s="48">
        <v>8</v>
      </c>
      <c r="G365" s="48" t="s">
        <v>24</v>
      </c>
      <c r="H365" s="49" t="s">
        <v>445</v>
      </c>
      <c r="I365" s="50">
        <f>Cennik!$H$32+Cennik!$H$52</f>
        <v>0</v>
      </c>
      <c r="J365" s="51">
        <v>0</v>
      </c>
      <c r="K365" s="50">
        <f t="shared" si="33"/>
        <v>0</v>
      </c>
      <c r="L365" s="52">
        <f t="shared" ref="L365:L396" si="35">ROUND(F365*I365,2)</f>
        <v>0</v>
      </c>
      <c r="M365" s="53">
        <f t="shared" si="34"/>
        <v>0</v>
      </c>
    </row>
    <row r="366" spans="1:13" ht="14.45" customHeight="1" x14ac:dyDescent="0.25">
      <c r="A366" s="46">
        <v>338</v>
      </c>
      <c r="B366" s="47" t="s">
        <v>10</v>
      </c>
      <c r="C366" s="262"/>
      <c r="D366" s="263"/>
      <c r="E366" s="47">
        <v>15</v>
      </c>
      <c r="F366" s="48">
        <v>10</v>
      </c>
      <c r="G366" s="48" t="s">
        <v>24</v>
      </c>
      <c r="H366" s="49" t="s">
        <v>446</v>
      </c>
      <c r="I366" s="50">
        <f>Cennik!$H$33</f>
        <v>0</v>
      </c>
      <c r="J366" s="51">
        <v>0</v>
      </c>
      <c r="K366" s="50">
        <f t="shared" si="33"/>
        <v>0</v>
      </c>
      <c r="L366" s="52">
        <f t="shared" si="35"/>
        <v>0</v>
      </c>
      <c r="M366" s="53">
        <f t="shared" si="34"/>
        <v>0</v>
      </c>
    </row>
    <row r="367" spans="1:13" ht="14.45" customHeight="1" x14ac:dyDescent="0.25">
      <c r="A367" s="46">
        <v>339</v>
      </c>
      <c r="B367" s="47" t="s">
        <v>10</v>
      </c>
      <c r="C367" s="262"/>
      <c r="D367" s="263"/>
      <c r="E367" s="47">
        <v>15.5</v>
      </c>
      <c r="F367" s="48">
        <v>8</v>
      </c>
      <c r="G367" s="48" t="s">
        <v>24</v>
      </c>
      <c r="H367" s="49" t="s">
        <v>447</v>
      </c>
      <c r="I367" s="50">
        <f>Cennik!$H$33+Cennik!$H$52</f>
        <v>0</v>
      </c>
      <c r="J367" s="51">
        <v>0</v>
      </c>
      <c r="K367" s="50">
        <f t="shared" si="33"/>
        <v>0</v>
      </c>
      <c r="L367" s="52">
        <f t="shared" si="35"/>
        <v>0</v>
      </c>
      <c r="M367" s="53">
        <f t="shared" si="34"/>
        <v>0</v>
      </c>
    </row>
    <row r="368" spans="1:13" ht="14.45" customHeight="1" x14ac:dyDescent="0.25">
      <c r="A368" s="46">
        <v>340</v>
      </c>
      <c r="B368" s="47" t="s">
        <v>10</v>
      </c>
      <c r="C368" s="262"/>
      <c r="D368" s="263"/>
      <c r="E368" s="47">
        <v>16</v>
      </c>
      <c r="F368" s="48">
        <v>2</v>
      </c>
      <c r="G368" s="48" t="s">
        <v>24</v>
      </c>
      <c r="H368" s="49" t="s">
        <v>448</v>
      </c>
      <c r="I368" s="50">
        <f>Cennik!$H$34</f>
        <v>0</v>
      </c>
      <c r="J368" s="51">
        <v>0</v>
      </c>
      <c r="K368" s="50">
        <f t="shared" si="33"/>
        <v>0</v>
      </c>
      <c r="L368" s="52">
        <f t="shared" si="35"/>
        <v>0</v>
      </c>
      <c r="M368" s="53">
        <f t="shared" si="34"/>
        <v>0</v>
      </c>
    </row>
    <row r="369" spans="1:13" ht="14.45" customHeight="1" x14ac:dyDescent="0.25">
      <c r="A369" s="46">
        <v>341</v>
      </c>
      <c r="B369" s="47" t="s">
        <v>10</v>
      </c>
      <c r="C369" s="262"/>
      <c r="D369" s="263"/>
      <c r="E369" s="47">
        <v>16.5</v>
      </c>
      <c r="F369" s="48">
        <v>20</v>
      </c>
      <c r="G369" s="48" t="s">
        <v>24</v>
      </c>
      <c r="H369" s="49" t="s">
        <v>449</v>
      </c>
      <c r="I369" s="50">
        <f>Cennik!$H$34+Cennik!$H$52</f>
        <v>0</v>
      </c>
      <c r="J369" s="51">
        <v>0</v>
      </c>
      <c r="K369" s="50">
        <f t="shared" si="33"/>
        <v>0</v>
      </c>
      <c r="L369" s="52">
        <f t="shared" si="35"/>
        <v>0</v>
      </c>
      <c r="M369" s="53">
        <f t="shared" si="34"/>
        <v>0</v>
      </c>
    </row>
    <row r="370" spans="1:13" ht="14.45" customHeight="1" x14ac:dyDescent="0.25">
      <c r="A370" s="46">
        <v>342</v>
      </c>
      <c r="B370" s="47" t="s">
        <v>10</v>
      </c>
      <c r="C370" s="262"/>
      <c r="D370" s="263"/>
      <c r="E370" s="47">
        <v>17</v>
      </c>
      <c r="F370" s="48">
        <v>11</v>
      </c>
      <c r="G370" s="48" t="s">
        <v>24</v>
      </c>
      <c r="H370" s="49" t="s">
        <v>450</v>
      </c>
      <c r="I370" s="50">
        <f>Cennik!$H$35</f>
        <v>0</v>
      </c>
      <c r="J370" s="51">
        <v>0</v>
      </c>
      <c r="K370" s="50">
        <f t="shared" si="33"/>
        <v>0</v>
      </c>
      <c r="L370" s="52">
        <f t="shared" si="35"/>
        <v>0</v>
      </c>
      <c r="M370" s="53">
        <f t="shared" si="34"/>
        <v>0</v>
      </c>
    </row>
    <row r="371" spans="1:13" ht="14.45" customHeight="1" x14ac:dyDescent="0.25">
      <c r="A371" s="46">
        <v>343</v>
      </c>
      <c r="B371" s="47" t="s">
        <v>10</v>
      </c>
      <c r="C371" s="262"/>
      <c r="D371" s="263"/>
      <c r="E371" s="47">
        <v>17.5</v>
      </c>
      <c r="F371" s="48">
        <v>5</v>
      </c>
      <c r="G371" s="48" t="s">
        <v>24</v>
      </c>
      <c r="H371" s="49" t="s">
        <v>451</v>
      </c>
      <c r="I371" s="50">
        <f>Cennik!$H$35+Cennik!$H$52</f>
        <v>0</v>
      </c>
      <c r="J371" s="51">
        <v>0</v>
      </c>
      <c r="K371" s="50">
        <f t="shared" si="33"/>
        <v>0</v>
      </c>
      <c r="L371" s="52">
        <f t="shared" si="35"/>
        <v>0</v>
      </c>
      <c r="M371" s="53">
        <f t="shared" si="34"/>
        <v>0</v>
      </c>
    </row>
    <row r="372" spans="1:13" ht="14.45" customHeight="1" x14ac:dyDescent="0.25">
      <c r="A372" s="46">
        <v>344</v>
      </c>
      <c r="B372" s="47" t="s">
        <v>10</v>
      </c>
      <c r="C372" s="262"/>
      <c r="D372" s="263"/>
      <c r="E372" s="47">
        <v>18</v>
      </c>
      <c r="F372" s="48">
        <v>15</v>
      </c>
      <c r="G372" s="48" t="s">
        <v>24</v>
      </c>
      <c r="H372" s="49" t="s">
        <v>452</v>
      </c>
      <c r="I372" s="50">
        <f>Cennik!$H$36</f>
        <v>0</v>
      </c>
      <c r="J372" s="51">
        <v>0</v>
      </c>
      <c r="K372" s="50">
        <f t="shared" si="33"/>
        <v>0</v>
      </c>
      <c r="L372" s="52">
        <f t="shared" si="35"/>
        <v>0</v>
      </c>
      <c r="M372" s="53">
        <f t="shared" si="34"/>
        <v>0</v>
      </c>
    </row>
    <row r="373" spans="1:13" ht="14.45" customHeight="1" x14ac:dyDescent="0.25">
      <c r="A373" s="46">
        <v>345</v>
      </c>
      <c r="B373" s="47" t="s">
        <v>10</v>
      </c>
      <c r="C373" s="262"/>
      <c r="D373" s="263"/>
      <c r="E373" s="47">
        <v>18.5</v>
      </c>
      <c r="F373" s="48">
        <v>5</v>
      </c>
      <c r="G373" s="48" t="s">
        <v>24</v>
      </c>
      <c r="H373" s="49" t="s">
        <v>453</v>
      </c>
      <c r="I373" s="50">
        <f>Cennik!$H$36+Cennik!$H$52</f>
        <v>0</v>
      </c>
      <c r="J373" s="51">
        <v>0</v>
      </c>
      <c r="K373" s="50">
        <f t="shared" si="33"/>
        <v>0</v>
      </c>
      <c r="L373" s="52">
        <f t="shared" si="35"/>
        <v>0</v>
      </c>
      <c r="M373" s="53">
        <f t="shared" si="34"/>
        <v>0</v>
      </c>
    </row>
    <row r="374" spans="1:13" ht="14.45" customHeight="1" x14ac:dyDescent="0.25">
      <c r="A374" s="46">
        <v>346</v>
      </c>
      <c r="B374" s="47" t="s">
        <v>10</v>
      </c>
      <c r="C374" s="262"/>
      <c r="D374" s="263"/>
      <c r="E374" s="47">
        <v>19</v>
      </c>
      <c r="F374" s="48">
        <v>12</v>
      </c>
      <c r="G374" s="48" t="s">
        <v>24</v>
      </c>
      <c r="H374" s="49" t="s">
        <v>454</v>
      </c>
      <c r="I374" s="50">
        <f>Cennik!$H$37</f>
        <v>0</v>
      </c>
      <c r="J374" s="51">
        <v>0</v>
      </c>
      <c r="K374" s="50">
        <f t="shared" si="33"/>
        <v>0</v>
      </c>
      <c r="L374" s="52">
        <f t="shared" si="35"/>
        <v>0</v>
      </c>
      <c r="M374" s="53">
        <f t="shared" si="34"/>
        <v>0</v>
      </c>
    </row>
    <row r="375" spans="1:13" ht="14.45" customHeight="1" x14ac:dyDescent="0.25">
      <c r="A375" s="46">
        <v>347</v>
      </c>
      <c r="B375" s="47" t="s">
        <v>10</v>
      </c>
      <c r="C375" s="262"/>
      <c r="D375" s="263"/>
      <c r="E375" s="47">
        <v>19.5</v>
      </c>
      <c r="F375" s="48">
        <v>20</v>
      </c>
      <c r="G375" s="48" t="s">
        <v>24</v>
      </c>
      <c r="H375" s="49" t="s">
        <v>455</v>
      </c>
      <c r="I375" s="50">
        <f>Cennik!$H$37+Cennik!$H$52</f>
        <v>0</v>
      </c>
      <c r="J375" s="51">
        <v>0</v>
      </c>
      <c r="K375" s="50">
        <f t="shared" si="33"/>
        <v>0</v>
      </c>
      <c r="L375" s="52">
        <f t="shared" si="35"/>
        <v>0</v>
      </c>
      <c r="M375" s="53">
        <f t="shared" si="34"/>
        <v>0</v>
      </c>
    </row>
    <row r="376" spans="1:13" ht="14.45" customHeight="1" x14ac:dyDescent="0.25">
      <c r="A376" s="46">
        <v>348</v>
      </c>
      <c r="B376" s="47" t="s">
        <v>10</v>
      </c>
      <c r="C376" s="262"/>
      <c r="D376" s="263"/>
      <c r="E376" s="47">
        <v>20</v>
      </c>
      <c r="F376" s="48">
        <v>16</v>
      </c>
      <c r="G376" s="48" t="s">
        <v>24</v>
      </c>
      <c r="H376" s="49" t="s">
        <v>456</v>
      </c>
      <c r="I376" s="50">
        <f>Cennik!$H$38</f>
        <v>0</v>
      </c>
      <c r="J376" s="51">
        <v>0</v>
      </c>
      <c r="K376" s="50">
        <f t="shared" si="33"/>
        <v>0</v>
      </c>
      <c r="L376" s="52">
        <f t="shared" si="35"/>
        <v>0</v>
      </c>
      <c r="M376" s="53">
        <f t="shared" si="34"/>
        <v>0</v>
      </c>
    </row>
    <row r="377" spans="1:13" ht="14.45" customHeight="1" x14ac:dyDescent="0.25">
      <c r="A377" s="46">
        <v>349</v>
      </c>
      <c r="B377" s="47" t="s">
        <v>10</v>
      </c>
      <c r="C377" s="262"/>
      <c r="D377" s="263"/>
      <c r="E377" s="47">
        <v>20.5</v>
      </c>
      <c r="F377" s="48">
        <v>17</v>
      </c>
      <c r="G377" s="48" t="s">
        <v>24</v>
      </c>
      <c r="H377" s="49" t="s">
        <v>457</v>
      </c>
      <c r="I377" s="50">
        <f>Cennik!$H$38+Cennik!$H$53</f>
        <v>0</v>
      </c>
      <c r="J377" s="51">
        <v>0</v>
      </c>
      <c r="K377" s="50">
        <f t="shared" si="33"/>
        <v>0</v>
      </c>
      <c r="L377" s="52">
        <f t="shared" si="35"/>
        <v>0</v>
      </c>
      <c r="M377" s="53">
        <f t="shared" si="34"/>
        <v>0</v>
      </c>
    </row>
    <row r="378" spans="1:13" ht="14.45" customHeight="1" x14ac:dyDescent="0.25">
      <c r="A378" s="46">
        <v>350</v>
      </c>
      <c r="B378" s="47" t="s">
        <v>10</v>
      </c>
      <c r="C378" s="262"/>
      <c r="D378" s="263"/>
      <c r="E378" s="47">
        <v>21</v>
      </c>
      <c r="F378" s="48">
        <v>9</v>
      </c>
      <c r="G378" s="48" t="s">
        <v>24</v>
      </c>
      <c r="H378" s="49" t="s">
        <v>458</v>
      </c>
      <c r="I378" s="50">
        <f>Cennik!$H$39</f>
        <v>0</v>
      </c>
      <c r="J378" s="51">
        <v>0</v>
      </c>
      <c r="K378" s="50">
        <f t="shared" si="33"/>
        <v>0</v>
      </c>
      <c r="L378" s="52">
        <f t="shared" si="35"/>
        <v>0</v>
      </c>
      <c r="M378" s="53">
        <f t="shared" si="34"/>
        <v>0</v>
      </c>
    </row>
    <row r="379" spans="1:13" ht="14.45" customHeight="1" x14ac:dyDescent="0.25">
      <c r="A379" s="46">
        <v>351</v>
      </c>
      <c r="B379" s="47" t="s">
        <v>10</v>
      </c>
      <c r="C379" s="262"/>
      <c r="D379" s="263"/>
      <c r="E379" s="47">
        <v>21.5</v>
      </c>
      <c r="F379" s="48">
        <v>6</v>
      </c>
      <c r="G379" s="48" t="s">
        <v>24</v>
      </c>
      <c r="H379" s="49" t="s">
        <v>459</v>
      </c>
      <c r="I379" s="50">
        <f>Cennik!$H$39+Cennik!$H$53</f>
        <v>0</v>
      </c>
      <c r="J379" s="51">
        <v>0</v>
      </c>
      <c r="K379" s="50">
        <f t="shared" si="33"/>
        <v>0</v>
      </c>
      <c r="L379" s="52">
        <f t="shared" si="35"/>
        <v>0</v>
      </c>
      <c r="M379" s="53">
        <f t="shared" si="34"/>
        <v>0</v>
      </c>
    </row>
    <row r="380" spans="1:13" ht="14.45" customHeight="1" x14ac:dyDescent="0.25">
      <c r="A380" s="46">
        <v>352</v>
      </c>
      <c r="B380" s="47" t="s">
        <v>10</v>
      </c>
      <c r="C380" s="262"/>
      <c r="D380" s="263"/>
      <c r="E380" s="47">
        <v>22</v>
      </c>
      <c r="F380" s="48">
        <v>60</v>
      </c>
      <c r="G380" s="48" t="s">
        <v>24</v>
      </c>
      <c r="H380" s="49" t="s">
        <v>460</v>
      </c>
      <c r="I380" s="50">
        <f>Cennik!$H$40</f>
        <v>0</v>
      </c>
      <c r="J380" s="51">
        <v>0</v>
      </c>
      <c r="K380" s="50">
        <f t="shared" si="33"/>
        <v>0</v>
      </c>
      <c r="L380" s="52">
        <f t="shared" si="35"/>
        <v>0</v>
      </c>
      <c r="M380" s="53">
        <f t="shared" si="34"/>
        <v>0</v>
      </c>
    </row>
    <row r="381" spans="1:13" ht="14.45" customHeight="1" x14ac:dyDescent="0.25">
      <c r="A381" s="46">
        <v>353</v>
      </c>
      <c r="B381" s="47" t="s">
        <v>10</v>
      </c>
      <c r="C381" s="262"/>
      <c r="D381" s="263"/>
      <c r="E381" s="47">
        <v>22.5</v>
      </c>
      <c r="F381" s="48">
        <v>12</v>
      </c>
      <c r="G381" s="48" t="s">
        <v>24</v>
      </c>
      <c r="H381" s="49" t="s">
        <v>461</v>
      </c>
      <c r="I381" s="50">
        <f>Cennik!$H$40+Cennik!$H$53</f>
        <v>0</v>
      </c>
      <c r="J381" s="51">
        <v>0</v>
      </c>
      <c r="K381" s="50">
        <f t="shared" si="33"/>
        <v>0</v>
      </c>
      <c r="L381" s="52">
        <f t="shared" si="35"/>
        <v>0</v>
      </c>
      <c r="M381" s="53">
        <f t="shared" si="34"/>
        <v>0</v>
      </c>
    </row>
    <row r="382" spans="1:13" ht="14.45" customHeight="1" x14ac:dyDescent="0.25">
      <c r="A382" s="46">
        <v>354</v>
      </c>
      <c r="B382" s="47" t="s">
        <v>10</v>
      </c>
      <c r="C382" s="262"/>
      <c r="D382" s="263"/>
      <c r="E382" s="47">
        <v>23</v>
      </c>
      <c r="F382" s="48">
        <v>14</v>
      </c>
      <c r="G382" s="48" t="s">
        <v>24</v>
      </c>
      <c r="H382" s="49" t="s">
        <v>462</v>
      </c>
      <c r="I382" s="50">
        <f>Cennik!$H$41</f>
        <v>0</v>
      </c>
      <c r="J382" s="51">
        <v>0</v>
      </c>
      <c r="K382" s="50">
        <f t="shared" si="33"/>
        <v>0</v>
      </c>
      <c r="L382" s="52">
        <f t="shared" si="35"/>
        <v>0</v>
      </c>
      <c r="M382" s="53">
        <f t="shared" si="34"/>
        <v>0</v>
      </c>
    </row>
    <row r="383" spans="1:13" ht="14.45" customHeight="1" x14ac:dyDescent="0.25">
      <c r="A383" s="46">
        <v>355</v>
      </c>
      <c r="B383" s="47" t="s">
        <v>10</v>
      </c>
      <c r="C383" s="262"/>
      <c r="D383" s="263"/>
      <c r="E383" s="47">
        <v>23.5</v>
      </c>
      <c r="F383" s="48">
        <v>21</v>
      </c>
      <c r="G383" s="48" t="s">
        <v>24</v>
      </c>
      <c r="H383" s="49" t="s">
        <v>463</v>
      </c>
      <c r="I383" s="50">
        <f>Cennik!$H$41+Cennik!$H$53</f>
        <v>0</v>
      </c>
      <c r="J383" s="51">
        <v>0</v>
      </c>
      <c r="K383" s="50">
        <f t="shared" si="33"/>
        <v>0</v>
      </c>
      <c r="L383" s="52">
        <f t="shared" si="35"/>
        <v>0</v>
      </c>
      <c r="M383" s="53">
        <f t="shared" si="34"/>
        <v>0</v>
      </c>
    </row>
    <row r="384" spans="1:13" ht="14.45" customHeight="1" x14ac:dyDescent="0.25">
      <c r="A384" s="46">
        <v>356</v>
      </c>
      <c r="B384" s="47" t="s">
        <v>10</v>
      </c>
      <c r="C384" s="262"/>
      <c r="D384" s="263"/>
      <c r="E384" s="47">
        <v>24</v>
      </c>
      <c r="F384" s="48">
        <v>17</v>
      </c>
      <c r="G384" s="48" t="s">
        <v>24</v>
      </c>
      <c r="H384" s="49" t="s">
        <v>464</v>
      </c>
      <c r="I384" s="50">
        <f>Cennik!$H$42</f>
        <v>0</v>
      </c>
      <c r="J384" s="51">
        <v>0</v>
      </c>
      <c r="K384" s="50">
        <f t="shared" si="33"/>
        <v>0</v>
      </c>
      <c r="L384" s="52">
        <f t="shared" si="35"/>
        <v>0</v>
      </c>
      <c r="M384" s="53">
        <f t="shared" si="34"/>
        <v>0</v>
      </c>
    </row>
    <row r="385" spans="1:13" ht="14.45" customHeight="1" x14ac:dyDescent="0.25">
      <c r="A385" s="46">
        <v>357</v>
      </c>
      <c r="B385" s="47" t="s">
        <v>10</v>
      </c>
      <c r="C385" s="262"/>
      <c r="D385" s="263"/>
      <c r="E385" s="47">
        <v>24.5</v>
      </c>
      <c r="F385" s="48">
        <v>20</v>
      </c>
      <c r="G385" s="48" t="s">
        <v>24</v>
      </c>
      <c r="H385" s="49" t="s">
        <v>465</v>
      </c>
      <c r="I385" s="50">
        <f>Cennik!$H$42+Cennik!$H$53</f>
        <v>0</v>
      </c>
      <c r="J385" s="51">
        <v>0</v>
      </c>
      <c r="K385" s="50">
        <f t="shared" si="33"/>
        <v>0</v>
      </c>
      <c r="L385" s="52">
        <f t="shared" si="35"/>
        <v>0</v>
      </c>
      <c r="M385" s="53">
        <f t="shared" si="34"/>
        <v>0</v>
      </c>
    </row>
    <row r="386" spans="1:13" ht="14.45" customHeight="1" x14ac:dyDescent="0.25">
      <c r="A386" s="46">
        <v>358</v>
      </c>
      <c r="B386" s="47" t="s">
        <v>10</v>
      </c>
      <c r="C386" s="262"/>
      <c r="D386" s="263"/>
      <c r="E386" s="47">
        <v>25</v>
      </c>
      <c r="F386" s="48">
        <v>9</v>
      </c>
      <c r="G386" s="48" t="s">
        <v>24</v>
      </c>
      <c r="H386" s="49" t="s">
        <v>466</v>
      </c>
      <c r="I386" s="50">
        <f>Cennik!$H$43</f>
        <v>0</v>
      </c>
      <c r="J386" s="51">
        <v>0</v>
      </c>
      <c r="K386" s="50">
        <f t="shared" si="33"/>
        <v>0</v>
      </c>
      <c r="L386" s="52">
        <f t="shared" si="35"/>
        <v>0</v>
      </c>
      <c r="M386" s="53">
        <f t="shared" si="34"/>
        <v>0</v>
      </c>
    </row>
    <row r="387" spans="1:13" ht="14.45" customHeight="1" x14ac:dyDescent="0.25">
      <c r="A387" s="46">
        <v>359</v>
      </c>
      <c r="B387" s="47" t="s">
        <v>10</v>
      </c>
      <c r="C387" s="262"/>
      <c r="D387" s="263"/>
      <c r="E387" s="47">
        <v>25.5</v>
      </c>
      <c r="F387" s="48">
        <v>15</v>
      </c>
      <c r="G387" s="48" t="s">
        <v>24</v>
      </c>
      <c r="H387" s="49" t="s">
        <v>467</v>
      </c>
      <c r="I387" s="50">
        <f>Cennik!$H$43+Cennik!$H$53</f>
        <v>0</v>
      </c>
      <c r="J387" s="51">
        <v>0</v>
      </c>
      <c r="K387" s="50">
        <f t="shared" si="33"/>
        <v>0</v>
      </c>
      <c r="L387" s="52">
        <f t="shared" si="35"/>
        <v>0</v>
      </c>
      <c r="M387" s="53">
        <f t="shared" si="34"/>
        <v>0</v>
      </c>
    </row>
    <row r="388" spans="1:13" ht="14.45" customHeight="1" x14ac:dyDescent="0.25">
      <c r="A388" s="46">
        <v>360</v>
      </c>
      <c r="B388" s="47" t="s">
        <v>10</v>
      </c>
      <c r="C388" s="262"/>
      <c r="D388" s="263"/>
      <c r="E388" s="47">
        <v>26</v>
      </c>
      <c r="F388" s="48">
        <v>2</v>
      </c>
      <c r="G388" s="48" t="s">
        <v>24</v>
      </c>
      <c r="H388" s="49" t="s">
        <v>468</v>
      </c>
      <c r="I388" s="50">
        <f>Cennik!$H$44</f>
        <v>0</v>
      </c>
      <c r="J388" s="51">
        <v>0</v>
      </c>
      <c r="K388" s="50">
        <f t="shared" si="33"/>
        <v>0</v>
      </c>
      <c r="L388" s="52">
        <f t="shared" si="35"/>
        <v>0</v>
      </c>
      <c r="M388" s="53">
        <f t="shared" si="34"/>
        <v>0</v>
      </c>
    </row>
    <row r="389" spans="1:13" ht="14.45" customHeight="1" x14ac:dyDescent="0.25">
      <c r="A389" s="46">
        <v>361</v>
      </c>
      <c r="B389" s="47" t="s">
        <v>10</v>
      </c>
      <c r="C389" s="262"/>
      <c r="D389" s="263"/>
      <c r="E389" s="47">
        <v>26.5</v>
      </c>
      <c r="F389" s="48">
        <v>3</v>
      </c>
      <c r="G389" s="48" t="s">
        <v>24</v>
      </c>
      <c r="H389" s="49" t="s">
        <v>469</v>
      </c>
      <c r="I389" s="50">
        <f>Cennik!$H$44+Cennik!$H$53</f>
        <v>0</v>
      </c>
      <c r="J389" s="51">
        <v>0</v>
      </c>
      <c r="K389" s="50">
        <f t="shared" si="33"/>
        <v>0</v>
      </c>
      <c r="L389" s="52">
        <f t="shared" si="35"/>
        <v>0</v>
      </c>
      <c r="M389" s="53">
        <f t="shared" si="34"/>
        <v>0</v>
      </c>
    </row>
    <row r="390" spans="1:13" ht="14.45" customHeight="1" x14ac:dyDescent="0.25">
      <c r="A390" s="46">
        <v>362</v>
      </c>
      <c r="B390" s="47" t="s">
        <v>10</v>
      </c>
      <c r="C390" s="262"/>
      <c r="D390" s="263"/>
      <c r="E390" s="47">
        <v>27</v>
      </c>
      <c r="F390" s="48">
        <v>7</v>
      </c>
      <c r="G390" s="48" t="s">
        <v>24</v>
      </c>
      <c r="H390" s="49" t="s">
        <v>470</v>
      </c>
      <c r="I390" s="50">
        <f>Cennik!$H$45</f>
        <v>0</v>
      </c>
      <c r="J390" s="51">
        <v>0</v>
      </c>
      <c r="K390" s="50">
        <f t="shared" si="33"/>
        <v>0</v>
      </c>
      <c r="L390" s="52">
        <f t="shared" si="35"/>
        <v>0</v>
      </c>
      <c r="M390" s="53">
        <f t="shared" si="34"/>
        <v>0</v>
      </c>
    </row>
    <row r="391" spans="1:13" ht="14.45" customHeight="1" x14ac:dyDescent="0.25">
      <c r="A391" s="46">
        <v>363</v>
      </c>
      <c r="B391" s="47" t="s">
        <v>10</v>
      </c>
      <c r="C391" s="262"/>
      <c r="D391" s="263"/>
      <c r="E391" s="47">
        <v>27.5</v>
      </c>
      <c r="F391" s="48">
        <v>5</v>
      </c>
      <c r="G391" s="48" t="s">
        <v>24</v>
      </c>
      <c r="H391" s="49" t="s">
        <v>471</v>
      </c>
      <c r="I391" s="50">
        <f>Cennik!$H$45+Cennik!$H$53</f>
        <v>0</v>
      </c>
      <c r="J391" s="51">
        <v>0</v>
      </c>
      <c r="K391" s="50">
        <f t="shared" si="33"/>
        <v>0</v>
      </c>
      <c r="L391" s="52">
        <f t="shared" si="35"/>
        <v>0</v>
      </c>
      <c r="M391" s="53">
        <f t="shared" si="34"/>
        <v>0</v>
      </c>
    </row>
    <row r="392" spans="1:13" ht="14.45" customHeight="1" x14ac:dyDescent="0.25">
      <c r="A392" s="46">
        <v>364</v>
      </c>
      <c r="B392" s="47" t="s">
        <v>10</v>
      </c>
      <c r="C392" s="262"/>
      <c r="D392" s="263"/>
      <c r="E392" s="47">
        <v>28</v>
      </c>
      <c r="F392" s="48">
        <v>7</v>
      </c>
      <c r="G392" s="48" t="s">
        <v>24</v>
      </c>
      <c r="H392" s="49" t="s">
        <v>472</v>
      </c>
      <c r="I392" s="50">
        <f>Cennik!$H$46</f>
        <v>0</v>
      </c>
      <c r="J392" s="51">
        <v>0</v>
      </c>
      <c r="K392" s="50">
        <f t="shared" si="33"/>
        <v>0</v>
      </c>
      <c r="L392" s="52">
        <f t="shared" si="35"/>
        <v>0</v>
      </c>
      <c r="M392" s="53">
        <f t="shared" si="34"/>
        <v>0</v>
      </c>
    </row>
    <row r="393" spans="1:13" ht="14.45" customHeight="1" x14ac:dyDescent="0.25">
      <c r="A393" s="46">
        <v>365</v>
      </c>
      <c r="B393" s="47" t="s">
        <v>10</v>
      </c>
      <c r="C393" s="262"/>
      <c r="D393" s="263"/>
      <c r="E393" s="47">
        <v>28.5</v>
      </c>
      <c r="F393" s="48">
        <v>3</v>
      </c>
      <c r="G393" s="48" t="s">
        <v>24</v>
      </c>
      <c r="H393" s="49" t="s">
        <v>473</v>
      </c>
      <c r="I393" s="50">
        <f>Cennik!$H$46+Cennik!$H$53</f>
        <v>0</v>
      </c>
      <c r="J393" s="51">
        <v>0</v>
      </c>
      <c r="K393" s="50">
        <f t="shared" si="33"/>
        <v>0</v>
      </c>
      <c r="L393" s="52">
        <f t="shared" si="35"/>
        <v>0</v>
      </c>
      <c r="M393" s="53">
        <f t="shared" si="34"/>
        <v>0</v>
      </c>
    </row>
    <row r="394" spans="1:13" ht="14.45" customHeight="1" x14ac:dyDescent="0.25">
      <c r="A394" s="46">
        <v>366</v>
      </c>
      <c r="B394" s="47" t="s">
        <v>10</v>
      </c>
      <c r="C394" s="262"/>
      <c r="D394" s="263"/>
      <c r="E394" s="47">
        <v>29</v>
      </c>
      <c r="F394" s="48">
        <v>5</v>
      </c>
      <c r="G394" s="48" t="s">
        <v>24</v>
      </c>
      <c r="H394" s="49" t="s">
        <v>474</v>
      </c>
      <c r="I394" s="50">
        <f>Cennik!$H$47</f>
        <v>0</v>
      </c>
      <c r="J394" s="51">
        <v>0</v>
      </c>
      <c r="K394" s="50">
        <f t="shared" si="33"/>
        <v>0</v>
      </c>
      <c r="L394" s="52">
        <f t="shared" si="35"/>
        <v>0</v>
      </c>
      <c r="M394" s="53">
        <f t="shared" si="34"/>
        <v>0</v>
      </c>
    </row>
    <row r="395" spans="1:13" ht="14.45" customHeight="1" x14ac:dyDescent="0.25">
      <c r="A395" s="46">
        <v>367</v>
      </c>
      <c r="B395" s="47" t="s">
        <v>10</v>
      </c>
      <c r="C395" s="262"/>
      <c r="D395" s="263"/>
      <c r="E395" s="47">
        <v>29.5</v>
      </c>
      <c r="F395" s="48">
        <v>8</v>
      </c>
      <c r="G395" s="48" t="s">
        <v>24</v>
      </c>
      <c r="H395" s="49" t="s">
        <v>475</v>
      </c>
      <c r="I395" s="50">
        <f>Cennik!$H$47+Cennik!$H$53</f>
        <v>0</v>
      </c>
      <c r="J395" s="51">
        <v>0</v>
      </c>
      <c r="K395" s="50">
        <f t="shared" si="33"/>
        <v>0</v>
      </c>
      <c r="L395" s="52">
        <f t="shared" si="35"/>
        <v>0</v>
      </c>
      <c r="M395" s="53">
        <f t="shared" si="34"/>
        <v>0</v>
      </c>
    </row>
    <row r="396" spans="1:13" ht="14.45" customHeight="1" thickBot="1" x14ac:dyDescent="0.3">
      <c r="A396" s="54">
        <v>368</v>
      </c>
      <c r="B396" s="55" t="s">
        <v>10</v>
      </c>
      <c r="C396" s="264"/>
      <c r="D396" s="265"/>
      <c r="E396" s="55">
        <v>30</v>
      </c>
      <c r="F396" s="56">
        <v>8</v>
      </c>
      <c r="G396" s="56" t="s">
        <v>24</v>
      </c>
      <c r="H396" s="57" t="s">
        <v>476</v>
      </c>
      <c r="I396" s="58">
        <f>Cennik!$H$48</f>
        <v>0</v>
      </c>
      <c r="J396" s="59">
        <v>0</v>
      </c>
      <c r="K396" s="58">
        <f t="shared" si="33"/>
        <v>0</v>
      </c>
      <c r="L396" s="60">
        <f t="shared" si="35"/>
        <v>0</v>
      </c>
      <c r="M396" s="61">
        <f t="shared" si="34"/>
        <v>0</v>
      </c>
    </row>
    <row r="397" spans="1:13" ht="14.45" customHeight="1" x14ac:dyDescent="0.25">
      <c r="A397" s="38">
        <v>369</v>
      </c>
      <c r="B397" s="39" t="s">
        <v>10</v>
      </c>
      <c r="C397" s="39">
        <v>30</v>
      </c>
      <c r="D397" s="39">
        <v>35</v>
      </c>
      <c r="E397" s="39">
        <f>CEILING((C397+D397)/2,1)</f>
        <v>33</v>
      </c>
      <c r="F397" s="40">
        <v>20</v>
      </c>
      <c r="G397" s="40" t="s">
        <v>24</v>
      </c>
      <c r="H397" s="68" t="s">
        <v>477</v>
      </c>
      <c r="I397" s="42">
        <f>Cennik!$H$48+(3*Cennik!$H$55)</f>
        <v>0</v>
      </c>
      <c r="J397" s="43">
        <v>0</v>
      </c>
      <c r="K397" s="42">
        <f>ROUND((I397+(I397*J397)),2)</f>
        <v>0</v>
      </c>
      <c r="L397" s="44">
        <f t="shared" ref="L397:L408" si="36">ROUND(F397*I397,2)</f>
        <v>0</v>
      </c>
      <c r="M397" s="45">
        <f>ROUND(L397+(L397*J397),2)</f>
        <v>0</v>
      </c>
    </row>
    <row r="398" spans="1:13" ht="14.45" customHeight="1" x14ac:dyDescent="0.25">
      <c r="A398" s="46">
        <v>370</v>
      </c>
      <c r="B398" s="47" t="s">
        <v>10</v>
      </c>
      <c r="C398" s="47">
        <v>35</v>
      </c>
      <c r="D398" s="47">
        <v>40</v>
      </c>
      <c r="E398" s="47">
        <f>CEILING((C398+D398)/2,1)</f>
        <v>38</v>
      </c>
      <c r="F398" s="48">
        <v>18</v>
      </c>
      <c r="G398" s="48" t="s">
        <v>24</v>
      </c>
      <c r="H398" s="69" t="s">
        <v>478</v>
      </c>
      <c r="I398" s="50">
        <f>Cennik!$H$48+(8*Cennik!$H$55)</f>
        <v>0</v>
      </c>
      <c r="J398" s="51">
        <v>0</v>
      </c>
      <c r="K398" s="50">
        <f t="shared" ref="K398:K408" si="37">ROUND((I398+(I398*J398)),2)</f>
        <v>0</v>
      </c>
      <c r="L398" s="52">
        <f t="shared" si="36"/>
        <v>0</v>
      </c>
      <c r="M398" s="53">
        <f t="shared" ref="M398:M408" si="38">ROUND(L398+(L398*J398),2)</f>
        <v>0</v>
      </c>
    </row>
    <row r="399" spans="1:13" ht="14.45" customHeight="1" x14ac:dyDescent="0.25">
      <c r="A399" s="46">
        <v>371</v>
      </c>
      <c r="B399" s="47" t="s">
        <v>10</v>
      </c>
      <c r="C399" s="47">
        <v>40</v>
      </c>
      <c r="D399" s="47">
        <v>45</v>
      </c>
      <c r="E399" s="47">
        <f>CEILING((C399+D399)/2,1)</f>
        <v>43</v>
      </c>
      <c r="F399" s="48">
        <v>7</v>
      </c>
      <c r="G399" s="48" t="s">
        <v>24</v>
      </c>
      <c r="H399" s="69" t="s">
        <v>479</v>
      </c>
      <c r="I399" s="50">
        <f>Cennik!$H$48+(13*Cennik!$H$55)</f>
        <v>0</v>
      </c>
      <c r="J399" s="51">
        <v>0</v>
      </c>
      <c r="K399" s="50">
        <f t="shared" si="37"/>
        <v>0</v>
      </c>
      <c r="L399" s="52">
        <f t="shared" si="36"/>
        <v>0</v>
      </c>
      <c r="M399" s="53">
        <f t="shared" si="38"/>
        <v>0</v>
      </c>
    </row>
    <row r="400" spans="1:13" ht="14.45" customHeight="1" x14ac:dyDescent="0.25">
      <c r="A400" s="46">
        <v>372</v>
      </c>
      <c r="B400" s="62" t="s">
        <v>10</v>
      </c>
      <c r="C400" s="62">
        <v>45</v>
      </c>
      <c r="D400" s="62">
        <v>50</v>
      </c>
      <c r="E400" s="47">
        <f>CEILING((C400+D400)/2,1)</f>
        <v>48</v>
      </c>
      <c r="F400" s="63">
        <v>1</v>
      </c>
      <c r="G400" s="63" t="s">
        <v>24</v>
      </c>
      <c r="H400" s="69" t="s">
        <v>480</v>
      </c>
      <c r="I400" s="64">
        <f>Cennik!$H$48+(18*Cennik!$H$55)</f>
        <v>0</v>
      </c>
      <c r="J400" s="65">
        <v>0</v>
      </c>
      <c r="K400" s="64">
        <f t="shared" si="37"/>
        <v>0</v>
      </c>
      <c r="L400" s="66">
        <f t="shared" si="36"/>
        <v>0</v>
      </c>
      <c r="M400" s="67">
        <f t="shared" si="38"/>
        <v>0</v>
      </c>
    </row>
    <row r="401" spans="1:14" ht="14.45" customHeight="1" x14ac:dyDescent="0.25">
      <c r="A401" s="46">
        <v>373</v>
      </c>
      <c r="B401" s="47" t="s">
        <v>22</v>
      </c>
      <c r="C401" s="47">
        <v>50</v>
      </c>
      <c r="D401" s="47">
        <v>60</v>
      </c>
      <c r="E401" s="47">
        <f t="shared" ref="E401:E408" si="39">(C401+D401)/2</f>
        <v>55</v>
      </c>
      <c r="F401" s="48">
        <v>1</v>
      </c>
      <c r="G401" s="48" t="s">
        <v>24</v>
      </c>
      <c r="H401" s="69" t="s">
        <v>481</v>
      </c>
      <c r="I401" s="50">
        <f>Cennik!$H$48+(25*Cennik!$H$55)</f>
        <v>0</v>
      </c>
      <c r="J401" s="51">
        <v>0</v>
      </c>
      <c r="K401" s="50">
        <f t="shared" si="37"/>
        <v>0</v>
      </c>
      <c r="L401" s="52">
        <f t="shared" si="36"/>
        <v>0</v>
      </c>
      <c r="M401" s="53">
        <f t="shared" si="38"/>
        <v>0</v>
      </c>
    </row>
    <row r="402" spans="1:14" ht="14.45" customHeight="1" x14ac:dyDescent="0.25">
      <c r="A402" s="46">
        <v>374</v>
      </c>
      <c r="B402" s="47" t="s">
        <v>22</v>
      </c>
      <c r="C402" s="47">
        <v>60</v>
      </c>
      <c r="D402" s="47">
        <v>70</v>
      </c>
      <c r="E402" s="47">
        <f t="shared" si="39"/>
        <v>65</v>
      </c>
      <c r="F402" s="48">
        <v>7</v>
      </c>
      <c r="G402" s="48" t="s">
        <v>24</v>
      </c>
      <c r="H402" s="69" t="s">
        <v>482</v>
      </c>
      <c r="I402" s="50">
        <f>Cennik!$H$48+(35*Cennik!$H$55)</f>
        <v>0</v>
      </c>
      <c r="J402" s="51">
        <v>0</v>
      </c>
      <c r="K402" s="50">
        <f t="shared" si="37"/>
        <v>0</v>
      </c>
      <c r="L402" s="52">
        <f t="shared" si="36"/>
        <v>0</v>
      </c>
      <c r="M402" s="53">
        <f t="shared" si="38"/>
        <v>0</v>
      </c>
    </row>
    <row r="403" spans="1:14" ht="14.45" customHeight="1" x14ac:dyDescent="0.25">
      <c r="A403" s="46">
        <v>375</v>
      </c>
      <c r="B403" s="47" t="s">
        <v>22</v>
      </c>
      <c r="C403" s="47">
        <v>70</v>
      </c>
      <c r="D403" s="47">
        <v>80</v>
      </c>
      <c r="E403" s="47">
        <f t="shared" si="39"/>
        <v>75</v>
      </c>
      <c r="F403" s="48">
        <v>1</v>
      </c>
      <c r="G403" s="48" t="s">
        <v>24</v>
      </c>
      <c r="H403" s="69" t="s">
        <v>483</v>
      </c>
      <c r="I403" s="50">
        <f>Cennik!$H$49+(5*Cennik!$H$56)</f>
        <v>0</v>
      </c>
      <c r="J403" s="51">
        <v>0</v>
      </c>
      <c r="K403" s="50">
        <f t="shared" si="37"/>
        <v>0</v>
      </c>
      <c r="L403" s="52">
        <f t="shared" si="36"/>
        <v>0</v>
      </c>
      <c r="M403" s="53">
        <f t="shared" si="38"/>
        <v>0</v>
      </c>
    </row>
    <row r="404" spans="1:14" x14ac:dyDescent="0.25">
      <c r="A404" s="46">
        <v>376</v>
      </c>
      <c r="B404" s="47" t="s">
        <v>22</v>
      </c>
      <c r="C404" s="47">
        <v>80</v>
      </c>
      <c r="D404" s="47">
        <v>90</v>
      </c>
      <c r="E404" s="47">
        <f t="shared" si="39"/>
        <v>85</v>
      </c>
      <c r="F404" s="48">
        <v>1</v>
      </c>
      <c r="G404" s="48" t="s">
        <v>24</v>
      </c>
      <c r="H404" s="69" t="s">
        <v>484</v>
      </c>
      <c r="I404" s="50">
        <f>Cennik!$H$49+(15*Cennik!$H$56)</f>
        <v>0</v>
      </c>
      <c r="J404" s="51">
        <v>0</v>
      </c>
      <c r="K404" s="50">
        <f t="shared" si="37"/>
        <v>0</v>
      </c>
      <c r="L404" s="52">
        <f t="shared" si="36"/>
        <v>0</v>
      </c>
      <c r="M404" s="53">
        <f t="shared" si="38"/>
        <v>0</v>
      </c>
    </row>
    <row r="405" spans="1:14" x14ac:dyDescent="0.25">
      <c r="A405" s="46">
        <v>377</v>
      </c>
      <c r="B405" s="47" t="s">
        <v>22</v>
      </c>
      <c r="C405" s="47">
        <v>90</v>
      </c>
      <c r="D405" s="47">
        <v>100</v>
      </c>
      <c r="E405" s="47">
        <f t="shared" si="39"/>
        <v>95</v>
      </c>
      <c r="F405" s="48">
        <v>1</v>
      </c>
      <c r="G405" s="48" t="s">
        <v>24</v>
      </c>
      <c r="H405" s="69" t="s">
        <v>485</v>
      </c>
      <c r="I405" s="50">
        <f>Cennik!$H$49+(25*Cennik!$H$56)</f>
        <v>0</v>
      </c>
      <c r="J405" s="51">
        <v>0</v>
      </c>
      <c r="K405" s="50">
        <f t="shared" si="37"/>
        <v>0</v>
      </c>
      <c r="L405" s="52">
        <f t="shared" si="36"/>
        <v>0</v>
      </c>
      <c r="M405" s="53">
        <f t="shared" si="38"/>
        <v>0</v>
      </c>
    </row>
    <row r="406" spans="1:14" x14ac:dyDescent="0.25">
      <c r="A406" s="46">
        <v>378</v>
      </c>
      <c r="B406" s="47" t="s">
        <v>22</v>
      </c>
      <c r="C406" s="47">
        <v>100</v>
      </c>
      <c r="D406" s="47">
        <v>150</v>
      </c>
      <c r="E406" s="47">
        <f t="shared" si="39"/>
        <v>125</v>
      </c>
      <c r="F406" s="48">
        <v>1</v>
      </c>
      <c r="G406" s="48" t="s">
        <v>24</v>
      </c>
      <c r="H406" s="69" t="s">
        <v>486</v>
      </c>
      <c r="I406" s="50">
        <f>Cennik!$H$49+(55*Cennik!$H$56)</f>
        <v>0</v>
      </c>
      <c r="J406" s="51">
        <v>0</v>
      </c>
      <c r="K406" s="50">
        <f t="shared" si="37"/>
        <v>0</v>
      </c>
      <c r="L406" s="52">
        <f t="shared" si="36"/>
        <v>0</v>
      </c>
      <c r="M406" s="53">
        <f t="shared" si="38"/>
        <v>0</v>
      </c>
    </row>
    <row r="407" spans="1:14" x14ac:dyDescent="0.25">
      <c r="A407" s="46">
        <v>379</v>
      </c>
      <c r="B407" s="47" t="s">
        <v>22</v>
      </c>
      <c r="C407" s="47">
        <v>150</v>
      </c>
      <c r="D407" s="47">
        <v>300</v>
      </c>
      <c r="E407" s="47">
        <f t="shared" si="39"/>
        <v>225</v>
      </c>
      <c r="F407" s="48">
        <v>1</v>
      </c>
      <c r="G407" s="48" t="s">
        <v>24</v>
      </c>
      <c r="H407" s="69" t="s">
        <v>487</v>
      </c>
      <c r="I407" s="50">
        <f>Cennik!$H$49+(155*Cennik!$H$56)</f>
        <v>0</v>
      </c>
      <c r="J407" s="51">
        <v>0</v>
      </c>
      <c r="K407" s="50">
        <f t="shared" si="37"/>
        <v>0</v>
      </c>
      <c r="L407" s="52">
        <f t="shared" si="36"/>
        <v>0</v>
      </c>
      <c r="M407" s="53">
        <f t="shared" si="38"/>
        <v>0</v>
      </c>
    </row>
    <row r="408" spans="1:14" ht="15.75" thickBot="1" x14ac:dyDescent="0.3">
      <c r="A408" s="54">
        <v>380</v>
      </c>
      <c r="B408" s="55" t="s">
        <v>22</v>
      </c>
      <c r="C408" s="55">
        <v>300</v>
      </c>
      <c r="D408" s="55">
        <v>1000</v>
      </c>
      <c r="E408" s="55">
        <f t="shared" si="39"/>
        <v>650</v>
      </c>
      <c r="F408" s="56">
        <v>1</v>
      </c>
      <c r="G408" s="56" t="s">
        <v>24</v>
      </c>
      <c r="H408" s="70" t="s">
        <v>492</v>
      </c>
      <c r="I408" s="58">
        <f>Cennik!$H$50+(350*Cennik!$H$57)</f>
        <v>0</v>
      </c>
      <c r="J408" s="59">
        <v>0</v>
      </c>
      <c r="K408" s="58">
        <f t="shared" si="37"/>
        <v>0</v>
      </c>
      <c r="L408" s="60">
        <f t="shared" si="36"/>
        <v>0</v>
      </c>
      <c r="M408" s="61">
        <f t="shared" si="38"/>
        <v>0</v>
      </c>
    </row>
    <row r="409" spans="1:14" ht="14.45" customHeight="1" thickBot="1" x14ac:dyDescent="0.3">
      <c r="A409" s="71"/>
      <c r="B409" s="71"/>
      <c r="C409" s="71"/>
      <c r="D409" s="71"/>
      <c r="E409" s="71"/>
      <c r="F409" s="183">
        <f>SUM(F333:F408)</f>
        <v>1534</v>
      </c>
      <c r="G409" s="72"/>
      <c r="H409" s="72"/>
      <c r="I409" s="73"/>
      <c r="J409" s="74"/>
      <c r="K409" s="266" t="s">
        <v>112</v>
      </c>
      <c r="L409" s="267"/>
      <c r="M409" s="197">
        <f>SUM(M333:M408)</f>
        <v>0</v>
      </c>
      <c r="N409" s="132"/>
    </row>
    <row r="410" spans="1:14" ht="15" customHeight="1" thickBot="1" x14ac:dyDescent="0.3">
      <c r="A410" s="71"/>
      <c r="B410" s="71"/>
      <c r="C410" s="71"/>
      <c r="D410" s="71"/>
      <c r="E410" s="71"/>
      <c r="F410" s="72"/>
      <c r="G410" s="72"/>
      <c r="H410" s="72"/>
      <c r="I410" s="73"/>
      <c r="J410" s="75"/>
      <c r="K410" s="268" t="s">
        <v>554</v>
      </c>
      <c r="L410" s="269"/>
      <c r="M410" s="196" t="s">
        <v>559</v>
      </c>
    </row>
    <row r="411" spans="1:14" ht="7.15" customHeight="1" thickBot="1" x14ac:dyDescent="0.3">
      <c r="A411" s="80"/>
      <c r="B411" s="71"/>
      <c r="C411" s="71"/>
      <c r="D411" s="71"/>
      <c r="E411" s="71"/>
      <c r="F411" s="72"/>
      <c r="G411" s="72"/>
      <c r="H411" s="72"/>
      <c r="I411" s="73"/>
      <c r="J411" s="81"/>
      <c r="K411" s="73"/>
      <c r="L411" s="73"/>
      <c r="M411" s="73"/>
    </row>
    <row r="412" spans="1:14" ht="19.149999999999999" customHeight="1" thickBot="1" x14ac:dyDescent="0.3">
      <c r="A412" s="270" t="s">
        <v>523</v>
      </c>
      <c r="B412" s="271"/>
      <c r="C412" s="271"/>
      <c r="D412" s="271"/>
      <c r="E412" s="271"/>
      <c r="F412" s="271"/>
      <c r="G412" s="271"/>
      <c r="H412" s="271"/>
      <c r="I412" s="271"/>
      <c r="J412" s="271"/>
      <c r="K412" s="271"/>
      <c r="L412" s="271"/>
      <c r="M412" s="272"/>
    </row>
    <row r="413" spans="1:14" ht="19.149999999999999" customHeight="1" x14ac:dyDescent="0.25">
      <c r="A413" s="24" t="s">
        <v>1</v>
      </c>
      <c r="B413" s="25" t="s">
        <v>2</v>
      </c>
      <c r="C413" s="25" t="s">
        <v>3</v>
      </c>
      <c r="D413" s="25" t="s">
        <v>4</v>
      </c>
      <c r="E413" s="25" t="s">
        <v>5</v>
      </c>
      <c r="F413" s="25" t="s">
        <v>6</v>
      </c>
      <c r="G413" s="26" t="s">
        <v>7</v>
      </c>
      <c r="H413" s="27" t="s">
        <v>8</v>
      </c>
      <c r="I413" s="27" t="s">
        <v>34</v>
      </c>
      <c r="J413" s="28" t="s">
        <v>35</v>
      </c>
      <c r="K413" s="28" t="s">
        <v>36</v>
      </c>
      <c r="L413" s="28" t="s">
        <v>497</v>
      </c>
      <c r="M413" s="29" t="s">
        <v>501</v>
      </c>
    </row>
    <row r="414" spans="1:14" ht="70.150000000000006" customHeight="1" thickBot="1" x14ac:dyDescent="0.3">
      <c r="A414" s="30" t="s">
        <v>12</v>
      </c>
      <c r="B414" s="31" t="s">
        <v>26</v>
      </c>
      <c r="C414" s="259" t="s">
        <v>11</v>
      </c>
      <c r="D414" s="259"/>
      <c r="E414" s="31" t="s">
        <v>534</v>
      </c>
      <c r="F414" s="32" t="s">
        <v>542</v>
      </c>
      <c r="G414" s="33" t="s">
        <v>498</v>
      </c>
      <c r="H414" s="34" t="s">
        <v>551</v>
      </c>
      <c r="I414" s="34" t="s">
        <v>502</v>
      </c>
      <c r="J414" s="35" t="s">
        <v>500</v>
      </c>
      <c r="K414" s="36" t="s">
        <v>514</v>
      </c>
      <c r="L414" s="36" t="s">
        <v>515</v>
      </c>
      <c r="M414" s="37" t="s">
        <v>540</v>
      </c>
    </row>
    <row r="415" spans="1:14" ht="14.45" customHeight="1" x14ac:dyDescent="0.25">
      <c r="A415" s="38">
        <v>381</v>
      </c>
      <c r="B415" s="39" t="s">
        <v>9</v>
      </c>
      <c r="C415" s="260"/>
      <c r="D415" s="261"/>
      <c r="E415" s="39">
        <v>0.5</v>
      </c>
      <c r="F415" s="40">
        <v>267</v>
      </c>
      <c r="G415" s="40" t="s">
        <v>24</v>
      </c>
      <c r="H415" s="41" t="s">
        <v>338</v>
      </c>
      <c r="I415" s="42">
        <f>Cennik!$I$5</f>
        <v>0</v>
      </c>
      <c r="J415" s="43">
        <v>0</v>
      </c>
      <c r="K415" s="42">
        <f>ROUND((I415+(I415*J415)),2)</f>
        <v>0</v>
      </c>
      <c r="L415" s="44">
        <f t="shared" ref="L415:L446" si="40">ROUND(F415*I415,2)</f>
        <v>0</v>
      </c>
      <c r="M415" s="45">
        <f>ROUND(L415+(L415*J415),2)</f>
        <v>0</v>
      </c>
    </row>
    <row r="416" spans="1:14" ht="14.45" customHeight="1" x14ac:dyDescent="0.25">
      <c r="A416" s="46">
        <v>382</v>
      </c>
      <c r="B416" s="47" t="s">
        <v>9</v>
      </c>
      <c r="C416" s="262"/>
      <c r="D416" s="263"/>
      <c r="E416" s="47">
        <v>1</v>
      </c>
      <c r="F416" s="48">
        <v>78</v>
      </c>
      <c r="G416" s="48" t="s">
        <v>24</v>
      </c>
      <c r="H416" s="49" t="s">
        <v>339</v>
      </c>
      <c r="I416" s="50">
        <f>Cennik!$I$6</f>
        <v>0</v>
      </c>
      <c r="J416" s="51">
        <v>0</v>
      </c>
      <c r="K416" s="50">
        <f t="shared" ref="K416:K478" si="41">ROUND((I416+(I416*J416)),2)</f>
        <v>0</v>
      </c>
      <c r="L416" s="52">
        <f t="shared" si="40"/>
        <v>0</v>
      </c>
      <c r="M416" s="53">
        <f t="shared" ref="M416:M478" si="42">ROUND(L416+(L416*J416),2)</f>
        <v>0</v>
      </c>
    </row>
    <row r="417" spans="1:13" ht="14.45" customHeight="1" x14ac:dyDescent="0.25">
      <c r="A417" s="46">
        <v>383</v>
      </c>
      <c r="B417" s="47" t="s">
        <v>9</v>
      </c>
      <c r="C417" s="262"/>
      <c r="D417" s="263"/>
      <c r="E417" s="47">
        <v>1.5</v>
      </c>
      <c r="F417" s="48">
        <v>215</v>
      </c>
      <c r="G417" s="48" t="s">
        <v>24</v>
      </c>
      <c r="H417" s="49" t="s">
        <v>340</v>
      </c>
      <c r="I417" s="50">
        <f>Cennik!$I$7</f>
        <v>0</v>
      </c>
      <c r="J417" s="51">
        <v>0</v>
      </c>
      <c r="K417" s="50">
        <f t="shared" si="41"/>
        <v>0</v>
      </c>
      <c r="L417" s="52">
        <f t="shared" si="40"/>
        <v>0</v>
      </c>
      <c r="M417" s="53">
        <f t="shared" si="42"/>
        <v>0</v>
      </c>
    </row>
    <row r="418" spans="1:13" ht="14.45" customHeight="1" thickBot="1" x14ac:dyDescent="0.3">
      <c r="A418" s="54">
        <v>384</v>
      </c>
      <c r="B418" s="55" t="s">
        <v>9</v>
      </c>
      <c r="C418" s="262"/>
      <c r="D418" s="263"/>
      <c r="E418" s="55">
        <v>2</v>
      </c>
      <c r="F418" s="56">
        <v>30</v>
      </c>
      <c r="G418" s="56" t="s">
        <v>24</v>
      </c>
      <c r="H418" s="57" t="s">
        <v>341</v>
      </c>
      <c r="I418" s="58">
        <f>Cennik!$I$8</f>
        <v>0</v>
      </c>
      <c r="J418" s="59">
        <v>0</v>
      </c>
      <c r="K418" s="58">
        <f t="shared" si="41"/>
        <v>0</v>
      </c>
      <c r="L418" s="60">
        <f t="shared" si="40"/>
        <v>0</v>
      </c>
      <c r="M418" s="61">
        <f t="shared" si="42"/>
        <v>0</v>
      </c>
    </row>
    <row r="419" spans="1:13" ht="14.45" customHeight="1" x14ac:dyDescent="0.25">
      <c r="A419" s="38">
        <v>385</v>
      </c>
      <c r="B419" s="39" t="s">
        <v>10</v>
      </c>
      <c r="C419" s="262"/>
      <c r="D419" s="263"/>
      <c r="E419" s="39">
        <v>0.5</v>
      </c>
      <c r="F419" s="40">
        <v>1</v>
      </c>
      <c r="G419" s="40" t="s">
        <v>24</v>
      </c>
      <c r="H419" s="41" t="s">
        <v>342</v>
      </c>
      <c r="I419" s="42">
        <f>Cennik!$I$9</f>
        <v>0</v>
      </c>
      <c r="J419" s="43">
        <v>0</v>
      </c>
      <c r="K419" s="42">
        <f t="shared" si="41"/>
        <v>0</v>
      </c>
      <c r="L419" s="44">
        <f t="shared" si="40"/>
        <v>0</v>
      </c>
      <c r="M419" s="45">
        <f t="shared" si="42"/>
        <v>0</v>
      </c>
    </row>
    <row r="420" spans="1:13" ht="14.45" customHeight="1" x14ac:dyDescent="0.25">
      <c r="A420" s="46">
        <v>386</v>
      </c>
      <c r="B420" s="47" t="s">
        <v>10</v>
      </c>
      <c r="C420" s="262"/>
      <c r="D420" s="263"/>
      <c r="E420" s="47">
        <v>1</v>
      </c>
      <c r="F420" s="48">
        <v>1</v>
      </c>
      <c r="G420" s="48" t="s">
        <v>24</v>
      </c>
      <c r="H420" s="49" t="s">
        <v>343</v>
      </c>
      <c r="I420" s="50">
        <f>Cennik!$I$10</f>
        <v>0</v>
      </c>
      <c r="J420" s="51">
        <v>0</v>
      </c>
      <c r="K420" s="50">
        <f t="shared" si="41"/>
        <v>0</v>
      </c>
      <c r="L420" s="52">
        <f t="shared" si="40"/>
        <v>0</v>
      </c>
      <c r="M420" s="53">
        <f t="shared" si="42"/>
        <v>0</v>
      </c>
    </row>
    <row r="421" spans="1:13" ht="14.45" customHeight="1" x14ac:dyDescent="0.25">
      <c r="A421" s="46">
        <v>387</v>
      </c>
      <c r="B421" s="47" t="s">
        <v>10</v>
      </c>
      <c r="C421" s="262"/>
      <c r="D421" s="263"/>
      <c r="E421" s="47">
        <v>1.5</v>
      </c>
      <c r="F421" s="48">
        <v>10</v>
      </c>
      <c r="G421" s="48" t="s">
        <v>24</v>
      </c>
      <c r="H421" s="49" t="s">
        <v>344</v>
      </c>
      <c r="I421" s="50">
        <f>Cennik!$I$11</f>
        <v>0</v>
      </c>
      <c r="J421" s="51">
        <v>0</v>
      </c>
      <c r="K421" s="50">
        <f t="shared" si="41"/>
        <v>0</v>
      </c>
      <c r="L421" s="52">
        <f t="shared" si="40"/>
        <v>0</v>
      </c>
      <c r="M421" s="53">
        <f t="shared" si="42"/>
        <v>0</v>
      </c>
    </row>
    <row r="422" spans="1:13" ht="14.45" customHeight="1" x14ac:dyDescent="0.25">
      <c r="A422" s="46">
        <v>388</v>
      </c>
      <c r="B422" s="47" t="s">
        <v>10</v>
      </c>
      <c r="C422" s="262"/>
      <c r="D422" s="263"/>
      <c r="E422" s="47">
        <v>2</v>
      </c>
      <c r="F422" s="48">
        <v>1</v>
      </c>
      <c r="G422" s="48" t="s">
        <v>24</v>
      </c>
      <c r="H422" s="49" t="s">
        <v>345</v>
      </c>
      <c r="I422" s="50">
        <f>Cennik!$I$12</f>
        <v>0</v>
      </c>
      <c r="J422" s="51">
        <v>0</v>
      </c>
      <c r="K422" s="50">
        <f t="shared" si="41"/>
        <v>0</v>
      </c>
      <c r="L422" s="52">
        <f t="shared" si="40"/>
        <v>0</v>
      </c>
      <c r="M422" s="53">
        <f t="shared" si="42"/>
        <v>0</v>
      </c>
    </row>
    <row r="423" spans="1:13" ht="14.45" customHeight="1" x14ac:dyDescent="0.25">
      <c r="A423" s="46">
        <v>389</v>
      </c>
      <c r="B423" s="47" t="s">
        <v>10</v>
      </c>
      <c r="C423" s="262"/>
      <c r="D423" s="263"/>
      <c r="E423" s="47">
        <v>2.5</v>
      </c>
      <c r="F423" s="48">
        <v>80</v>
      </c>
      <c r="G423" s="48" t="s">
        <v>24</v>
      </c>
      <c r="H423" s="49" t="s">
        <v>346</v>
      </c>
      <c r="I423" s="50">
        <f>Cennik!$I$13</f>
        <v>0</v>
      </c>
      <c r="J423" s="51">
        <v>0</v>
      </c>
      <c r="K423" s="50">
        <f t="shared" si="41"/>
        <v>0</v>
      </c>
      <c r="L423" s="52">
        <f t="shared" si="40"/>
        <v>0</v>
      </c>
      <c r="M423" s="53">
        <f t="shared" si="42"/>
        <v>0</v>
      </c>
    </row>
    <row r="424" spans="1:13" ht="14.45" customHeight="1" x14ac:dyDescent="0.25">
      <c r="A424" s="46">
        <v>390</v>
      </c>
      <c r="B424" s="47" t="s">
        <v>10</v>
      </c>
      <c r="C424" s="262"/>
      <c r="D424" s="263"/>
      <c r="E424" s="47">
        <v>3</v>
      </c>
      <c r="F424" s="48">
        <v>15</v>
      </c>
      <c r="G424" s="48" t="s">
        <v>24</v>
      </c>
      <c r="H424" s="49" t="s">
        <v>347</v>
      </c>
      <c r="I424" s="50">
        <f>Cennik!$I$14</f>
        <v>0</v>
      </c>
      <c r="J424" s="51">
        <v>0</v>
      </c>
      <c r="K424" s="50">
        <f t="shared" si="41"/>
        <v>0</v>
      </c>
      <c r="L424" s="52">
        <f t="shared" si="40"/>
        <v>0</v>
      </c>
      <c r="M424" s="53">
        <f t="shared" si="42"/>
        <v>0</v>
      </c>
    </row>
    <row r="425" spans="1:13" ht="14.45" customHeight="1" x14ac:dyDescent="0.25">
      <c r="A425" s="46">
        <v>391</v>
      </c>
      <c r="B425" s="47" t="s">
        <v>10</v>
      </c>
      <c r="C425" s="262"/>
      <c r="D425" s="263"/>
      <c r="E425" s="47">
        <v>3.5</v>
      </c>
      <c r="F425" s="48">
        <v>25</v>
      </c>
      <c r="G425" s="48" t="s">
        <v>24</v>
      </c>
      <c r="H425" s="49" t="s">
        <v>348</v>
      </c>
      <c r="I425" s="50">
        <f>Cennik!$I$15</f>
        <v>0</v>
      </c>
      <c r="J425" s="51">
        <v>0</v>
      </c>
      <c r="K425" s="50">
        <f t="shared" si="41"/>
        <v>0</v>
      </c>
      <c r="L425" s="52">
        <f t="shared" si="40"/>
        <v>0</v>
      </c>
      <c r="M425" s="53">
        <f t="shared" si="42"/>
        <v>0</v>
      </c>
    </row>
    <row r="426" spans="1:13" ht="14.45" customHeight="1" x14ac:dyDescent="0.25">
      <c r="A426" s="46">
        <v>392</v>
      </c>
      <c r="B426" s="47" t="s">
        <v>10</v>
      </c>
      <c r="C426" s="262"/>
      <c r="D426" s="263"/>
      <c r="E426" s="47">
        <v>4</v>
      </c>
      <c r="F426" s="48">
        <v>45</v>
      </c>
      <c r="G426" s="48" t="s">
        <v>24</v>
      </c>
      <c r="H426" s="49" t="s">
        <v>349</v>
      </c>
      <c r="I426" s="50">
        <f>Cennik!$I$16</f>
        <v>0</v>
      </c>
      <c r="J426" s="51">
        <v>0</v>
      </c>
      <c r="K426" s="50">
        <f t="shared" si="41"/>
        <v>0</v>
      </c>
      <c r="L426" s="52">
        <f t="shared" si="40"/>
        <v>0</v>
      </c>
      <c r="M426" s="53">
        <f t="shared" si="42"/>
        <v>0</v>
      </c>
    </row>
    <row r="427" spans="1:13" ht="14.45" customHeight="1" x14ac:dyDescent="0.25">
      <c r="A427" s="46">
        <v>393</v>
      </c>
      <c r="B427" s="47" t="s">
        <v>10</v>
      </c>
      <c r="C427" s="262"/>
      <c r="D427" s="263"/>
      <c r="E427" s="47">
        <v>4.5</v>
      </c>
      <c r="F427" s="48">
        <v>8</v>
      </c>
      <c r="G427" s="48" t="s">
        <v>24</v>
      </c>
      <c r="H427" s="49" t="s">
        <v>350</v>
      </c>
      <c r="I427" s="50">
        <f>Cennik!$I$17</f>
        <v>0</v>
      </c>
      <c r="J427" s="51">
        <v>0</v>
      </c>
      <c r="K427" s="50">
        <f t="shared" si="41"/>
        <v>0</v>
      </c>
      <c r="L427" s="52">
        <f t="shared" si="40"/>
        <v>0</v>
      </c>
      <c r="M427" s="53">
        <f t="shared" si="42"/>
        <v>0</v>
      </c>
    </row>
    <row r="428" spans="1:13" ht="14.45" customHeight="1" x14ac:dyDescent="0.25">
      <c r="A428" s="46">
        <v>394</v>
      </c>
      <c r="B428" s="47" t="s">
        <v>10</v>
      </c>
      <c r="C428" s="262"/>
      <c r="D428" s="263"/>
      <c r="E428" s="47">
        <v>5</v>
      </c>
      <c r="F428" s="48">
        <v>15</v>
      </c>
      <c r="G428" s="48" t="s">
        <v>24</v>
      </c>
      <c r="H428" s="49" t="s">
        <v>351</v>
      </c>
      <c r="I428" s="50">
        <f>Cennik!$I$18</f>
        <v>0</v>
      </c>
      <c r="J428" s="51">
        <v>0</v>
      </c>
      <c r="K428" s="50">
        <f t="shared" si="41"/>
        <v>0</v>
      </c>
      <c r="L428" s="52">
        <f t="shared" si="40"/>
        <v>0</v>
      </c>
      <c r="M428" s="53">
        <f t="shared" si="42"/>
        <v>0</v>
      </c>
    </row>
    <row r="429" spans="1:13" ht="14.45" customHeight="1" x14ac:dyDescent="0.25">
      <c r="A429" s="46">
        <v>395</v>
      </c>
      <c r="B429" s="47" t="s">
        <v>10</v>
      </c>
      <c r="C429" s="262"/>
      <c r="D429" s="263"/>
      <c r="E429" s="47">
        <v>5.5</v>
      </c>
      <c r="F429" s="48">
        <v>10</v>
      </c>
      <c r="G429" s="48" t="s">
        <v>24</v>
      </c>
      <c r="H429" s="49" t="s">
        <v>352</v>
      </c>
      <c r="I429" s="50">
        <f>Cennik!$I$19</f>
        <v>0</v>
      </c>
      <c r="J429" s="51">
        <v>0</v>
      </c>
      <c r="K429" s="50">
        <f t="shared" si="41"/>
        <v>0</v>
      </c>
      <c r="L429" s="52">
        <f t="shared" si="40"/>
        <v>0</v>
      </c>
      <c r="M429" s="53">
        <f t="shared" si="42"/>
        <v>0</v>
      </c>
    </row>
    <row r="430" spans="1:13" ht="14.45" customHeight="1" x14ac:dyDescent="0.25">
      <c r="A430" s="46">
        <v>396</v>
      </c>
      <c r="B430" s="47" t="s">
        <v>10</v>
      </c>
      <c r="C430" s="262"/>
      <c r="D430" s="263"/>
      <c r="E430" s="47">
        <v>6</v>
      </c>
      <c r="F430" s="48">
        <v>24</v>
      </c>
      <c r="G430" s="48" t="s">
        <v>24</v>
      </c>
      <c r="H430" s="49" t="s">
        <v>353</v>
      </c>
      <c r="I430" s="50">
        <f>Cennik!$I$20</f>
        <v>0</v>
      </c>
      <c r="J430" s="51">
        <v>0</v>
      </c>
      <c r="K430" s="50">
        <f t="shared" si="41"/>
        <v>0</v>
      </c>
      <c r="L430" s="52">
        <f t="shared" si="40"/>
        <v>0</v>
      </c>
      <c r="M430" s="53">
        <f t="shared" si="42"/>
        <v>0</v>
      </c>
    </row>
    <row r="431" spans="1:13" ht="14.45" customHeight="1" x14ac:dyDescent="0.25">
      <c r="A431" s="46">
        <v>397</v>
      </c>
      <c r="B431" s="47" t="s">
        <v>10</v>
      </c>
      <c r="C431" s="262"/>
      <c r="D431" s="263"/>
      <c r="E431" s="47">
        <v>6.5</v>
      </c>
      <c r="F431" s="48">
        <v>10</v>
      </c>
      <c r="G431" s="48" t="s">
        <v>24</v>
      </c>
      <c r="H431" s="49" t="s">
        <v>354</v>
      </c>
      <c r="I431" s="50">
        <f>Cennik!$I$21</f>
        <v>0</v>
      </c>
      <c r="J431" s="51">
        <v>0</v>
      </c>
      <c r="K431" s="50">
        <f t="shared" si="41"/>
        <v>0</v>
      </c>
      <c r="L431" s="52">
        <f t="shared" si="40"/>
        <v>0</v>
      </c>
      <c r="M431" s="53">
        <f t="shared" si="42"/>
        <v>0</v>
      </c>
    </row>
    <row r="432" spans="1:13" ht="14.45" customHeight="1" x14ac:dyDescent="0.25">
      <c r="A432" s="46">
        <v>398</v>
      </c>
      <c r="B432" s="47" t="s">
        <v>10</v>
      </c>
      <c r="C432" s="262"/>
      <c r="D432" s="263"/>
      <c r="E432" s="47">
        <v>7</v>
      </c>
      <c r="F432" s="48">
        <v>11</v>
      </c>
      <c r="G432" s="48" t="s">
        <v>24</v>
      </c>
      <c r="H432" s="49" t="s">
        <v>355</v>
      </c>
      <c r="I432" s="50">
        <f>Cennik!$I$22</f>
        <v>0</v>
      </c>
      <c r="J432" s="51">
        <v>0</v>
      </c>
      <c r="K432" s="50">
        <f t="shared" si="41"/>
        <v>0</v>
      </c>
      <c r="L432" s="52">
        <f t="shared" si="40"/>
        <v>0</v>
      </c>
      <c r="M432" s="53">
        <f t="shared" si="42"/>
        <v>0</v>
      </c>
    </row>
    <row r="433" spans="1:13" ht="14.45" customHeight="1" x14ac:dyDescent="0.25">
      <c r="A433" s="46">
        <v>399</v>
      </c>
      <c r="B433" s="47" t="s">
        <v>10</v>
      </c>
      <c r="C433" s="262"/>
      <c r="D433" s="263"/>
      <c r="E433" s="47">
        <v>7.5</v>
      </c>
      <c r="F433" s="48">
        <v>20</v>
      </c>
      <c r="G433" s="48" t="s">
        <v>24</v>
      </c>
      <c r="H433" s="49" t="s">
        <v>356</v>
      </c>
      <c r="I433" s="50">
        <f>Cennik!$I$23</f>
        <v>0</v>
      </c>
      <c r="J433" s="51">
        <v>0</v>
      </c>
      <c r="K433" s="50">
        <f t="shared" si="41"/>
        <v>0</v>
      </c>
      <c r="L433" s="52">
        <f t="shared" si="40"/>
        <v>0</v>
      </c>
      <c r="M433" s="53">
        <f t="shared" si="42"/>
        <v>0</v>
      </c>
    </row>
    <row r="434" spans="1:13" ht="14.45" customHeight="1" x14ac:dyDescent="0.25">
      <c r="A434" s="46">
        <v>400</v>
      </c>
      <c r="B434" s="47" t="s">
        <v>10</v>
      </c>
      <c r="C434" s="262"/>
      <c r="D434" s="263"/>
      <c r="E434" s="47">
        <v>8</v>
      </c>
      <c r="F434" s="48">
        <v>14</v>
      </c>
      <c r="G434" s="48" t="s">
        <v>24</v>
      </c>
      <c r="H434" s="49" t="s">
        <v>357</v>
      </c>
      <c r="I434" s="50">
        <f>Cennik!$I$24</f>
        <v>0</v>
      </c>
      <c r="J434" s="51">
        <v>0</v>
      </c>
      <c r="K434" s="50">
        <f t="shared" si="41"/>
        <v>0</v>
      </c>
      <c r="L434" s="52">
        <f t="shared" si="40"/>
        <v>0</v>
      </c>
      <c r="M434" s="53">
        <f t="shared" si="42"/>
        <v>0</v>
      </c>
    </row>
    <row r="435" spans="1:13" ht="14.45" customHeight="1" x14ac:dyDescent="0.25">
      <c r="A435" s="46">
        <v>401</v>
      </c>
      <c r="B435" s="47" t="s">
        <v>10</v>
      </c>
      <c r="C435" s="262"/>
      <c r="D435" s="263"/>
      <c r="E435" s="47">
        <v>8.5</v>
      </c>
      <c r="F435" s="48">
        <v>5</v>
      </c>
      <c r="G435" s="48" t="s">
        <v>24</v>
      </c>
      <c r="H435" s="49" t="s">
        <v>358</v>
      </c>
      <c r="I435" s="50">
        <f>Cennik!$I$25</f>
        <v>0</v>
      </c>
      <c r="J435" s="51">
        <v>0</v>
      </c>
      <c r="K435" s="50">
        <f t="shared" si="41"/>
        <v>0</v>
      </c>
      <c r="L435" s="52">
        <f t="shared" si="40"/>
        <v>0</v>
      </c>
      <c r="M435" s="53">
        <f t="shared" si="42"/>
        <v>0</v>
      </c>
    </row>
    <row r="436" spans="1:13" ht="14.45" customHeight="1" x14ac:dyDescent="0.25">
      <c r="A436" s="46">
        <v>402</v>
      </c>
      <c r="B436" s="47" t="s">
        <v>10</v>
      </c>
      <c r="C436" s="262"/>
      <c r="D436" s="263"/>
      <c r="E436" s="47">
        <v>9</v>
      </c>
      <c r="F436" s="48">
        <v>6</v>
      </c>
      <c r="G436" s="48" t="s">
        <v>24</v>
      </c>
      <c r="H436" s="49" t="s">
        <v>359</v>
      </c>
      <c r="I436" s="50">
        <f>Cennik!$I$26</f>
        <v>0</v>
      </c>
      <c r="J436" s="51">
        <v>0</v>
      </c>
      <c r="K436" s="50">
        <f t="shared" si="41"/>
        <v>0</v>
      </c>
      <c r="L436" s="52">
        <f t="shared" si="40"/>
        <v>0</v>
      </c>
      <c r="M436" s="53">
        <f t="shared" si="42"/>
        <v>0</v>
      </c>
    </row>
    <row r="437" spans="1:13" ht="14.45" customHeight="1" x14ac:dyDescent="0.25">
      <c r="A437" s="46">
        <v>403</v>
      </c>
      <c r="B437" s="47" t="s">
        <v>10</v>
      </c>
      <c r="C437" s="262"/>
      <c r="D437" s="263"/>
      <c r="E437" s="47">
        <v>9.5</v>
      </c>
      <c r="F437" s="48">
        <v>4</v>
      </c>
      <c r="G437" s="48" t="s">
        <v>24</v>
      </c>
      <c r="H437" s="49" t="s">
        <v>360</v>
      </c>
      <c r="I437" s="50">
        <f>Cennik!$I$27</f>
        <v>0</v>
      </c>
      <c r="J437" s="51">
        <v>0</v>
      </c>
      <c r="K437" s="50">
        <f t="shared" si="41"/>
        <v>0</v>
      </c>
      <c r="L437" s="52">
        <f t="shared" si="40"/>
        <v>0</v>
      </c>
      <c r="M437" s="53">
        <f t="shared" si="42"/>
        <v>0</v>
      </c>
    </row>
    <row r="438" spans="1:13" ht="14.45" customHeight="1" x14ac:dyDescent="0.25">
      <c r="A438" s="46">
        <v>404</v>
      </c>
      <c r="B438" s="62" t="s">
        <v>10</v>
      </c>
      <c r="C438" s="262"/>
      <c r="D438" s="263"/>
      <c r="E438" s="62">
        <v>10</v>
      </c>
      <c r="F438" s="63">
        <v>8</v>
      </c>
      <c r="G438" s="63" t="s">
        <v>24</v>
      </c>
      <c r="H438" s="49" t="s">
        <v>361</v>
      </c>
      <c r="I438" s="64">
        <f>Cennik!$I$28</f>
        <v>0</v>
      </c>
      <c r="J438" s="65">
        <v>0</v>
      </c>
      <c r="K438" s="64">
        <f t="shared" si="41"/>
        <v>0</v>
      </c>
      <c r="L438" s="66">
        <f t="shared" si="40"/>
        <v>0</v>
      </c>
      <c r="M438" s="67">
        <f t="shared" si="42"/>
        <v>0</v>
      </c>
    </row>
    <row r="439" spans="1:13" ht="14.45" customHeight="1" x14ac:dyDescent="0.25">
      <c r="A439" s="46">
        <v>405</v>
      </c>
      <c r="B439" s="47" t="s">
        <v>10</v>
      </c>
      <c r="C439" s="262"/>
      <c r="D439" s="263"/>
      <c r="E439" s="47">
        <v>10.5</v>
      </c>
      <c r="F439" s="48">
        <v>4</v>
      </c>
      <c r="G439" s="48" t="s">
        <v>24</v>
      </c>
      <c r="H439" s="49" t="s">
        <v>362</v>
      </c>
      <c r="I439" s="50">
        <f>Cennik!$I$28+Cennik!$I$52</f>
        <v>0</v>
      </c>
      <c r="J439" s="51">
        <v>0</v>
      </c>
      <c r="K439" s="50">
        <f t="shared" si="41"/>
        <v>0</v>
      </c>
      <c r="L439" s="52">
        <f t="shared" si="40"/>
        <v>0</v>
      </c>
      <c r="M439" s="53">
        <f t="shared" si="42"/>
        <v>0</v>
      </c>
    </row>
    <row r="440" spans="1:13" ht="14.45" customHeight="1" x14ac:dyDescent="0.25">
      <c r="A440" s="46">
        <v>406</v>
      </c>
      <c r="B440" s="47" t="s">
        <v>10</v>
      </c>
      <c r="C440" s="262"/>
      <c r="D440" s="263"/>
      <c r="E440" s="47">
        <v>11</v>
      </c>
      <c r="F440" s="48">
        <v>3</v>
      </c>
      <c r="G440" s="48" t="s">
        <v>24</v>
      </c>
      <c r="H440" s="49" t="s">
        <v>363</v>
      </c>
      <c r="I440" s="50">
        <f>Cennik!$I$29</f>
        <v>0</v>
      </c>
      <c r="J440" s="51">
        <v>0</v>
      </c>
      <c r="K440" s="50">
        <f t="shared" si="41"/>
        <v>0</v>
      </c>
      <c r="L440" s="52">
        <f t="shared" si="40"/>
        <v>0</v>
      </c>
      <c r="M440" s="53">
        <f t="shared" si="42"/>
        <v>0</v>
      </c>
    </row>
    <row r="441" spans="1:13" ht="14.45" customHeight="1" x14ac:dyDescent="0.25">
      <c r="A441" s="46">
        <v>407</v>
      </c>
      <c r="B441" s="47" t="s">
        <v>10</v>
      </c>
      <c r="C441" s="262"/>
      <c r="D441" s="263"/>
      <c r="E441" s="47">
        <v>11.5</v>
      </c>
      <c r="F441" s="48">
        <v>7</v>
      </c>
      <c r="G441" s="48" t="s">
        <v>24</v>
      </c>
      <c r="H441" s="49" t="s">
        <v>364</v>
      </c>
      <c r="I441" s="50">
        <f>Cennik!$I$29+Cennik!$I$52</f>
        <v>0</v>
      </c>
      <c r="J441" s="51">
        <v>0</v>
      </c>
      <c r="K441" s="50">
        <f t="shared" si="41"/>
        <v>0</v>
      </c>
      <c r="L441" s="52">
        <f t="shared" si="40"/>
        <v>0</v>
      </c>
      <c r="M441" s="53">
        <f t="shared" si="42"/>
        <v>0</v>
      </c>
    </row>
    <row r="442" spans="1:13" ht="14.45" customHeight="1" x14ac:dyDescent="0.25">
      <c r="A442" s="46">
        <v>408</v>
      </c>
      <c r="B442" s="47" t="s">
        <v>10</v>
      </c>
      <c r="C442" s="262"/>
      <c r="D442" s="263"/>
      <c r="E442" s="47">
        <v>12</v>
      </c>
      <c r="F442" s="48">
        <v>7</v>
      </c>
      <c r="G442" s="48" t="s">
        <v>24</v>
      </c>
      <c r="H442" s="49" t="s">
        <v>365</v>
      </c>
      <c r="I442" s="50">
        <f>Cennik!$I$30</f>
        <v>0</v>
      </c>
      <c r="J442" s="51">
        <v>0</v>
      </c>
      <c r="K442" s="50">
        <f t="shared" si="41"/>
        <v>0</v>
      </c>
      <c r="L442" s="52">
        <f t="shared" si="40"/>
        <v>0</v>
      </c>
      <c r="M442" s="53">
        <f t="shared" si="42"/>
        <v>0</v>
      </c>
    </row>
    <row r="443" spans="1:13" ht="14.45" customHeight="1" x14ac:dyDescent="0.25">
      <c r="A443" s="46">
        <v>409</v>
      </c>
      <c r="B443" s="47" t="s">
        <v>10</v>
      </c>
      <c r="C443" s="262"/>
      <c r="D443" s="263"/>
      <c r="E443" s="47">
        <v>12.5</v>
      </c>
      <c r="F443" s="48">
        <v>6</v>
      </c>
      <c r="G443" s="48" t="s">
        <v>24</v>
      </c>
      <c r="H443" s="49" t="s">
        <v>366</v>
      </c>
      <c r="I443" s="50">
        <f>Cennik!$I$30+Cennik!$I$52</f>
        <v>0</v>
      </c>
      <c r="J443" s="51">
        <v>0</v>
      </c>
      <c r="K443" s="50">
        <f t="shared" si="41"/>
        <v>0</v>
      </c>
      <c r="L443" s="52">
        <f t="shared" si="40"/>
        <v>0</v>
      </c>
      <c r="M443" s="53">
        <f t="shared" si="42"/>
        <v>0</v>
      </c>
    </row>
    <row r="444" spans="1:13" ht="14.45" customHeight="1" x14ac:dyDescent="0.25">
      <c r="A444" s="46">
        <v>410</v>
      </c>
      <c r="B444" s="47" t="s">
        <v>10</v>
      </c>
      <c r="C444" s="262"/>
      <c r="D444" s="263"/>
      <c r="E444" s="47">
        <v>13</v>
      </c>
      <c r="F444" s="48">
        <v>1</v>
      </c>
      <c r="G444" s="48" t="s">
        <v>24</v>
      </c>
      <c r="H444" s="49" t="s">
        <v>367</v>
      </c>
      <c r="I444" s="50">
        <f>Cennik!$I$31</f>
        <v>0</v>
      </c>
      <c r="J444" s="51">
        <v>0</v>
      </c>
      <c r="K444" s="50">
        <f t="shared" si="41"/>
        <v>0</v>
      </c>
      <c r="L444" s="52">
        <f t="shared" si="40"/>
        <v>0</v>
      </c>
      <c r="M444" s="53">
        <f t="shared" si="42"/>
        <v>0</v>
      </c>
    </row>
    <row r="445" spans="1:13" ht="14.45" customHeight="1" x14ac:dyDescent="0.25">
      <c r="A445" s="46">
        <v>411</v>
      </c>
      <c r="B445" s="47" t="s">
        <v>10</v>
      </c>
      <c r="C445" s="262"/>
      <c r="D445" s="263"/>
      <c r="E445" s="47">
        <v>13.5</v>
      </c>
      <c r="F445" s="48">
        <v>2</v>
      </c>
      <c r="G445" s="48" t="s">
        <v>24</v>
      </c>
      <c r="H445" s="49" t="s">
        <v>368</v>
      </c>
      <c r="I445" s="50">
        <f>Cennik!$I$31+Cennik!$I$52</f>
        <v>0</v>
      </c>
      <c r="J445" s="51">
        <v>0</v>
      </c>
      <c r="K445" s="50">
        <f t="shared" si="41"/>
        <v>0</v>
      </c>
      <c r="L445" s="52">
        <f t="shared" si="40"/>
        <v>0</v>
      </c>
      <c r="M445" s="53">
        <f t="shared" si="42"/>
        <v>0</v>
      </c>
    </row>
    <row r="446" spans="1:13" ht="14.45" customHeight="1" x14ac:dyDescent="0.25">
      <c r="A446" s="46">
        <v>412</v>
      </c>
      <c r="B446" s="47" t="s">
        <v>10</v>
      </c>
      <c r="C446" s="262"/>
      <c r="D446" s="263"/>
      <c r="E446" s="47">
        <v>14</v>
      </c>
      <c r="F446" s="48">
        <v>1</v>
      </c>
      <c r="G446" s="48" t="s">
        <v>24</v>
      </c>
      <c r="H446" s="49" t="s">
        <v>369</v>
      </c>
      <c r="I446" s="50">
        <f>Cennik!$I$32</f>
        <v>0</v>
      </c>
      <c r="J446" s="51">
        <v>0</v>
      </c>
      <c r="K446" s="50">
        <f t="shared" si="41"/>
        <v>0</v>
      </c>
      <c r="L446" s="52">
        <f t="shared" si="40"/>
        <v>0</v>
      </c>
      <c r="M446" s="53">
        <f t="shared" si="42"/>
        <v>0</v>
      </c>
    </row>
    <row r="447" spans="1:13" ht="14.45" customHeight="1" x14ac:dyDescent="0.25">
      <c r="A447" s="46">
        <v>413</v>
      </c>
      <c r="B447" s="47" t="s">
        <v>10</v>
      </c>
      <c r="C447" s="262"/>
      <c r="D447" s="263"/>
      <c r="E447" s="47">
        <v>14.5</v>
      </c>
      <c r="F447" s="48">
        <v>4</v>
      </c>
      <c r="G447" s="48" t="s">
        <v>24</v>
      </c>
      <c r="H447" s="49" t="s">
        <v>370</v>
      </c>
      <c r="I447" s="50">
        <f>Cennik!$I$32+Cennik!$I$52</f>
        <v>0</v>
      </c>
      <c r="J447" s="51">
        <v>0</v>
      </c>
      <c r="K447" s="50">
        <f t="shared" si="41"/>
        <v>0</v>
      </c>
      <c r="L447" s="52">
        <f t="shared" ref="L447:L478" si="43">ROUND(F447*I447,2)</f>
        <v>0</v>
      </c>
      <c r="M447" s="53">
        <f t="shared" si="42"/>
        <v>0</v>
      </c>
    </row>
    <row r="448" spans="1:13" ht="14.45" customHeight="1" x14ac:dyDescent="0.25">
      <c r="A448" s="46">
        <v>414</v>
      </c>
      <c r="B448" s="47" t="s">
        <v>10</v>
      </c>
      <c r="C448" s="262"/>
      <c r="D448" s="263"/>
      <c r="E448" s="47">
        <v>15</v>
      </c>
      <c r="F448" s="48">
        <v>4</v>
      </c>
      <c r="G448" s="48" t="s">
        <v>24</v>
      </c>
      <c r="H448" s="49" t="s">
        <v>371</v>
      </c>
      <c r="I448" s="50">
        <f>Cennik!$I$33</f>
        <v>0</v>
      </c>
      <c r="J448" s="51">
        <v>0</v>
      </c>
      <c r="K448" s="50">
        <f t="shared" si="41"/>
        <v>0</v>
      </c>
      <c r="L448" s="52">
        <f t="shared" si="43"/>
        <v>0</v>
      </c>
      <c r="M448" s="53">
        <f t="shared" si="42"/>
        <v>0</v>
      </c>
    </row>
    <row r="449" spans="1:13" ht="14.45" customHeight="1" x14ac:dyDescent="0.25">
      <c r="A449" s="46">
        <v>415</v>
      </c>
      <c r="B449" s="47" t="s">
        <v>10</v>
      </c>
      <c r="C449" s="262"/>
      <c r="D449" s="263"/>
      <c r="E449" s="47">
        <v>15.5</v>
      </c>
      <c r="F449" s="48">
        <v>1</v>
      </c>
      <c r="G449" s="48" t="s">
        <v>24</v>
      </c>
      <c r="H449" s="49" t="s">
        <v>372</v>
      </c>
      <c r="I449" s="50">
        <f>Cennik!$I$33+Cennik!$I$52</f>
        <v>0</v>
      </c>
      <c r="J449" s="51">
        <v>0</v>
      </c>
      <c r="K449" s="50">
        <f t="shared" si="41"/>
        <v>0</v>
      </c>
      <c r="L449" s="52">
        <f t="shared" si="43"/>
        <v>0</v>
      </c>
      <c r="M449" s="53">
        <f t="shared" si="42"/>
        <v>0</v>
      </c>
    </row>
    <row r="450" spans="1:13" ht="14.45" customHeight="1" x14ac:dyDescent="0.25">
      <c r="A450" s="46">
        <v>416</v>
      </c>
      <c r="B450" s="47" t="s">
        <v>10</v>
      </c>
      <c r="C450" s="262"/>
      <c r="D450" s="263"/>
      <c r="E450" s="47">
        <v>16</v>
      </c>
      <c r="F450" s="48">
        <v>13</v>
      </c>
      <c r="G450" s="48" t="s">
        <v>24</v>
      </c>
      <c r="H450" s="49" t="s">
        <v>373</v>
      </c>
      <c r="I450" s="50">
        <f>Cennik!$I$34</f>
        <v>0</v>
      </c>
      <c r="J450" s="51">
        <v>0</v>
      </c>
      <c r="K450" s="50">
        <f t="shared" si="41"/>
        <v>0</v>
      </c>
      <c r="L450" s="52">
        <f t="shared" si="43"/>
        <v>0</v>
      </c>
      <c r="M450" s="53">
        <f t="shared" si="42"/>
        <v>0</v>
      </c>
    </row>
    <row r="451" spans="1:13" ht="14.45" customHeight="1" x14ac:dyDescent="0.25">
      <c r="A451" s="46">
        <v>417</v>
      </c>
      <c r="B451" s="47" t="s">
        <v>10</v>
      </c>
      <c r="C451" s="262"/>
      <c r="D451" s="263"/>
      <c r="E451" s="47">
        <v>16.5</v>
      </c>
      <c r="F451" s="48">
        <v>34</v>
      </c>
      <c r="G451" s="48" t="s">
        <v>24</v>
      </c>
      <c r="H451" s="49" t="s">
        <v>374</v>
      </c>
      <c r="I451" s="50">
        <f>Cennik!$I$34+Cennik!$I$52</f>
        <v>0</v>
      </c>
      <c r="J451" s="51">
        <v>0</v>
      </c>
      <c r="K451" s="50">
        <f t="shared" si="41"/>
        <v>0</v>
      </c>
      <c r="L451" s="52">
        <f t="shared" si="43"/>
        <v>0</v>
      </c>
      <c r="M451" s="53">
        <f t="shared" si="42"/>
        <v>0</v>
      </c>
    </row>
    <row r="452" spans="1:13" ht="14.45" customHeight="1" x14ac:dyDescent="0.25">
      <c r="A452" s="46">
        <v>418</v>
      </c>
      <c r="B452" s="47" t="s">
        <v>10</v>
      </c>
      <c r="C452" s="262"/>
      <c r="D452" s="263"/>
      <c r="E452" s="47">
        <v>17</v>
      </c>
      <c r="F452" s="48">
        <v>1</v>
      </c>
      <c r="G452" s="48" t="s">
        <v>24</v>
      </c>
      <c r="H452" s="49" t="s">
        <v>375</v>
      </c>
      <c r="I452" s="50">
        <f>Cennik!$I$35</f>
        <v>0</v>
      </c>
      <c r="J452" s="51">
        <v>0</v>
      </c>
      <c r="K452" s="50">
        <f t="shared" si="41"/>
        <v>0</v>
      </c>
      <c r="L452" s="52">
        <f t="shared" si="43"/>
        <v>0</v>
      </c>
      <c r="M452" s="53">
        <f t="shared" si="42"/>
        <v>0</v>
      </c>
    </row>
    <row r="453" spans="1:13" ht="14.45" customHeight="1" x14ac:dyDescent="0.25">
      <c r="A453" s="46">
        <v>419</v>
      </c>
      <c r="B453" s="47" t="s">
        <v>10</v>
      </c>
      <c r="C453" s="262"/>
      <c r="D453" s="263"/>
      <c r="E453" s="47">
        <v>17.5</v>
      </c>
      <c r="F453" s="48">
        <v>5</v>
      </c>
      <c r="G453" s="48" t="s">
        <v>24</v>
      </c>
      <c r="H453" s="49" t="s">
        <v>376</v>
      </c>
      <c r="I453" s="50">
        <f>Cennik!$I$35+Cennik!$I$52</f>
        <v>0</v>
      </c>
      <c r="J453" s="51">
        <v>0</v>
      </c>
      <c r="K453" s="50">
        <f t="shared" si="41"/>
        <v>0</v>
      </c>
      <c r="L453" s="52">
        <f t="shared" si="43"/>
        <v>0</v>
      </c>
      <c r="M453" s="53">
        <f t="shared" si="42"/>
        <v>0</v>
      </c>
    </row>
    <row r="454" spans="1:13" ht="14.45" customHeight="1" x14ac:dyDescent="0.25">
      <c r="A454" s="46">
        <v>420</v>
      </c>
      <c r="B454" s="47" t="s">
        <v>10</v>
      </c>
      <c r="C454" s="262"/>
      <c r="D454" s="263"/>
      <c r="E454" s="47">
        <v>18</v>
      </c>
      <c r="F454" s="48">
        <v>3</v>
      </c>
      <c r="G454" s="48" t="s">
        <v>24</v>
      </c>
      <c r="H454" s="49" t="s">
        <v>377</v>
      </c>
      <c r="I454" s="50">
        <f>Cennik!$I$36</f>
        <v>0</v>
      </c>
      <c r="J454" s="51">
        <v>0</v>
      </c>
      <c r="K454" s="50">
        <f t="shared" si="41"/>
        <v>0</v>
      </c>
      <c r="L454" s="52">
        <f t="shared" si="43"/>
        <v>0</v>
      </c>
      <c r="M454" s="53">
        <f t="shared" si="42"/>
        <v>0</v>
      </c>
    </row>
    <row r="455" spans="1:13" ht="14.45" customHeight="1" x14ac:dyDescent="0.25">
      <c r="A455" s="46">
        <v>421</v>
      </c>
      <c r="B455" s="47" t="s">
        <v>10</v>
      </c>
      <c r="C455" s="262"/>
      <c r="D455" s="263"/>
      <c r="E455" s="47">
        <v>18.5</v>
      </c>
      <c r="F455" s="48">
        <v>13</v>
      </c>
      <c r="G455" s="48" t="s">
        <v>24</v>
      </c>
      <c r="H455" s="49" t="s">
        <v>378</v>
      </c>
      <c r="I455" s="50">
        <f>Cennik!$I$36+Cennik!$I$52</f>
        <v>0</v>
      </c>
      <c r="J455" s="51">
        <v>0</v>
      </c>
      <c r="K455" s="50">
        <f t="shared" si="41"/>
        <v>0</v>
      </c>
      <c r="L455" s="52">
        <f t="shared" si="43"/>
        <v>0</v>
      </c>
      <c r="M455" s="53">
        <f t="shared" si="42"/>
        <v>0</v>
      </c>
    </row>
    <row r="456" spans="1:13" ht="14.45" customHeight="1" x14ac:dyDescent="0.25">
      <c r="A456" s="46">
        <v>422</v>
      </c>
      <c r="B456" s="47" t="s">
        <v>10</v>
      </c>
      <c r="C456" s="262"/>
      <c r="D456" s="263"/>
      <c r="E456" s="47">
        <v>19</v>
      </c>
      <c r="F456" s="48">
        <v>4</v>
      </c>
      <c r="G456" s="48" t="s">
        <v>24</v>
      </c>
      <c r="H456" s="49" t="s">
        <v>379</v>
      </c>
      <c r="I456" s="50">
        <f>Cennik!$I$37</f>
        <v>0</v>
      </c>
      <c r="J456" s="51">
        <v>0</v>
      </c>
      <c r="K456" s="50">
        <f t="shared" si="41"/>
        <v>0</v>
      </c>
      <c r="L456" s="52">
        <f t="shared" si="43"/>
        <v>0</v>
      </c>
      <c r="M456" s="53">
        <f t="shared" si="42"/>
        <v>0</v>
      </c>
    </row>
    <row r="457" spans="1:13" ht="14.45" customHeight="1" x14ac:dyDescent="0.25">
      <c r="A457" s="46">
        <v>423</v>
      </c>
      <c r="B457" s="47" t="s">
        <v>10</v>
      </c>
      <c r="C457" s="262"/>
      <c r="D457" s="263"/>
      <c r="E457" s="47">
        <v>19.5</v>
      </c>
      <c r="F457" s="48">
        <v>31</v>
      </c>
      <c r="G457" s="48" t="s">
        <v>24</v>
      </c>
      <c r="H457" s="49" t="s">
        <v>380</v>
      </c>
      <c r="I457" s="50">
        <f>Cennik!$I$37+Cennik!$I$52</f>
        <v>0</v>
      </c>
      <c r="J457" s="51">
        <v>0</v>
      </c>
      <c r="K457" s="50">
        <f t="shared" si="41"/>
        <v>0</v>
      </c>
      <c r="L457" s="52">
        <f t="shared" si="43"/>
        <v>0</v>
      </c>
      <c r="M457" s="53">
        <f t="shared" si="42"/>
        <v>0</v>
      </c>
    </row>
    <row r="458" spans="1:13" ht="14.45" customHeight="1" x14ac:dyDescent="0.25">
      <c r="A458" s="46">
        <v>424</v>
      </c>
      <c r="B458" s="47" t="s">
        <v>10</v>
      </c>
      <c r="C458" s="262"/>
      <c r="D458" s="263"/>
      <c r="E458" s="47">
        <v>20</v>
      </c>
      <c r="F458" s="48">
        <v>5</v>
      </c>
      <c r="G458" s="48" t="s">
        <v>24</v>
      </c>
      <c r="H458" s="49" t="s">
        <v>381</v>
      </c>
      <c r="I458" s="50">
        <f>Cennik!$I$38</f>
        <v>0</v>
      </c>
      <c r="J458" s="51">
        <v>0</v>
      </c>
      <c r="K458" s="50">
        <f t="shared" si="41"/>
        <v>0</v>
      </c>
      <c r="L458" s="52">
        <f t="shared" si="43"/>
        <v>0</v>
      </c>
      <c r="M458" s="53">
        <f t="shared" si="42"/>
        <v>0</v>
      </c>
    </row>
    <row r="459" spans="1:13" ht="14.45" customHeight="1" x14ac:dyDescent="0.25">
      <c r="A459" s="46">
        <v>425</v>
      </c>
      <c r="B459" s="47" t="s">
        <v>10</v>
      </c>
      <c r="C459" s="262"/>
      <c r="D459" s="263"/>
      <c r="E459" s="47">
        <v>20.5</v>
      </c>
      <c r="F459" s="48">
        <v>2</v>
      </c>
      <c r="G459" s="48" t="s">
        <v>24</v>
      </c>
      <c r="H459" s="49" t="s">
        <v>382</v>
      </c>
      <c r="I459" s="50">
        <f>Cennik!$I$38+Cennik!$I$53</f>
        <v>0</v>
      </c>
      <c r="J459" s="51">
        <v>0</v>
      </c>
      <c r="K459" s="50">
        <f t="shared" si="41"/>
        <v>0</v>
      </c>
      <c r="L459" s="52">
        <f t="shared" si="43"/>
        <v>0</v>
      </c>
      <c r="M459" s="53">
        <f t="shared" si="42"/>
        <v>0</v>
      </c>
    </row>
    <row r="460" spans="1:13" ht="14.45" customHeight="1" x14ac:dyDescent="0.25">
      <c r="A460" s="46">
        <v>426</v>
      </c>
      <c r="B460" s="47" t="s">
        <v>10</v>
      </c>
      <c r="C460" s="262"/>
      <c r="D460" s="263"/>
      <c r="E460" s="47">
        <v>21</v>
      </c>
      <c r="F460" s="48">
        <v>3</v>
      </c>
      <c r="G460" s="48" t="s">
        <v>24</v>
      </c>
      <c r="H460" s="49" t="s">
        <v>383</v>
      </c>
      <c r="I460" s="50">
        <f>Cennik!$I$39</f>
        <v>0</v>
      </c>
      <c r="J460" s="51">
        <v>0</v>
      </c>
      <c r="K460" s="50">
        <f t="shared" si="41"/>
        <v>0</v>
      </c>
      <c r="L460" s="52">
        <f t="shared" si="43"/>
        <v>0</v>
      </c>
      <c r="M460" s="53">
        <f t="shared" si="42"/>
        <v>0</v>
      </c>
    </row>
    <row r="461" spans="1:13" ht="14.45" customHeight="1" x14ac:dyDescent="0.25">
      <c r="A461" s="46">
        <v>427</v>
      </c>
      <c r="B461" s="47" t="s">
        <v>10</v>
      </c>
      <c r="C461" s="262"/>
      <c r="D461" s="263"/>
      <c r="E461" s="47">
        <v>21.5</v>
      </c>
      <c r="F461" s="48">
        <v>6</v>
      </c>
      <c r="G461" s="48" t="s">
        <v>24</v>
      </c>
      <c r="H461" s="49" t="s">
        <v>384</v>
      </c>
      <c r="I461" s="50">
        <f>Cennik!$I$39+Cennik!$I$53</f>
        <v>0</v>
      </c>
      <c r="J461" s="51">
        <v>0</v>
      </c>
      <c r="K461" s="50">
        <f t="shared" si="41"/>
        <v>0</v>
      </c>
      <c r="L461" s="52">
        <f t="shared" si="43"/>
        <v>0</v>
      </c>
      <c r="M461" s="53">
        <f t="shared" si="42"/>
        <v>0</v>
      </c>
    </row>
    <row r="462" spans="1:13" ht="14.45" customHeight="1" x14ac:dyDescent="0.25">
      <c r="A462" s="46">
        <v>428</v>
      </c>
      <c r="B462" s="47" t="s">
        <v>10</v>
      </c>
      <c r="C462" s="262"/>
      <c r="D462" s="263"/>
      <c r="E462" s="47">
        <v>22</v>
      </c>
      <c r="F462" s="48">
        <v>140</v>
      </c>
      <c r="G462" s="48" t="s">
        <v>24</v>
      </c>
      <c r="H462" s="49" t="s">
        <v>385</v>
      </c>
      <c r="I462" s="50">
        <f>Cennik!$I$40</f>
        <v>0</v>
      </c>
      <c r="J462" s="51">
        <v>0</v>
      </c>
      <c r="K462" s="50">
        <f t="shared" si="41"/>
        <v>0</v>
      </c>
      <c r="L462" s="52">
        <f t="shared" si="43"/>
        <v>0</v>
      </c>
      <c r="M462" s="53">
        <f t="shared" si="42"/>
        <v>0</v>
      </c>
    </row>
    <row r="463" spans="1:13" ht="14.45" customHeight="1" x14ac:dyDescent="0.25">
      <c r="A463" s="46">
        <v>429</v>
      </c>
      <c r="B463" s="47" t="s">
        <v>10</v>
      </c>
      <c r="C463" s="262"/>
      <c r="D463" s="263"/>
      <c r="E463" s="47">
        <v>22.5</v>
      </c>
      <c r="F463" s="48">
        <v>4</v>
      </c>
      <c r="G463" s="48" t="s">
        <v>24</v>
      </c>
      <c r="H463" s="49" t="s">
        <v>386</v>
      </c>
      <c r="I463" s="50">
        <f>Cennik!$I$40+Cennik!$I$53</f>
        <v>0</v>
      </c>
      <c r="J463" s="51">
        <v>0</v>
      </c>
      <c r="K463" s="50">
        <f t="shared" si="41"/>
        <v>0</v>
      </c>
      <c r="L463" s="52">
        <f t="shared" si="43"/>
        <v>0</v>
      </c>
      <c r="M463" s="53">
        <f t="shared" si="42"/>
        <v>0</v>
      </c>
    </row>
    <row r="464" spans="1:13" ht="14.45" customHeight="1" x14ac:dyDescent="0.25">
      <c r="A464" s="46">
        <v>430</v>
      </c>
      <c r="B464" s="47" t="s">
        <v>10</v>
      </c>
      <c r="C464" s="262"/>
      <c r="D464" s="263"/>
      <c r="E464" s="47">
        <v>23</v>
      </c>
      <c r="F464" s="48">
        <v>5</v>
      </c>
      <c r="G464" s="48" t="s">
        <v>24</v>
      </c>
      <c r="H464" s="49" t="s">
        <v>387</v>
      </c>
      <c r="I464" s="50">
        <f>Cennik!$I$41</f>
        <v>0</v>
      </c>
      <c r="J464" s="51">
        <v>0</v>
      </c>
      <c r="K464" s="50">
        <f t="shared" si="41"/>
        <v>0</v>
      </c>
      <c r="L464" s="52">
        <f t="shared" si="43"/>
        <v>0</v>
      </c>
      <c r="M464" s="53">
        <f t="shared" si="42"/>
        <v>0</v>
      </c>
    </row>
    <row r="465" spans="1:13" ht="14.45" customHeight="1" x14ac:dyDescent="0.25">
      <c r="A465" s="46">
        <v>431</v>
      </c>
      <c r="B465" s="47" t="s">
        <v>10</v>
      </c>
      <c r="C465" s="262"/>
      <c r="D465" s="263"/>
      <c r="E465" s="47">
        <v>23.5</v>
      </c>
      <c r="F465" s="48">
        <v>30</v>
      </c>
      <c r="G465" s="48" t="s">
        <v>24</v>
      </c>
      <c r="H465" s="49" t="s">
        <v>388</v>
      </c>
      <c r="I465" s="50">
        <f>Cennik!$I$41+Cennik!$I$53</f>
        <v>0</v>
      </c>
      <c r="J465" s="51">
        <v>0</v>
      </c>
      <c r="K465" s="50">
        <f t="shared" si="41"/>
        <v>0</v>
      </c>
      <c r="L465" s="52">
        <f t="shared" si="43"/>
        <v>0</v>
      </c>
      <c r="M465" s="53">
        <f t="shared" si="42"/>
        <v>0</v>
      </c>
    </row>
    <row r="466" spans="1:13" ht="14.45" customHeight="1" x14ac:dyDescent="0.25">
      <c r="A466" s="46">
        <v>432</v>
      </c>
      <c r="B466" s="47" t="s">
        <v>10</v>
      </c>
      <c r="C466" s="262"/>
      <c r="D466" s="263"/>
      <c r="E466" s="47">
        <v>24</v>
      </c>
      <c r="F466" s="48">
        <v>6</v>
      </c>
      <c r="G466" s="48" t="s">
        <v>24</v>
      </c>
      <c r="H466" s="49" t="s">
        <v>389</v>
      </c>
      <c r="I466" s="50">
        <f>Cennik!$I$42</f>
        <v>0</v>
      </c>
      <c r="J466" s="51">
        <v>0</v>
      </c>
      <c r="K466" s="50">
        <f t="shared" si="41"/>
        <v>0</v>
      </c>
      <c r="L466" s="52">
        <f t="shared" si="43"/>
        <v>0</v>
      </c>
      <c r="M466" s="53">
        <f t="shared" si="42"/>
        <v>0</v>
      </c>
    </row>
    <row r="467" spans="1:13" ht="14.45" customHeight="1" x14ac:dyDescent="0.25">
      <c r="A467" s="46">
        <v>433</v>
      </c>
      <c r="B467" s="47" t="s">
        <v>10</v>
      </c>
      <c r="C467" s="262"/>
      <c r="D467" s="263"/>
      <c r="E467" s="47">
        <v>24.5</v>
      </c>
      <c r="F467" s="48">
        <v>14</v>
      </c>
      <c r="G467" s="48" t="s">
        <v>24</v>
      </c>
      <c r="H467" s="49" t="s">
        <v>390</v>
      </c>
      <c r="I467" s="50">
        <f>Cennik!$I$42+Cennik!$I$53</f>
        <v>0</v>
      </c>
      <c r="J467" s="51">
        <v>0</v>
      </c>
      <c r="K467" s="50">
        <f t="shared" si="41"/>
        <v>0</v>
      </c>
      <c r="L467" s="52">
        <f t="shared" si="43"/>
        <v>0</v>
      </c>
      <c r="M467" s="53">
        <f t="shared" si="42"/>
        <v>0</v>
      </c>
    </row>
    <row r="468" spans="1:13" ht="14.45" customHeight="1" x14ac:dyDescent="0.25">
      <c r="A468" s="46">
        <v>434</v>
      </c>
      <c r="B468" s="47" t="s">
        <v>10</v>
      </c>
      <c r="C468" s="262"/>
      <c r="D468" s="263"/>
      <c r="E468" s="47">
        <v>25</v>
      </c>
      <c r="F468" s="48">
        <v>2</v>
      </c>
      <c r="G468" s="48" t="s">
        <v>24</v>
      </c>
      <c r="H468" s="49" t="s">
        <v>391</v>
      </c>
      <c r="I468" s="50">
        <f>Cennik!$I$43</f>
        <v>0</v>
      </c>
      <c r="J468" s="51">
        <v>0</v>
      </c>
      <c r="K468" s="50">
        <f t="shared" si="41"/>
        <v>0</v>
      </c>
      <c r="L468" s="52">
        <f t="shared" si="43"/>
        <v>0</v>
      </c>
      <c r="M468" s="53">
        <f t="shared" si="42"/>
        <v>0</v>
      </c>
    </row>
    <row r="469" spans="1:13" ht="14.45" customHeight="1" x14ac:dyDescent="0.25">
      <c r="A469" s="46">
        <v>435</v>
      </c>
      <c r="B469" s="47" t="s">
        <v>10</v>
      </c>
      <c r="C469" s="262"/>
      <c r="D469" s="263"/>
      <c r="E469" s="47">
        <v>25.5</v>
      </c>
      <c r="F469" s="48">
        <v>7</v>
      </c>
      <c r="G469" s="48" t="s">
        <v>24</v>
      </c>
      <c r="H469" s="49" t="s">
        <v>392</v>
      </c>
      <c r="I469" s="50">
        <f>Cennik!$I$43+Cennik!$I$53</f>
        <v>0</v>
      </c>
      <c r="J469" s="51">
        <v>0</v>
      </c>
      <c r="K469" s="50">
        <f t="shared" si="41"/>
        <v>0</v>
      </c>
      <c r="L469" s="52">
        <f t="shared" si="43"/>
        <v>0</v>
      </c>
      <c r="M469" s="53">
        <f t="shared" si="42"/>
        <v>0</v>
      </c>
    </row>
    <row r="470" spans="1:13" ht="14.45" customHeight="1" x14ac:dyDescent="0.25">
      <c r="A470" s="46">
        <v>436</v>
      </c>
      <c r="B470" s="47" t="s">
        <v>10</v>
      </c>
      <c r="C470" s="262"/>
      <c r="D470" s="263"/>
      <c r="E470" s="47">
        <v>26</v>
      </c>
      <c r="F470" s="48">
        <v>2</v>
      </c>
      <c r="G470" s="48" t="s">
        <v>24</v>
      </c>
      <c r="H470" s="49" t="s">
        <v>393</v>
      </c>
      <c r="I470" s="50">
        <f>Cennik!$I$44</f>
        <v>0</v>
      </c>
      <c r="J470" s="51">
        <v>0</v>
      </c>
      <c r="K470" s="50">
        <f t="shared" si="41"/>
        <v>0</v>
      </c>
      <c r="L470" s="52">
        <f t="shared" si="43"/>
        <v>0</v>
      </c>
      <c r="M470" s="53">
        <f t="shared" si="42"/>
        <v>0</v>
      </c>
    </row>
    <row r="471" spans="1:13" ht="14.45" customHeight="1" x14ac:dyDescent="0.25">
      <c r="A471" s="46">
        <v>437</v>
      </c>
      <c r="B471" s="47" t="s">
        <v>10</v>
      </c>
      <c r="C471" s="262"/>
      <c r="D471" s="263"/>
      <c r="E471" s="47">
        <v>26.5</v>
      </c>
      <c r="F471" s="48">
        <v>10</v>
      </c>
      <c r="G471" s="48" t="s">
        <v>24</v>
      </c>
      <c r="H471" s="49" t="s">
        <v>394</v>
      </c>
      <c r="I471" s="50">
        <f>Cennik!$I$44+Cennik!$I$53</f>
        <v>0</v>
      </c>
      <c r="J471" s="51">
        <v>0</v>
      </c>
      <c r="K471" s="50">
        <f t="shared" si="41"/>
        <v>0</v>
      </c>
      <c r="L471" s="52">
        <f t="shared" si="43"/>
        <v>0</v>
      </c>
      <c r="M471" s="53">
        <f t="shared" si="42"/>
        <v>0</v>
      </c>
    </row>
    <row r="472" spans="1:13" ht="14.45" customHeight="1" x14ac:dyDescent="0.25">
      <c r="A472" s="46">
        <v>438</v>
      </c>
      <c r="B472" s="47" t="s">
        <v>10</v>
      </c>
      <c r="C472" s="262"/>
      <c r="D472" s="263"/>
      <c r="E472" s="47">
        <v>27</v>
      </c>
      <c r="F472" s="48">
        <v>8</v>
      </c>
      <c r="G472" s="48" t="s">
        <v>24</v>
      </c>
      <c r="H472" s="49" t="s">
        <v>395</v>
      </c>
      <c r="I472" s="50">
        <f>Cennik!$I$45</f>
        <v>0</v>
      </c>
      <c r="J472" s="51">
        <v>0</v>
      </c>
      <c r="K472" s="50">
        <f t="shared" si="41"/>
        <v>0</v>
      </c>
      <c r="L472" s="52">
        <f t="shared" si="43"/>
        <v>0</v>
      </c>
      <c r="M472" s="53">
        <f t="shared" si="42"/>
        <v>0</v>
      </c>
    </row>
    <row r="473" spans="1:13" ht="14.45" customHeight="1" x14ac:dyDescent="0.25">
      <c r="A473" s="46">
        <v>439</v>
      </c>
      <c r="B473" s="47" t="s">
        <v>10</v>
      </c>
      <c r="C473" s="262"/>
      <c r="D473" s="263"/>
      <c r="E473" s="47">
        <v>27.5</v>
      </c>
      <c r="F473" s="48">
        <v>2</v>
      </c>
      <c r="G473" s="48" t="s">
        <v>24</v>
      </c>
      <c r="H473" s="49" t="s">
        <v>396</v>
      </c>
      <c r="I473" s="50">
        <f>Cennik!$I$45+Cennik!$I$53</f>
        <v>0</v>
      </c>
      <c r="J473" s="51">
        <v>0</v>
      </c>
      <c r="K473" s="50">
        <f t="shared" si="41"/>
        <v>0</v>
      </c>
      <c r="L473" s="52">
        <f t="shared" si="43"/>
        <v>0</v>
      </c>
      <c r="M473" s="53">
        <f t="shared" si="42"/>
        <v>0</v>
      </c>
    </row>
    <row r="474" spans="1:13" ht="14.45" customHeight="1" x14ac:dyDescent="0.25">
      <c r="A474" s="46">
        <v>440</v>
      </c>
      <c r="B474" s="47" t="s">
        <v>10</v>
      </c>
      <c r="C474" s="262"/>
      <c r="D474" s="263"/>
      <c r="E474" s="47">
        <v>28</v>
      </c>
      <c r="F474" s="48">
        <v>3</v>
      </c>
      <c r="G474" s="48" t="s">
        <v>24</v>
      </c>
      <c r="H474" s="49" t="s">
        <v>397</v>
      </c>
      <c r="I474" s="50">
        <f>Cennik!$I$46</f>
        <v>0</v>
      </c>
      <c r="J474" s="51">
        <v>0</v>
      </c>
      <c r="K474" s="50">
        <f t="shared" si="41"/>
        <v>0</v>
      </c>
      <c r="L474" s="52">
        <f t="shared" si="43"/>
        <v>0</v>
      </c>
      <c r="M474" s="53">
        <f t="shared" si="42"/>
        <v>0</v>
      </c>
    </row>
    <row r="475" spans="1:13" ht="14.45" customHeight="1" x14ac:dyDescent="0.25">
      <c r="A475" s="46">
        <v>441</v>
      </c>
      <c r="B475" s="47" t="s">
        <v>10</v>
      </c>
      <c r="C475" s="262"/>
      <c r="D475" s="263"/>
      <c r="E475" s="47">
        <v>28.5</v>
      </c>
      <c r="F475" s="48">
        <v>5</v>
      </c>
      <c r="G475" s="48" t="s">
        <v>24</v>
      </c>
      <c r="H475" s="49" t="s">
        <v>398</v>
      </c>
      <c r="I475" s="50">
        <f>Cennik!$I$46+Cennik!$I$53</f>
        <v>0</v>
      </c>
      <c r="J475" s="51">
        <v>0</v>
      </c>
      <c r="K475" s="50">
        <f t="shared" si="41"/>
        <v>0</v>
      </c>
      <c r="L475" s="52">
        <f t="shared" si="43"/>
        <v>0</v>
      </c>
      <c r="M475" s="53">
        <f t="shared" si="42"/>
        <v>0</v>
      </c>
    </row>
    <row r="476" spans="1:13" ht="14.45" customHeight="1" x14ac:dyDescent="0.25">
      <c r="A476" s="46">
        <v>442</v>
      </c>
      <c r="B476" s="47" t="s">
        <v>10</v>
      </c>
      <c r="C476" s="262"/>
      <c r="D476" s="263"/>
      <c r="E476" s="47">
        <v>29</v>
      </c>
      <c r="F476" s="48">
        <v>7</v>
      </c>
      <c r="G476" s="48" t="s">
        <v>24</v>
      </c>
      <c r="H476" s="49" t="s">
        <v>399</v>
      </c>
      <c r="I476" s="50">
        <f>Cennik!$I$47</f>
        <v>0</v>
      </c>
      <c r="J476" s="51">
        <v>0</v>
      </c>
      <c r="K476" s="50">
        <f t="shared" si="41"/>
        <v>0</v>
      </c>
      <c r="L476" s="52">
        <f t="shared" si="43"/>
        <v>0</v>
      </c>
      <c r="M476" s="53">
        <f t="shared" si="42"/>
        <v>0</v>
      </c>
    </row>
    <row r="477" spans="1:13" ht="14.45" customHeight="1" x14ac:dyDescent="0.25">
      <c r="A477" s="46">
        <v>443</v>
      </c>
      <c r="B477" s="47" t="s">
        <v>10</v>
      </c>
      <c r="C477" s="262"/>
      <c r="D477" s="263"/>
      <c r="E477" s="47">
        <v>29.5</v>
      </c>
      <c r="F477" s="48">
        <v>7</v>
      </c>
      <c r="G477" s="48" t="s">
        <v>24</v>
      </c>
      <c r="H477" s="49" t="s">
        <v>400</v>
      </c>
      <c r="I477" s="50">
        <f>Cennik!$I$47+Cennik!$I$53</f>
        <v>0</v>
      </c>
      <c r="J477" s="51">
        <v>0</v>
      </c>
      <c r="K477" s="50">
        <f t="shared" si="41"/>
        <v>0</v>
      </c>
      <c r="L477" s="52">
        <f t="shared" si="43"/>
        <v>0</v>
      </c>
      <c r="M477" s="53">
        <f t="shared" si="42"/>
        <v>0</v>
      </c>
    </row>
    <row r="478" spans="1:13" ht="14.45" customHeight="1" thickBot="1" x14ac:dyDescent="0.3">
      <c r="A478" s="54">
        <v>444</v>
      </c>
      <c r="B478" s="55" t="s">
        <v>10</v>
      </c>
      <c r="C478" s="264"/>
      <c r="D478" s="265"/>
      <c r="E478" s="55">
        <v>30</v>
      </c>
      <c r="F478" s="56">
        <v>5</v>
      </c>
      <c r="G478" s="56" t="s">
        <v>24</v>
      </c>
      <c r="H478" s="57" t="s">
        <v>401</v>
      </c>
      <c r="I478" s="58">
        <f>Cennik!$I$48</f>
        <v>0</v>
      </c>
      <c r="J478" s="59">
        <v>0</v>
      </c>
      <c r="K478" s="58">
        <f t="shared" si="41"/>
        <v>0</v>
      </c>
      <c r="L478" s="60">
        <f t="shared" si="43"/>
        <v>0</v>
      </c>
      <c r="M478" s="61">
        <f t="shared" si="42"/>
        <v>0</v>
      </c>
    </row>
    <row r="479" spans="1:13" ht="14.45" customHeight="1" x14ac:dyDescent="0.25">
      <c r="A479" s="38">
        <v>445</v>
      </c>
      <c r="B479" s="39" t="s">
        <v>10</v>
      </c>
      <c r="C479" s="39">
        <v>30</v>
      </c>
      <c r="D479" s="39">
        <v>35</v>
      </c>
      <c r="E479" s="39">
        <f>CEILING((C479+D479)/2,1)</f>
        <v>33</v>
      </c>
      <c r="F479" s="40">
        <v>14</v>
      </c>
      <c r="G479" s="40" t="s">
        <v>24</v>
      </c>
      <c r="H479" s="68" t="s">
        <v>402</v>
      </c>
      <c r="I479" s="42">
        <f>Cennik!$I$48+(3*Cennik!$I$55)</f>
        <v>0</v>
      </c>
      <c r="J479" s="43">
        <v>0</v>
      </c>
      <c r="K479" s="42">
        <f>ROUND((I479+(I479*J479)),2)</f>
        <v>0</v>
      </c>
      <c r="L479" s="44">
        <f t="shared" ref="L479:L490" si="44">ROUND(F479*I479,2)</f>
        <v>0</v>
      </c>
      <c r="M479" s="45">
        <f>ROUND(L479+(L479*J479),2)</f>
        <v>0</v>
      </c>
    </row>
    <row r="480" spans="1:13" ht="14.45" customHeight="1" x14ac:dyDescent="0.25">
      <c r="A480" s="46">
        <v>446</v>
      </c>
      <c r="B480" s="47" t="s">
        <v>10</v>
      </c>
      <c r="C480" s="47">
        <v>35</v>
      </c>
      <c r="D480" s="47">
        <v>40</v>
      </c>
      <c r="E480" s="47">
        <f>CEILING((C480+D480)/2,1)</f>
        <v>38</v>
      </c>
      <c r="F480" s="48">
        <v>6</v>
      </c>
      <c r="G480" s="48" t="s">
        <v>24</v>
      </c>
      <c r="H480" s="69" t="s">
        <v>403</v>
      </c>
      <c r="I480" s="50">
        <f>Cennik!$I$48+(8*Cennik!$I$55)</f>
        <v>0</v>
      </c>
      <c r="J480" s="51">
        <v>0</v>
      </c>
      <c r="K480" s="50">
        <f t="shared" ref="K480:K490" si="45">ROUND((I480+(I480*J480)),2)</f>
        <v>0</v>
      </c>
      <c r="L480" s="52">
        <f t="shared" si="44"/>
        <v>0</v>
      </c>
      <c r="M480" s="53">
        <f t="shared" ref="M480:M490" si="46">ROUND(L480+(L480*J480),2)</f>
        <v>0</v>
      </c>
    </row>
    <row r="481" spans="1:14" ht="14.45" customHeight="1" x14ac:dyDescent="0.25">
      <c r="A481" s="46">
        <v>447</v>
      </c>
      <c r="B481" s="47" t="s">
        <v>10</v>
      </c>
      <c r="C481" s="47">
        <v>40</v>
      </c>
      <c r="D481" s="47">
        <v>45</v>
      </c>
      <c r="E481" s="47">
        <f>CEILING((C481+D481)/2,1)</f>
        <v>43</v>
      </c>
      <c r="F481" s="48">
        <v>9</v>
      </c>
      <c r="G481" s="48" t="s">
        <v>24</v>
      </c>
      <c r="H481" s="69" t="s">
        <v>404</v>
      </c>
      <c r="I481" s="50">
        <f>Cennik!$I$48+(13*Cennik!$I$55)</f>
        <v>0</v>
      </c>
      <c r="J481" s="51">
        <v>0</v>
      </c>
      <c r="K481" s="50">
        <f t="shared" si="45"/>
        <v>0</v>
      </c>
      <c r="L481" s="52">
        <f t="shared" si="44"/>
        <v>0</v>
      </c>
      <c r="M481" s="53">
        <f t="shared" si="46"/>
        <v>0</v>
      </c>
    </row>
    <row r="482" spans="1:14" ht="14.45" customHeight="1" x14ac:dyDescent="0.25">
      <c r="A482" s="46">
        <v>448</v>
      </c>
      <c r="B482" s="62" t="s">
        <v>10</v>
      </c>
      <c r="C482" s="62">
        <v>45</v>
      </c>
      <c r="D482" s="62">
        <v>50</v>
      </c>
      <c r="E482" s="47">
        <f>CEILING((C482+D482)/2,1)</f>
        <v>48</v>
      </c>
      <c r="F482" s="63">
        <v>1</v>
      </c>
      <c r="G482" s="63" t="s">
        <v>24</v>
      </c>
      <c r="H482" s="69" t="s">
        <v>405</v>
      </c>
      <c r="I482" s="64">
        <f>Cennik!$I$48+(18*Cennik!$I$55)</f>
        <v>0</v>
      </c>
      <c r="J482" s="65">
        <v>0</v>
      </c>
      <c r="K482" s="64">
        <f t="shared" si="45"/>
        <v>0</v>
      </c>
      <c r="L482" s="66">
        <f t="shared" si="44"/>
        <v>0</v>
      </c>
      <c r="M482" s="67">
        <f t="shared" si="46"/>
        <v>0</v>
      </c>
    </row>
    <row r="483" spans="1:14" ht="14.45" customHeight="1" x14ac:dyDescent="0.25">
      <c r="A483" s="46">
        <v>449</v>
      </c>
      <c r="B483" s="47" t="s">
        <v>22</v>
      </c>
      <c r="C483" s="47">
        <v>50</v>
      </c>
      <c r="D483" s="47">
        <v>60</v>
      </c>
      <c r="E483" s="47">
        <f t="shared" ref="E483:E490" si="47">(C483+D483)/2</f>
        <v>55</v>
      </c>
      <c r="F483" s="48">
        <v>2</v>
      </c>
      <c r="G483" s="48" t="s">
        <v>24</v>
      </c>
      <c r="H483" s="69" t="s">
        <v>406</v>
      </c>
      <c r="I483" s="50">
        <f>Cennik!$I$48+(25*Cennik!$I$55)</f>
        <v>0</v>
      </c>
      <c r="J483" s="51">
        <v>0</v>
      </c>
      <c r="K483" s="50">
        <f t="shared" si="45"/>
        <v>0</v>
      </c>
      <c r="L483" s="52">
        <f t="shared" si="44"/>
        <v>0</v>
      </c>
      <c r="M483" s="53">
        <f t="shared" si="46"/>
        <v>0</v>
      </c>
    </row>
    <row r="484" spans="1:14" ht="14.45" customHeight="1" x14ac:dyDescent="0.25">
      <c r="A484" s="46">
        <v>450</v>
      </c>
      <c r="B484" s="47" t="s">
        <v>22</v>
      </c>
      <c r="C484" s="47">
        <v>60</v>
      </c>
      <c r="D484" s="47">
        <v>70</v>
      </c>
      <c r="E484" s="47">
        <f t="shared" si="47"/>
        <v>65</v>
      </c>
      <c r="F484" s="48">
        <v>1</v>
      </c>
      <c r="G484" s="48" t="s">
        <v>24</v>
      </c>
      <c r="H484" s="69" t="s">
        <v>407</v>
      </c>
      <c r="I484" s="50">
        <f>Cennik!$I$48+(35*Cennik!$I$55)</f>
        <v>0</v>
      </c>
      <c r="J484" s="51">
        <v>0</v>
      </c>
      <c r="K484" s="50">
        <f t="shared" si="45"/>
        <v>0</v>
      </c>
      <c r="L484" s="52">
        <f t="shared" si="44"/>
        <v>0</v>
      </c>
      <c r="M484" s="53">
        <f t="shared" si="46"/>
        <v>0</v>
      </c>
    </row>
    <row r="485" spans="1:14" ht="14.45" customHeight="1" x14ac:dyDescent="0.25">
      <c r="A485" s="46">
        <v>451</v>
      </c>
      <c r="B485" s="47" t="s">
        <v>22</v>
      </c>
      <c r="C485" s="47">
        <v>70</v>
      </c>
      <c r="D485" s="47">
        <v>80</v>
      </c>
      <c r="E485" s="47">
        <f t="shared" si="47"/>
        <v>75</v>
      </c>
      <c r="F485" s="48">
        <v>1</v>
      </c>
      <c r="G485" s="48" t="s">
        <v>24</v>
      </c>
      <c r="H485" s="69" t="s">
        <v>408</v>
      </c>
      <c r="I485" s="50">
        <f>Cennik!$I$49+(5*Cennik!$I$56)</f>
        <v>0</v>
      </c>
      <c r="J485" s="51">
        <v>0</v>
      </c>
      <c r="K485" s="50">
        <f t="shared" si="45"/>
        <v>0</v>
      </c>
      <c r="L485" s="52">
        <f t="shared" si="44"/>
        <v>0</v>
      </c>
      <c r="M485" s="53">
        <f t="shared" si="46"/>
        <v>0</v>
      </c>
    </row>
    <row r="486" spans="1:14" x14ac:dyDescent="0.25">
      <c r="A486" s="46">
        <v>452</v>
      </c>
      <c r="B486" s="47" t="s">
        <v>22</v>
      </c>
      <c r="C486" s="47">
        <v>80</v>
      </c>
      <c r="D486" s="47">
        <v>90</v>
      </c>
      <c r="E486" s="47">
        <f t="shared" si="47"/>
        <v>85</v>
      </c>
      <c r="F486" s="48">
        <v>1</v>
      </c>
      <c r="G486" s="48" t="s">
        <v>24</v>
      </c>
      <c r="H486" s="69" t="s">
        <v>409</v>
      </c>
      <c r="I486" s="50">
        <f>Cennik!$I$49+(15*Cennik!$I$56)</f>
        <v>0</v>
      </c>
      <c r="J486" s="51">
        <v>0</v>
      </c>
      <c r="K486" s="50">
        <f t="shared" si="45"/>
        <v>0</v>
      </c>
      <c r="L486" s="52">
        <f t="shared" si="44"/>
        <v>0</v>
      </c>
      <c r="M486" s="53">
        <f t="shared" si="46"/>
        <v>0</v>
      </c>
    </row>
    <row r="487" spans="1:14" x14ac:dyDescent="0.25">
      <c r="A487" s="46">
        <v>453</v>
      </c>
      <c r="B487" s="47" t="s">
        <v>22</v>
      </c>
      <c r="C487" s="47">
        <v>90</v>
      </c>
      <c r="D487" s="47">
        <v>100</v>
      </c>
      <c r="E487" s="47">
        <f t="shared" si="47"/>
        <v>95</v>
      </c>
      <c r="F487" s="48">
        <v>3</v>
      </c>
      <c r="G487" s="48" t="s">
        <v>24</v>
      </c>
      <c r="H487" s="69" t="s">
        <v>410</v>
      </c>
      <c r="I487" s="50">
        <f>Cennik!$I$49+(25*Cennik!$I$56)</f>
        <v>0</v>
      </c>
      <c r="J487" s="51">
        <v>0</v>
      </c>
      <c r="K487" s="50">
        <f t="shared" si="45"/>
        <v>0</v>
      </c>
      <c r="L487" s="52">
        <f t="shared" si="44"/>
        <v>0</v>
      </c>
      <c r="M487" s="53">
        <f t="shared" si="46"/>
        <v>0</v>
      </c>
    </row>
    <row r="488" spans="1:14" x14ac:dyDescent="0.25">
      <c r="A488" s="46">
        <v>454</v>
      </c>
      <c r="B488" s="47" t="s">
        <v>22</v>
      </c>
      <c r="C488" s="47">
        <v>100</v>
      </c>
      <c r="D488" s="47">
        <v>150</v>
      </c>
      <c r="E488" s="47">
        <f t="shared" si="47"/>
        <v>125</v>
      </c>
      <c r="F488" s="48">
        <v>2</v>
      </c>
      <c r="G488" s="48" t="s">
        <v>24</v>
      </c>
      <c r="H488" s="69" t="s">
        <v>411</v>
      </c>
      <c r="I488" s="50">
        <f>Cennik!$I$49+(55*Cennik!$I$56)</f>
        <v>0</v>
      </c>
      <c r="J488" s="51">
        <v>0</v>
      </c>
      <c r="K488" s="50">
        <f t="shared" si="45"/>
        <v>0</v>
      </c>
      <c r="L488" s="52">
        <f t="shared" si="44"/>
        <v>0</v>
      </c>
      <c r="M488" s="53">
        <f t="shared" si="46"/>
        <v>0</v>
      </c>
    </row>
    <row r="489" spans="1:14" x14ac:dyDescent="0.25">
      <c r="A489" s="46">
        <v>455</v>
      </c>
      <c r="B489" s="47" t="s">
        <v>22</v>
      </c>
      <c r="C489" s="47">
        <v>150</v>
      </c>
      <c r="D489" s="47">
        <v>300</v>
      </c>
      <c r="E489" s="47">
        <f t="shared" si="47"/>
        <v>225</v>
      </c>
      <c r="F489" s="48">
        <v>1</v>
      </c>
      <c r="G489" s="48" t="s">
        <v>24</v>
      </c>
      <c r="H489" s="69" t="s">
        <v>412</v>
      </c>
      <c r="I489" s="50">
        <f>Cennik!$I$49+(155*Cennik!$I$56)</f>
        <v>0</v>
      </c>
      <c r="J489" s="51">
        <v>0</v>
      </c>
      <c r="K489" s="50">
        <f t="shared" si="45"/>
        <v>0</v>
      </c>
      <c r="L489" s="52">
        <f t="shared" si="44"/>
        <v>0</v>
      </c>
      <c r="M489" s="53">
        <f t="shared" si="46"/>
        <v>0</v>
      </c>
    </row>
    <row r="490" spans="1:14" ht="15.75" thickBot="1" x14ac:dyDescent="0.3">
      <c r="A490" s="54">
        <v>456</v>
      </c>
      <c r="B490" s="55" t="s">
        <v>22</v>
      </c>
      <c r="C490" s="55">
        <v>300</v>
      </c>
      <c r="D490" s="55">
        <v>1000</v>
      </c>
      <c r="E490" s="55">
        <f t="shared" si="47"/>
        <v>650</v>
      </c>
      <c r="F490" s="56">
        <v>1</v>
      </c>
      <c r="G490" s="56" t="s">
        <v>24</v>
      </c>
      <c r="H490" s="70" t="s">
        <v>493</v>
      </c>
      <c r="I490" s="58">
        <f>Cennik!$I$50+(350*Cennik!$I$57)</f>
        <v>0</v>
      </c>
      <c r="J490" s="59">
        <v>0</v>
      </c>
      <c r="K490" s="58">
        <f t="shared" si="45"/>
        <v>0</v>
      </c>
      <c r="L490" s="60">
        <f t="shared" si="44"/>
        <v>0</v>
      </c>
      <c r="M490" s="61">
        <f t="shared" si="46"/>
        <v>0</v>
      </c>
    </row>
    <row r="491" spans="1:14" ht="14.45" customHeight="1" thickBot="1" x14ac:dyDescent="0.3">
      <c r="A491" s="71"/>
      <c r="B491" s="71"/>
      <c r="C491" s="71"/>
      <c r="D491" s="71"/>
      <c r="E491" s="71"/>
      <c r="F491" s="183">
        <f>SUM(F415:F490)</f>
        <v>1362</v>
      </c>
      <c r="G491" s="72"/>
      <c r="H491" s="72"/>
      <c r="I491" s="73"/>
      <c r="J491" s="74"/>
      <c r="K491" s="266" t="s">
        <v>112</v>
      </c>
      <c r="L491" s="267"/>
      <c r="M491" s="197">
        <f>SUM(M415:M490)</f>
        <v>0</v>
      </c>
      <c r="N491" s="132"/>
    </row>
    <row r="492" spans="1:14" ht="15" customHeight="1" thickBot="1" x14ac:dyDescent="0.3">
      <c r="A492" s="71"/>
      <c r="B492" s="71"/>
      <c r="C492" s="71"/>
      <c r="D492" s="71"/>
      <c r="E492" s="71"/>
      <c r="F492" s="72"/>
      <c r="G492" s="72"/>
      <c r="H492" s="72"/>
      <c r="I492" s="73"/>
      <c r="J492" s="75"/>
      <c r="K492" s="268" t="s">
        <v>554</v>
      </c>
      <c r="L492" s="269"/>
      <c r="M492" s="198" t="s">
        <v>560</v>
      </c>
    </row>
    <row r="493" spans="1:14" ht="9.6" customHeight="1" thickBot="1" x14ac:dyDescent="0.3">
      <c r="A493" s="71"/>
      <c r="B493" s="71"/>
      <c r="C493" s="71"/>
      <c r="D493" s="71"/>
      <c r="E493" s="71"/>
      <c r="F493" s="82"/>
      <c r="G493" s="82"/>
      <c r="H493" s="82"/>
      <c r="I493" s="73"/>
      <c r="J493" s="81"/>
      <c r="K493" s="73"/>
      <c r="L493" s="73"/>
      <c r="M493" s="73"/>
    </row>
    <row r="494" spans="1:14" customFormat="1" ht="22.15" customHeight="1" thickBot="1" x14ac:dyDescent="0.3">
      <c r="A494" s="275" t="s">
        <v>524</v>
      </c>
      <c r="B494" s="276"/>
      <c r="C494" s="276"/>
      <c r="D494" s="276"/>
      <c r="E494" s="276"/>
      <c r="F494" s="276"/>
      <c r="G494" s="276"/>
      <c r="H494" s="277"/>
      <c r="I494" s="277"/>
      <c r="J494" s="276"/>
      <c r="K494" s="276"/>
      <c r="L494" s="276"/>
      <c r="M494" s="278"/>
    </row>
    <row r="495" spans="1:14" customFormat="1" ht="22.15" customHeight="1" x14ac:dyDescent="0.25">
      <c r="A495" s="83" t="s">
        <v>1</v>
      </c>
      <c r="B495" s="279" t="s">
        <v>2</v>
      </c>
      <c r="C495" s="280"/>
      <c r="D495" s="280"/>
      <c r="E495" s="280"/>
      <c r="F495" s="84" t="s">
        <v>3</v>
      </c>
      <c r="G495" s="84" t="s">
        <v>4</v>
      </c>
      <c r="H495" s="85" t="s">
        <v>5</v>
      </c>
      <c r="I495" s="85" t="s">
        <v>6</v>
      </c>
      <c r="J495" s="86" t="s">
        <v>7</v>
      </c>
      <c r="K495" s="86" t="s">
        <v>8</v>
      </c>
      <c r="L495" s="86" t="s">
        <v>34</v>
      </c>
      <c r="M495" s="87" t="s">
        <v>35</v>
      </c>
    </row>
    <row r="496" spans="1:14" customFormat="1" ht="79.900000000000006" customHeight="1" thickBot="1" x14ac:dyDescent="0.3">
      <c r="A496" s="88" t="s">
        <v>12</v>
      </c>
      <c r="B496" s="281" t="s">
        <v>23</v>
      </c>
      <c r="C496" s="282"/>
      <c r="D496" s="282"/>
      <c r="E496" s="282"/>
      <c r="F496" s="89" t="s">
        <v>544</v>
      </c>
      <c r="G496" s="90" t="s">
        <v>535</v>
      </c>
      <c r="H496" s="91" t="s">
        <v>551</v>
      </c>
      <c r="I496" s="91" t="s">
        <v>502</v>
      </c>
      <c r="J496" s="92" t="s">
        <v>13</v>
      </c>
      <c r="K496" s="93" t="s">
        <v>536</v>
      </c>
      <c r="L496" s="94" t="s">
        <v>537</v>
      </c>
      <c r="M496" s="95" t="s">
        <v>538</v>
      </c>
    </row>
    <row r="497" spans="1:20" customFormat="1" ht="45.6" customHeight="1" x14ac:dyDescent="0.25">
      <c r="A497" s="190">
        <v>457</v>
      </c>
      <c r="B497" s="283" t="s">
        <v>525</v>
      </c>
      <c r="C497" s="284"/>
      <c r="D497" s="284"/>
      <c r="E497" s="284"/>
      <c r="F497" s="199">
        <v>10</v>
      </c>
      <c r="G497" s="191" t="s">
        <v>24</v>
      </c>
      <c r="H497" s="192" t="s">
        <v>516</v>
      </c>
      <c r="I497" s="193">
        <f>Cennik!$D$61</f>
        <v>0</v>
      </c>
      <c r="J497" s="194">
        <v>0.23</v>
      </c>
      <c r="K497" s="42">
        <f t="shared" ref="K497:K502" si="48">ROUND((I497+(I497*J497)),2)</f>
        <v>0</v>
      </c>
      <c r="L497" s="44">
        <f t="shared" ref="L497:L502" si="49">ROUND(F497*I497,2)</f>
        <v>0</v>
      </c>
      <c r="M497" s="45">
        <f t="shared" ref="M497:M502" si="50">ROUND(L497+(L497*J497),2)</f>
        <v>0</v>
      </c>
      <c r="N497" s="188"/>
      <c r="O497" s="188"/>
      <c r="P497" s="188"/>
      <c r="Q497" s="188"/>
      <c r="R497" s="188"/>
      <c r="S497" s="188"/>
      <c r="T497" s="188"/>
    </row>
    <row r="498" spans="1:20" customFormat="1" ht="45.6" customHeight="1" x14ac:dyDescent="0.25">
      <c r="A498" s="102">
        <v>458</v>
      </c>
      <c r="B498" s="273" t="s">
        <v>528</v>
      </c>
      <c r="C498" s="274"/>
      <c r="D498" s="274"/>
      <c r="E498" s="274"/>
      <c r="F498" s="200">
        <v>10</v>
      </c>
      <c r="G498" s="103" t="s">
        <v>24</v>
      </c>
      <c r="H498" s="104" t="s">
        <v>516</v>
      </c>
      <c r="I498" s="105">
        <f>Cennik!$D$61</f>
        <v>0</v>
      </c>
      <c r="J498" s="106">
        <v>0</v>
      </c>
      <c r="K498" s="50">
        <f t="shared" si="48"/>
        <v>0</v>
      </c>
      <c r="L498" s="52">
        <f t="shared" si="49"/>
        <v>0</v>
      </c>
      <c r="M498" s="53">
        <f t="shared" si="50"/>
        <v>0</v>
      </c>
      <c r="N498" s="188"/>
      <c r="O498" s="189"/>
      <c r="P498" s="189"/>
      <c r="Q498" s="189"/>
      <c r="R498" s="188"/>
      <c r="S498" s="188"/>
      <c r="T498" s="188"/>
    </row>
    <row r="499" spans="1:20" customFormat="1" ht="45.6" customHeight="1" x14ac:dyDescent="0.25">
      <c r="A499" s="102">
        <v>459</v>
      </c>
      <c r="B499" s="286" t="s">
        <v>526</v>
      </c>
      <c r="C499" s="287"/>
      <c r="D499" s="287"/>
      <c r="E499" s="287"/>
      <c r="F499" s="201">
        <v>10</v>
      </c>
      <c r="G499" s="96" t="s">
        <v>24</v>
      </c>
      <c r="H499" s="97" t="s">
        <v>517</v>
      </c>
      <c r="I499" s="98">
        <f>Cennik!$D$62</f>
        <v>0</v>
      </c>
      <c r="J499" s="99">
        <v>0.23</v>
      </c>
      <c r="K499" s="100">
        <f t="shared" si="48"/>
        <v>0</v>
      </c>
      <c r="L499" s="101">
        <f t="shared" si="49"/>
        <v>0</v>
      </c>
      <c r="M499" s="53">
        <f t="shared" si="50"/>
        <v>0</v>
      </c>
      <c r="N499" s="188"/>
      <c r="O499" s="189"/>
      <c r="P499" s="189"/>
      <c r="Q499" s="189"/>
      <c r="R499" s="188"/>
      <c r="S499" s="188"/>
      <c r="T499" s="188"/>
    </row>
    <row r="500" spans="1:20" customFormat="1" ht="45.6" customHeight="1" x14ac:dyDescent="0.25">
      <c r="A500" s="102">
        <v>460</v>
      </c>
      <c r="B500" s="273" t="s">
        <v>529</v>
      </c>
      <c r="C500" s="274"/>
      <c r="D500" s="274"/>
      <c r="E500" s="274"/>
      <c r="F500" s="200">
        <v>10</v>
      </c>
      <c r="G500" s="103" t="s">
        <v>24</v>
      </c>
      <c r="H500" s="104" t="s">
        <v>517</v>
      </c>
      <c r="I500" s="105">
        <f>Cennik!$D$62</f>
        <v>0</v>
      </c>
      <c r="J500" s="106">
        <v>0</v>
      </c>
      <c r="K500" s="50">
        <f t="shared" si="48"/>
        <v>0</v>
      </c>
      <c r="L500" s="52">
        <f t="shared" si="49"/>
        <v>0</v>
      </c>
      <c r="M500" s="53">
        <f t="shared" si="50"/>
        <v>0</v>
      </c>
      <c r="N500" s="188"/>
      <c r="O500" s="189"/>
      <c r="P500" s="189"/>
      <c r="Q500" s="189"/>
      <c r="R500" s="188"/>
      <c r="S500" s="188"/>
      <c r="T500" s="188"/>
    </row>
    <row r="501" spans="1:20" customFormat="1" ht="58.15" customHeight="1" x14ac:dyDescent="0.25">
      <c r="A501" s="102">
        <v>461</v>
      </c>
      <c r="B501" s="273" t="s">
        <v>527</v>
      </c>
      <c r="C501" s="274"/>
      <c r="D501" s="274"/>
      <c r="E501" s="274"/>
      <c r="F501" s="200">
        <v>10</v>
      </c>
      <c r="G501" s="103" t="s">
        <v>24</v>
      </c>
      <c r="H501" s="104" t="s">
        <v>518</v>
      </c>
      <c r="I501" s="105">
        <f>Cennik!$D$63</f>
        <v>0</v>
      </c>
      <c r="J501" s="106">
        <v>0.23</v>
      </c>
      <c r="K501" s="50">
        <f t="shared" si="48"/>
        <v>0</v>
      </c>
      <c r="L501" s="52">
        <f t="shared" si="49"/>
        <v>0</v>
      </c>
      <c r="M501" s="53">
        <f t="shared" si="50"/>
        <v>0</v>
      </c>
      <c r="N501" s="188"/>
      <c r="O501" s="189"/>
      <c r="P501" s="189"/>
      <c r="Q501" s="189"/>
      <c r="R501" s="188"/>
      <c r="S501" s="188"/>
      <c r="T501" s="188"/>
    </row>
    <row r="502" spans="1:20" customFormat="1" ht="63.6" customHeight="1" thickBot="1" x14ac:dyDescent="0.3">
      <c r="A502" s="107">
        <v>462</v>
      </c>
      <c r="B502" s="288" t="s">
        <v>530</v>
      </c>
      <c r="C502" s="289"/>
      <c r="D502" s="289"/>
      <c r="E502" s="289"/>
      <c r="F502" s="202">
        <v>10</v>
      </c>
      <c r="G502" s="108" t="s">
        <v>24</v>
      </c>
      <c r="H502" s="109" t="s">
        <v>518</v>
      </c>
      <c r="I502" s="110">
        <f>Cennik!$D$63</f>
        <v>0</v>
      </c>
      <c r="J502" s="111">
        <v>0</v>
      </c>
      <c r="K502" s="58">
        <f t="shared" si="48"/>
        <v>0</v>
      </c>
      <c r="L502" s="60">
        <f t="shared" si="49"/>
        <v>0</v>
      </c>
      <c r="M502" s="61">
        <f t="shared" si="50"/>
        <v>0</v>
      </c>
      <c r="N502" s="188"/>
      <c r="O502" s="189"/>
      <c r="P502" s="189"/>
      <c r="Q502" s="189"/>
      <c r="R502" s="188"/>
      <c r="S502" s="188"/>
      <c r="T502" s="188"/>
    </row>
    <row r="503" spans="1:20" ht="14.45" customHeight="1" thickBot="1" x14ac:dyDescent="0.3">
      <c r="A503" s="71"/>
      <c r="B503" s="71"/>
      <c r="C503" s="71"/>
      <c r="D503" s="71"/>
      <c r="E503" s="71"/>
      <c r="F503" s="203">
        <f>SUM(F497:F502)</f>
        <v>60</v>
      </c>
      <c r="G503" s="82"/>
      <c r="H503" s="82"/>
      <c r="I503" s="73"/>
      <c r="J503" s="81"/>
      <c r="K503" s="266" t="s">
        <v>112</v>
      </c>
      <c r="L503" s="267"/>
      <c r="M503" s="197">
        <f>SUM(M497:M502)</f>
        <v>0</v>
      </c>
      <c r="N503" s="185"/>
      <c r="O503" s="186"/>
      <c r="P503" s="186"/>
      <c r="Q503" s="189"/>
      <c r="R503" s="187"/>
      <c r="S503" s="187"/>
      <c r="T503" s="187"/>
    </row>
    <row r="504" spans="1:20" ht="15" customHeight="1" thickBot="1" x14ac:dyDescent="0.3">
      <c r="A504" s="71"/>
      <c r="B504" s="71"/>
      <c r="C504" s="71"/>
      <c r="D504" s="71"/>
      <c r="E504" s="71"/>
      <c r="F504" s="82"/>
      <c r="G504" s="82"/>
      <c r="H504" s="82"/>
      <c r="I504" s="73"/>
      <c r="J504" s="81"/>
      <c r="K504" s="268" t="s">
        <v>554</v>
      </c>
      <c r="L504" s="269"/>
      <c r="M504" s="196" t="s">
        <v>561</v>
      </c>
      <c r="N504" s="187"/>
      <c r="O504" s="187"/>
      <c r="P504" s="187"/>
      <c r="Q504" s="187"/>
      <c r="R504" s="187"/>
      <c r="S504" s="187"/>
      <c r="T504" s="187"/>
    </row>
    <row r="505" spans="1:20" x14ac:dyDescent="0.25">
      <c r="A505" s="71"/>
      <c r="B505" s="112"/>
      <c r="C505" s="71"/>
      <c r="D505" s="71"/>
      <c r="E505" s="71"/>
      <c r="F505" s="82"/>
      <c r="G505" s="82"/>
      <c r="H505" s="82"/>
      <c r="I505" s="73"/>
      <c r="J505" s="81"/>
      <c r="K505" s="73"/>
      <c r="L505" s="73"/>
      <c r="M505" s="73"/>
      <c r="N505" s="187"/>
      <c r="O505" s="1"/>
      <c r="P505" s="1"/>
      <c r="Q505" s="187"/>
      <c r="R505" s="187"/>
      <c r="S505" s="187"/>
      <c r="T505" s="187"/>
    </row>
    <row r="506" spans="1:20" s="182" customFormat="1" ht="48" customHeight="1" x14ac:dyDescent="0.25">
      <c r="A506" s="285" t="s">
        <v>552</v>
      </c>
      <c r="B506" s="285"/>
      <c r="C506" s="285"/>
      <c r="D506" s="285"/>
      <c r="E506" s="285"/>
      <c r="F506" s="285"/>
      <c r="G506" s="285"/>
      <c r="H506" s="285"/>
      <c r="I506" s="285"/>
      <c r="J506" s="285"/>
      <c r="K506" s="285"/>
      <c r="L506" s="285"/>
      <c r="M506" s="285"/>
    </row>
    <row r="507" spans="1:20" s="195" customFormat="1" ht="48" customHeight="1" x14ac:dyDescent="0.25">
      <c r="A507" s="248" t="s">
        <v>562</v>
      </c>
      <c r="B507" s="248"/>
      <c r="C507" s="248"/>
      <c r="D507" s="248"/>
      <c r="E507" s="248"/>
      <c r="F507" s="248"/>
      <c r="G507" s="248"/>
      <c r="H507" s="248"/>
      <c r="I507" s="248"/>
      <c r="J507" s="248"/>
      <c r="K507" s="248"/>
      <c r="L507" s="248"/>
      <c r="M507" s="248"/>
    </row>
    <row r="509" spans="1:20" ht="30" x14ac:dyDescent="0.25">
      <c r="A509" s="204"/>
      <c r="B509" s="205" t="s">
        <v>563</v>
      </c>
      <c r="C509" s="249">
        <f>M81+M163+M245+M327+M409+M491+M503</f>
        <v>0</v>
      </c>
      <c r="D509" s="249"/>
      <c r="E509" s="249"/>
      <c r="F509" s="114"/>
      <c r="G509" s="184"/>
      <c r="H509" s="82"/>
      <c r="I509" s="73"/>
      <c r="J509" s="81"/>
      <c r="K509" s="73"/>
      <c r="L509" s="73"/>
      <c r="M509" s="73"/>
    </row>
    <row r="510" spans="1:20" ht="18" customHeight="1" x14ac:dyDescent="0.25">
      <c r="A510" s="113"/>
      <c r="B510" s="206" t="s">
        <v>564</v>
      </c>
      <c r="C510" s="250" t="s">
        <v>565</v>
      </c>
      <c r="D510" s="250"/>
      <c r="E510" s="250"/>
      <c r="F510" s="184"/>
      <c r="G510" s="207"/>
      <c r="H510" s="82"/>
      <c r="I510" s="73"/>
      <c r="J510" s="81"/>
      <c r="K510" s="73"/>
      <c r="L510" s="73"/>
      <c r="M510" s="73"/>
    </row>
    <row r="511" spans="1:20" x14ac:dyDescent="0.25">
      <c r="A511" s="208"/>
      <c r="B511" s="209"/>
      <c r="C511" s="209"/>
      <c r="D511" s="210"/>
      <c r="E511" s="211"/>
      <c r="F511" s="212"/>
      <c r="G511"/>
    </row>
    <row r="512" spans="1:20" x14ac:dyDescent="0.25">
      <c r="A512" s="21"/>
      <c r="B512" s="21"/>
      <c r="C512" s="21"/>
      <c r="D512" s="21"/>
      <c r="E512" s="21"/>
      <c r="F512" s="21"/>
      <c r="G512" s="21"/>
      <c r="H512" s="216"/>
      <c r="I512" s="216"/>
      <c r="J512" s="216"/>
      <c r="K512" s="216"/>
      <c r="L512" s="216"/>
    </row>
    <row r="513" spans="1:13" x14ac:dyDescent="0.25">
      <c r="A513" s="21"/>
      <c r="B513" s="21"/>
      <c r="C513" s="21"/>
      <c r="D513" s="21"/>
      <c r="E513" s="21"/>
      <c r="F513" s="21"/>
      <c r="G513" s="21"/>
      <c r="H513" s="216"/>
      <c r="I513" s="216"/>
      <c r="J513" s="216"/>
      <c r="K513" s="216"/>
      <c r="L513" s="216"/>
    </row>
    <row r="514" spans="1:13" x14ac:dyDescent="0.25">
      <c r="A514" s="21"/>
      <c r="B514" s="21"/>
      <c r="C514" s="21"/>
      <c r="D514" s="21"/>
      <c r="E514" s="21"/>
      <c r="F514" s="21"/>
      <c r="G514" s="21"/>
      <c r="H514" s="216"/>
      <c r="I514" s="216"/>
      <c r="J514" s="216"/>
      <c r="K514" s="216"/>
      <c r="L514" s="216"/>
    </row>
    <row r="515" spans="1:13" x14ac:dyDescent="0.25">
      <c r="A515" s="21"/>
      <c r="B515" s="21"/>
      <c r="C515" s="21"/>
      <c r="D515" s="21"/>
      <c r="E515" s="21"/>
      <c r="F515" s="21"/>
      <c r="G515" s="21"/>
      <c r="H515" s="216"/>
      <c r="I515" s="216"/>
      <c r="J515" s="216"/>
      <c r="K515" s="216"/>
      <c r="L515" s="216"/>
    </row>
    <row r="516" spans="1:13" x14ac:dyDescent="0.25">
      <c r="A516" s="21"/>
      <c r="B516" s="21"/>
      <c r="C516" s="21"/>
      <c r="D516" s="21"/>
      <c r="E516" s="21"/>
      <c r="F516" s="21"/>
      <c r="G516" s="21"/>
      <c r="H516" s="217" t="s">
        <v>499</v>
      </c>
      <c r="I516" s="217"/>
      <c r="J516" s="217"/>
      <c r="K516" s="217"/>
      <c r="L516" s="217"/>
    </row>
    <row r="517" spans="1:13" x14ac:dyDescent="0.25">
      <c r="A517" s="208"/>
      <c r="B517" s="209"/>
      <c r="C517" s="209"/>
      <c r="D517" s="210"/>
      <c r="E517" s="211"/>
      <c r="F517" s="212"/>
      <c r="G517"/>
    </row>
    <row r="518" spans="1:13" ht="34.15" customHeight="1" x14ac:dyDescent="0.25">
      <c r="A518" s="251" t="s">
        <v>566</v>
      </c>
      <c r="B518" s="252"/>
      <c r="C518" s="252"/>
      <c r="D518" s="252"/>
      <c r="E518" s="252"/>
      <c r="F518" s="252"/>
      <c r="G518" s="252"/>
      <c r="H518" s="252"/>
      <c r="I518" s="252"/>
      <c r="J518" s="252"/>
      <c r="K518" s="252"/>
      <c r="L518" s="252"/>
      <c r="M518" s="253"/>
    </row>
    <row r="519" spans="1:13" ht="15.75" x14ac:dyDescent="0.25">
      <c r="A519" s="254" t="s">
        <v>567</v>
      </c>
      <c r="B519" s="254"/>
      <c r="C519" s="254"/>
      <c r="D519" s="254"/>
      <c r="E519" s="254"/>
      <c r="F519" s="254"/>
      <c r="G519" s="254"/>
      <c r="H519" s="254"/>
      <c r="I519" s="254"/>
      <c r="J519" s="254"/>
      <c r="K519" s="254"/>
      <c r="L519" s="254"/>
      <c r="M519" s="254"/>
    </row>
    <row r="520" spans="1:13" ht="46.15" customHeight="1" x14ac:dyDescent="0.25">
      <c r="A520" s="219" t="s">
        <v>568</v>
      </c>
      <c r="B520" s="219"/>
      <c r="C520" s="219"/>
      <c r="D520" s="219"/>
      <c r="E520" s="219"/>
      <c r="F520" s="219"/>
      <c r="G520" s="219"/>
      <c r="H520" s="219"/>
      <c r="I520" s="219"/>
      <c r="J520" s="219"/>
      <c r="K520" s="219"/>
      <c r="L520" s="219"/>
      <c r="M520" s="219"/>
    </row>
    <row r="521" spans="1:13" ht="46.15" customHeight="1" x14ac:dyDescent="0.25">
      <c r="A521" s="219" t="s">
        <v>569</v>
      </c>
      <c r="B521" s="219"/>
      <c r="C521" s="219"/>
      <c r="D521" s="219"/>
      <c r="E521" s="219"/>
      <c r="F521" s="219"/>
      <c r="G521" s="219"/>
      <c r="H521" s="219"/>
      <c r="I521" s="219"/>
      <c r="J521" s="219"/>
      <c r="K521" s="219"/>
      <c r="L521" s="219"/>
      <c r="M521" s="219"/>
    </row>
    <row r="522" spans="1:13" ht="51.6" customHeight="1" x14ac:dyDescent="0.25">
      <c r="A522" s="213" t="s">
        <v>570</v>
      </c>
      <c r="B522" s="214"/>
      <c r="C522" s="214"/>
      <c r="D522" s="214"/>
      <c r="E522" s="214"/>
      <c r="F522" s="214"/>
      <c r="G522" s="214"/>
      <c r="H522" s="214"/>
      <c r="I522" s="214"/>
      <c r="J522" s="214"/>
      <c r="K522" s="214"/>
      <c r="L522" s="214"/>
      <c r="M522" s="215"/>
    </row>
    <row r="523" spans="1:13" ht="51.6" customHeight="1" x14ac:dyDescent="0.25">
      <c r="A523" s="213" t="s">
        <v>571</v>
      </c>
      <c r="B523" s="214"/>
      <c r="C523" s="214"/>
      <c r="D523" s="214"/>
      <c r="E523" s="214"/>
      <c r="F523" s="214"/>
      <c r="G523" s="214"/>
      <c r="H523" s="214"/>
      <c r="I523" s="214"/>
      <c r="J523" s="214"/>
      <c r="K523" s="214"/>
      <c r="L523" s="214"/>
      <c r="M523" s="215"/>
    </row>
    <row r="524" spans="1:13" ht="46.15" customHeight="1" x14ac:dyDescent="0.25">
      <c r="A524" s="219" t="s">
        <v>572</v>
      </c>
      <c r="B524" s="219"/>
      <c r="C524" s="219"/>
      <c r="D524" s="219"/>
      <c r="E524" s="219"/>
      <c r="F524" s="219"/>
      <c r="G524" s="219"/>
      <c r="H524" s="219"/>
      <c r="I524" s="219"/>
      <c r="J524" s="219"/>
      <c r="K524" s="219"/>
      <c r="L524" s="219"/>
      <c r="M524" s="219"/>
    </row>
    <row r="525" spans="1:13" ht="55.9" customHeight="1" x14ac:dyDescent="0.25">
      <c r="A525" s="219" t="s">
        <v>573</v>
      </c>
      <c r="B525" s="219"/>
      <c r="C525" s="219"/>
      <c r="D525" s="219"/>
      <c r="E525" s="219"/>
      <c r="F525" s="219"/>
      <c r="G525" s="219"/>
      <c r="H525" s="219"/>
      <c r="I525" s="219"/>
      <c r="J525" s="219"/>
      <c r="K525" s="219"/>
      <c r="L525" s="219"/>
      <c r="M525" s="219"/>
    </row>
    <row r="526" spans="1:13" ht="53.45" customHeight="1" x14ac:dyDescent="0.25">
      <c r="A526" s="219" t="s">
        <v>574</v>
      </c>
      <c r="B526" s="219"/>
      <c r="C526" s="219"/>
      <c r="D526" s="219"/>
      <c r="E526" s="219"/>
      <c r="F526" s="219"/>
      <c r="G526" s="219"/>
      <c r="H526" s="219"/>
      <c r="I526" s="219"/>
      <c r="J526" s="219"/>
      <c r="K526" s="219"/>
      <c r="L526" s="219"/>
      <c r="M526" s="219"/>
    </row>
    <row r="527" spans="1:13" ht="49.9" customHeight="1" x14ac:dyDescent="0.25">
      <c r="A527" s="219" t="s">
        <v>575</v>
      </c>
      <c r="B527" s="219"/>
      <c r="C527" s="219"/>
      <c r="D527" s="219"/>
      <c r="E527" s="219"/>
      <c r="F527" s="219"/>
      <c r="G527" s="219"/>
      <c r="H527" s="219"/>
      <c r="I527" s="219"/>
      <c r="J527" s="219"/>
      <c r="K527" s="219"/>
      <c r="L527" s="219"/>
      <c r="M527" s="219"/>
    </row>
    <row r="528" spans="1:13" ht="67.150000000000006" customHeight="1" x14ac:dyDescent="0.25">
      <c r="A528" s="219" t="s">
        <v>576</v>
      </c>
      <c r="B528" s="219"/>
      <c r="C528" s="219"/>
      <c r="D528" s="219"/>
      <c r="E528" s="219"/>
      <c r="F528" s="219"/>
      <c r="G528" s="219"/>
      <c r="H528" s="219"/>
      <c r="I528" s="219"/>
      <c r="J528" s="219"/>
      <c r="K528" s="219"/>
      <c r="L528" s="219"/>
      <c r="M528" s="219"/>
    </row>
    <row r="529" spans="1:13" ht="84.6" customHeight="1" x14ac:dyDescent="0.25">
      <c r="A529" s="213" t="s">
        <v>577</v>
      </c>
      <c r="B529" s="214"/>
      <c r="C529" s="214"/>
      <c r="D529" s="214"/>
      <c r="E529" s="214"/>
      <c r="F529" s="214"/>
      <c r="G529" s="214"/>
      <c r="H529" s="214"/>
      <c r="I529" s="214"/>
      <c r="J529" s="214"/>
      <c r="K529" s="214"/>
      <c r="L529" s="214"/>
      <c r="M529" s="215"/>
    </row>
    <row r="530" spans="1:13" ht="28.9" customHeight="1" x14ac:dyDescent="0.25">
      <c r="A530" s="219" t="s">
        <v>578</v>
      </c>
      <c r="B530" s="219"/>
      <c r="C530" s="219"/>
      <c r="D530" s="219"/>
      <c r="E530" s="219"/>
      <c r="F530" s="219"/>
      <c r="G530" s="219"/>
      <c r="H530" s="219"/>
      <c r="I530" s="219"/>
      <c r="J530" s="219"/>
      <c r="K530" s="219"/>
      <c r="L530" s="219"/>
      <c r="M530" s="219"/>
    </row>
    <row r="531" spans="1:13" ht="66.599999999999994" customHeight="1" x14ac:dyDescent="0.25">
      <c r="A531" s="219" t="s">
        <v>579</v>
      </c>
      <c r="B531" s="219"/>
      <c r="C531" s="219"/>
      <c r="D531" s="219"/>
      <c r="E531" s="219"/>
      <c r="F531" s="219"/>
      <c r="G531" s="219"/>
      <c r="H531" s="219"/>
      <c r="I531" s="219"/>
      <c r="J531" s="219"/>
      <c r="K531" s="219"/>
      <c r="L531" s="219"/>
      <c r="M531" s="219"/>
    </row>
    <row r="532" spans="1:13" ht="56.45" customHeight="1" x14ac:dyDescent="0.25">
      <c r="A532" s="219" t="s">
        <v>580</v>
      </c>
      <c r="B532" s="219"/>
      <c r="C532" s="219"/>
      <c r="D532" s="219"/>
      <c r="E532" s="219"/>
      <c r="F532" s="219"/>
      <c r="G532" s="219"/>
      <c r="H532" s="219"/>
      <c r="I532" s="219"/>
      <c r="J532" s="219"/>
      <c r="K532" s="219"/>
      <c r="L532" s="219"/>
      <c r="M532" s="219"/>
    </row>
    <row r="533" spans="1:13" ht="28.15" customHeight="1" x14ac:dyDescent="0.25">
      <c r="A533" s="219" t="s">
        <v>581</v>
      </c>
      <c r="B533" s="219"/>
      <c r="C533" s="219"/>
      <c r="D533" s="219"/>
      <c r="E533" s="219"/>
      <c r="F533" s="219"/>
      <c r="G533" s="219"/>
      <c r="H533" s="219"/>
      <c r="I533" s="219"/>
      <c r="J533" s="219"/>
      <c r="K533" s="219"/>
      <c r="L533" s="219"/>
      <c r="M533" s="219"/>
    </row>
  </sheetData>
  <sheetProtection algorithmName="SHA-512" hashValue="krEBAAU1bA7tUv63429+kOOAM16RZao+qmXudcMZMVxgrQR7I0h1O78n/sN4KkmtMycrw/zZpTLdZbNVnmo49A==" saltValue="Pjsl8pDobs29UgkH5Zx/5A==" spinCount="100000" sheet="1" objects="1" scenarios="1"/>
  <protectedRanges>
    <protectedRange sqref="H512:L515" name="Podpis_Cena_Oferty"/>
  </protectedRanges>
  <mergeCells count="64">
    <mergeCell ref="B497:E497"/>
    <mergeCell ref="A506:M506"/>
    <mergeCell ref="K504:L504"/>
    <mergeCell ref="B499:E499"/>
    <mergeCell ref="B500:E500"/>
    <mergeCell ref="B501:E501"/>
    <mergeCell ref="B502:E502"/>
    <mergeCell ref="K503:L503"/>
    <mergeCell ref="K164:L164"/>
    <mergeCell ref="C333:D396"/>
    <mergeCell ref="C168:D168"/>
    <mergeCell ref="C169:D232"/>
    <mergeCell ref="K245:L245"/>
    <mergeCell ref="K246:L246"/>
    <mergeCell ref="A248:M248"/>
    <mergeCell ref="C250:D250"/>
    <mergeCell ref="C251:D314"/>
    <mergeCell ref="K327:L327"/>
    <mergeCell ref="K328:L328"/>
    <mergeCell ref="A330:M330"/>
    <mergeCell ref="C332:D332"/>
    <mergeCell ref="K82:L82"/>
    <mergeCell ref="A84:M84"/>
    <mergeCell ref="C86:D86"/>
    <mergeCell ref="C87:D150"/>
    <mergeCell ref="K163:L163"/>
    <mergeCell ref="A1:M1"/>
    <mergeCell ref="A2:M2"/>
    <mergeCell ref="C4:D4"/>
    <mergeCell ref="C5:D68"/>
    <mergeCell ref="K81:L81"/>
    <mergeCell ref="A523:M523"/>
    <mergeCell ref="A529:M529"/>
    <mergeCell ref="A530:M530"/>
    <mergeCell ref="A531:M531"/>
    <mergeCell ref="A166:M166"/>
    <mergeCell ref="B498:E498"/>
    <mergeCell ref="K409:L409"/>
    <mergeCell ref="K410:L410"/>
    <mergeCell ref="A412:M412"/>
    <mergeCell ref="C414:D414"/>
    <mergeCell ref="C415:D478"/>
    <mergeCell ref="K491:L491"/>
    <mergeCell ref="K492:L492"/>
    <mergeCell ref="A494:M494"/>
    <mergeCell ref="B495:E495"/>
    <mergeCell ref="B496:E496"/>
    <mergeCell ref="A518:M518"/>
    <mergeCell ref="A519:M519"/>
    <mergeCell ref="A520:M520"/>
    <mergeCell ref="A521:M521"/>
    <mergeCell ref="A522:M522"/>
    <mergeCell ref="A507:M507"/>
    <mergeCell ref="C509:E509"/>
    <mergeCell ref="C510:E510"/>
    <mergeCell ref="H512:L515"/>
    <mergeCell ref="H516:L516"/>
    <mergeCell ref="A532:M532"/>
    <mergeCell ref="A533:M533"/>
    <mergeCell ref="A524:M524"/>
    <mergeCell ref="A525:M525"/>
    <mergeCell ref="A526:M526"/>
    <mergeCell ref="A527:M527"/>
    <mergeCell ref="A528:M528"/>
  </mergeCells>
  <printOptions horizontalCentered="1"/>
  <pageMargins left="0.31496062992125984" right="0.31496062992125984" top="0.31496062992125984" bottom="0.15748031496062992" header="0.19685039370078741" footer="0.31496062992125984"/>
  <pageSetup paperSize="9" scale="60" fitToHeight="0" orientation="portrait" r:id="rId1"/>
  <rowBreaks count="7" manualBreakCount="7">
    <brk id="82" max="12" man="1"/>
    <brk id="164" max="12" man="1"/>
    <brk id="246" max="12" man="1"/>
    <brk id="328" max="12" man="1"/>
    <brk id="410" max="12" man="1"/>
    <brk id="492" max="12" man="1"/>
    <brk id="5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Cennik</vt:lpstr>
      <vt:lpstr>Obliczenie ceny oferty</vt:lpstr>
      <vt:lpstr>Cennik!Obszar_wydruku</vt:lpstr>
      <vt:lpstr>'Obliczenie ceny oferty'!Tytuły_wydruku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2020-11-20T08:09:55Z</dcterms:modified>
</cp:coreProperties>
</file>