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D9CF07A-6C07-4237-BE7D-62A08DCC856E}" xr6:coauthVersionLast="47" xr6:coauthVersionMax="47" xr10:uidLastSave="{00000000-0000-0000-0000-000000000000}"/>
  <bookViews>
    <workbookView xWindow="10" yWindow="10" windowWidth="19170" windowHeight="10060" activeTab="2" xr2:uid="{00000000-000D-0000-FFFF-FFFF00000000}"/>
  </bookViews>
  <sheets>
    <sheet name="Opłata za numerację" sheetId="17" r:id="rId1"/>
    <sheet name="Roczna opłata" sheetId="18" r:id="rId2"/>
    <sheet name="Opłata za częstotliwości" sheetId="19" r:id="rId3"/>
    <sheet name="Podstawa obliczenia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7" l="1"/>
  <c r="E23" i="17" l="1"/>
  <c r="E10" i="17"/>
  <c r="E12" i="17"/>
  <c r="E11" i="17"/>
  <c r="E44" i="17"/>
  <c r="E43" i="17"/>
  <c r="E41" i="17"/>
  <c r="E35" i="17"/>
  <c r="E34" i="17"/>
  <c r="E33" i="17"/>
  <c r="E32" i="17"/>
  <c r="E31" i="17"/>
  <c r="E27" i="17"/>
  <c r="E22" i="17"/>
  <c r="E21" i="17"/>
  <c r="E38" i="17"/>
  <c r="E37" i="17"/>
  <c r="E14" i="17"/>
  <c r="E19" i="17"/>
  <c r="E17" i="17"/>
  <c r="E18" i="17"/>
  <c r="E15" i="17"/>
  <c r="E16" i="17"/>
  <c r="D44" i="17"/>
  <c r="D43" i="17"/>
  <c r="D12" i="17"/>
  <c r="C12" i="17"/>
  <c r="D14" i="17" l="1"/>
  <c r="D15" i="17"/>
  <c r="D16" i="17"/>
  <c r="D17" i="17"/>
  <c r="D18" i="17"/>
  <c r="D19" i="17"/>
  <c r="D21" i="17"/>
  <c r="D22" i="17"/>
  <c r="D23" i="17"/>
  <c r="D27" i="17"/>
  <c r="D31" i="17"/>
  <c r="D32" i="17"/>
  <c r="D33" i="17"/>
  <c r="D34" i="17"/>
  <c r="D35" i="17"/>
  <c r="D37" i="17"/>
  <c r="D38" i="17"/>
  <c r="D40" i="17"/>
  <c r="D41" i="17"/>
  <c r="D11" i="17" l="1"/>
  <c r="D10" i="17"/>
  <c r="C29" i="17"/>
  <c r="C27" i="17"/>
  <c r="C11" i="17"/>
  <c r="C10" i="17"/>
</calcChain>
</file>

<file path=xl/sharedStrings.xml><?xml version="1.0" encoding="utf-8"?>
<sst xmlns="http://schemas.openxmlformats.org/spreadsheetml/2006/main" count="175" uniqueCount="128">
  <si>
    <t>Tytuł opłaty</t>
  </si>
  <si>
    <t>Wysokość opłaty w rozporządzeniu na podstawie PT</t>
  </si>
  <si>
    <t>Wysokość opłaty w delegacji PT</t>
  </si>
  <si>
    <t>Wysokość opłaty w delegacji PKE luty 24</t>
  </si>
  <si>
    <t>Wysokość opłaty w delegacji PKE kwiecień 24</t>
  </si>
  <si>
    <r>
      <t>1)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Times New Roman"/>
        <family val="1"/>
      </rPr>
      <t>numer abonencki w:</t>
    </r>
  </si>
  <si>
    <r>
      <t>a)</t>
    </r>
    <r>
      <rPr>
        <b/>
        <sz val="7"/>
        <color theme="9"/>
        <rFont val="Times New Roman"/>
        <family val="1"/>
      </rPr>
      <t> </t>
    </r>
    <r>
      <rPr>
        <b/>
        <sz val="10"/>
        <color theme="9"/>
        <rFont val="Times New Roman"/>
        <family val="1"/>
      </rPr>
      <t xml:space="preserve">stacjonarnej publicznej sieci telefonicznej </t>
    </r>
  </si>
  <si>
    <t>a1) stacjonarnej publicznej sieci telefonicznej - numeracja niegeograficzna dla VoIP</t>
  </si>
  <si>
    <r>
      <t>b)</t>
    </r>
    <r>
      <rPr>
        <b/>
        <sz val="7"/>
        <color theme="9"/>
        <rFont val="Times New Roman"/>
        <family val="1"/>
      </rPr>
      <t xml:space="preserve">   </t>
    </r>
    <r>
      <rPr>
        <b/>
        <sz val="10"/>
        <color theme="9"/>
        <rFont val="Times New Roman"/>
        <family val="1"/>
      </rPr>
      <t>ruchomej publicznej sieci telefonicznej</t>
    </r>
  </si>
  <si>
    <r>
      <t>b1)</t>
    </r>
    <r>
      <rPr>
        <b/>
        <sz val="7"/>
        <color theme="9"/>
        <rFont val="Times New Roman"/>
        <family val="1"/>
      </rPr>
      <t xml:space="preserve">   </t>
    </r>
    <r>
      <rPr>
        <b/>
        <sz val="10"/>
        <color theme="9"/>
        <rFont val="Times New Roman"/>
        <family val="1"/>
      </rPr>
      <t>ruchomej publicznej sieci telefonicznej MVNO</t>
    </r>
  </si>
  <si>
    <r>
      <t>b2)</t>
    </r>
    <r>
      <rPr>
        <b/>
        <sz val="7"/>
        <color theme="9"/>
        <rFont val="Times New Roman"/>
        <family val="1"/>
      </rPr>
      <t xml:space="preserve">   </t>
    </r>
    <r>
      <rPr>
        <b/>
        <sz val="10"/>
        <color theme="9"/>
        <rFont val="Times New Roman"/>
        <family val="1"/>
      </rPr>
      <t>ruchomej publicznej sieci telefonicznej M2M</t>
    </r>
  </si>
  <si>
    <t>numeracja dla PAS</t>
  </si>
  <si>
    <r>
      <t>2)</t>
    </r>
    <r>
      <rPr>
        <b/>
        <sz val="7"/>
        <color rgb="FFFF0000"/>
        <rFont val="Times New Roman"/>
        <family val="1"/>
      </rPr>
      <t xml:space="preserve">       </t>
    </r>
    <r>
      <rPr>
        <b/>
        <sz val="10"/>
        <color rgb="FFFF0000"/>
        <rFont val="Times New Roman"/>
        <family val="1"/>
      </rPr>
      <t>wyróżnik AB:</t>
    </r>
  </si>
  <si>
    <r>
      <t>a)</t>
    </r>
    <r>
      <rPr>
        <b/>
        <sz val="7"/>
        <color rgb="FFFF0000"/>
        <rFont val="Times New Roman"/>
        <family val="1"/>
      </rPr>
      <t xml:space="preserve">       </t>
    </r>
    <r>
      <rPr>
        <b/>
        <sz val="10"/>
        <color rgb="FFFF0000"/>
        <rFont val="Times New Roman"/>
        <family val="1"/>
      </rPr>
      <t>AB=26</t>
    </r>
  </si>
  <si>
    <r>
      <t>b)</t>
    </r>
    <r>
      <rPr>
        <b/>
        <sz val="7"/>
        <color rgb="FFFF0000"/>
        <rFont val="Times New Roman"/>
        <family val="1"/>
      </rPr>
      <t xml:space="preserve">       </t>
    </r>
    <r>
      <rPr>
        <b/>
        <sz val="10"/>
        <color rgb="FFFF0000"/>
        <rFont val="Times New Roman"/>
        <family val="1"/>
      </rPr>
      <t>AB=47</t>
    </r>
  </si>
  <si>
    <r>
      <t>c)</t>
    </r>
    <r>
      <rPr>
        <b/>
        <sz val="7"/>
        <color rgb="FFFF0000"/>
        <rFont val="Times New Roman"/>
        <family val="1"/>
      </rPr>
      <t xml:space="preserve">       </t>
    </r>
    <r>
      <rPr>
        <b/>
        <sz val="10"/>
        <color rgb="FFFF0000"/>
        <rFont val="Times New Roman"/>
        <family val="1"/>
      </rPr>
      <t>AB=64</t>
    </r>
  </si>
  <si>
    <r>
      <t>3)</t>
    </r>
    <r>
      <rPr>
        <b/>
        <sz val="7"/>
        <color theme="9"/>
        <rFont val="Times New Roman"/>
        <family val="1"/>
      </rPr>
      <t xml:space="preserve">       </t>
    </r>
    <r>
      <rPr>
        <b/>
        <sz val="10"/>
        <color theme="9"/>
        <rFont val="Times New Roman"/>
        <family val="1"/>
      </rPr>
      <t>wyróżnik ruchomej publicznej sieci telefonicznej:</t>
    </r>
  </si>
  <si>
    <t>a)       2-cyfrowy</t>
  </si>
  <si>
    <t>b)       3-cyfrowy</t>
  </si>
  <si>
    <t>c)       4-cyfrowy</t>
  </si>
  <si>
    <t>c1)     4-cyfrowy M2M</t>
  </si>
  <si>
    <t>d)       5-cyfrowy</t>
  </si>
  <si>
    <t>d1)     5-cyfrowy M2M</t>
  </si>
  <si>
    <r>
      <t>4)</t>
    </r>
    <r>
      <rPr>
        <b/>
        <sz val="7"/>
        <color theme="9"/>
        <rFont val="Times New Roman"/>
        <family val="1"/>
      </rPr>
      <t xml:space="preserve">       </t>
    </r>
    <r>
      <rPr>
        <b/>
        <sz val="10"/>
        <color theme="9"/>
        <rFont val="Times New Roman"/>
        <family val="1"/>
      </rPr>
      <t>numer dostępu do sieci NDS:</t>
    </r>
  </si>
  <si>
    <r>
      <t>a)</t>
    </r>
    <r>
      <rPr>
        <b/>
        <sz val="7"/>
        <color theme="9"/>
        <rFont val="Times New Roman"/>
        <family val="1"/>
      </rPr>
      <t xml:space="preserve">       </t>
    </r>
    <r>
      <rPr>
        <b/>
        <sz val="10"/>
        <color theme="9"/>
        <rFont val="Times New Roman"/>
        <family val="1"/>
      </rPr>
      <t>4-cyfrowy</t>
    </r>
  </si>
  <si>
    <r>
      <t>b)</t>
    </r>
    <r>
      <rPr>
        <b/>
        <sz val="7"/>
        <color theme="9"/>
        <rFont val="Times New Roman"/>
        <family val="1"/>
      </rPr>
      <t xml:space="preserve">      </t>
    </r>
    <r>
      <rPr>
        <b/>
        <sz val="10"/>
        <color theme="9"/>
        <rFont val="Times New Roman"/>
        <family val="1"/>
      </rPr>
      <t>5-cyfrowy</t>
    </r>
  </si>
  <si>
    <r>
      <t>5)</t>
    </r>
    <r>
      <rPr>
        <b/>
        <sz val="7"/>
        <color theme="9"/>
        <rFont val="Times New Roman"/>
        <family val="1"/>
      </rPr>
      <t xml:space="preserve">       </t>
    </r>
    <r>
      <rPr>
        <b/>
        <sz val="10"/>
        <color theme="9"/>
        <rFont val="Times New Roman"/>
        <family val="1"/>
      </rPr>
      <t>numer 118CDU</t>
    </r>
  </si>
  <si>
    <r>
      <t>6)</t>
    </r>
    <r>
      <rPr>
        <b/>
        <sz val="7"/>
        <color rgb="FFFFC000"/>
        <rFont val="Times New Roman"/>
        <family val="1"/>
      </rPr>
      <t xml:space="preserve">       </t>
    </r>
    <r>
      <rPr>
        <b/>
        <sz val="10"/>
        <color rgb="FFFFC000"/>
        <rFont val="Times New Roman"/>
        <family val="1"/>
      </rPr>
      <t>numer dostępu do sieci teleinformatycznej NDSI:</t>
    </r>
  </si>
  <si>
    <r>
      <t xml:space="preserve"> </t>
    </r>
    <r>
      <rPr>
        <b/>
        <sz val="10"/>
        <color rgb="FFFFC000"/>
        <rFont val="Times New Roman"/>
        <family val="1"/>
      </rPr>
      <t>6-cyfrowy</t>
    </r>
  </si>
  <si>
    <r>
      <t>7)</t>
    </r>
    <r>
      <rPr>
        <b/>
        <sz val="7"/>
        <color theme="9"/>
        <rFont val="Times New Roman"/>
        <family val="1"/>
      </rPr>
      <t xml:space="preserve">       </t>
    </r>
    <r>
      <rPr>
        <b/>
        <sz val="10"/>
        <color theme="9"/>
        <rFont val="Times New Roman"/>
        <family val="1"/>
      </rPr>
      <t>numer strefowy abonenckich usług specjalnych AUS za każdą strefę numeracyjną, w której przysługuje prawo do wykorzystywania numeru:</t>
    </r>
  </si>
  <si>
    <t>5-cyfrowy</t>
  </si>
  <si>
    <r>
      <t>8)</t>
    </r>
    <r>
      <rPr>
        <b/>
        <sz val="7"/>
        <color theme="9"/>
        <rFont val="Times New Roman"/>
        <family val="1"/>
      </rPr>
      <t xml:space="preserve">       </t>
    </r>
    <r>
      <rPr>
        <b/>
        <sz val="10"/>
        <color theme="9"/>
        <rFont val="Times New Roman"/>
        <family val="1"/>
      </rPr>
      <t>krajowy numer w sieci inteligentnej (IN):</t>
    </r>
  </si>
  <si>
    <r>
      <t xml:space="preserve"> </t>
    </r>
    <r>
      <rPr>
        <b/>
        <sz val="10"/>
        <color theme="9"/>
        <rFont val="Times New Roman"/>
        <family val="1"/>
      </rPr>
      <t>9-cyfrowy</t>
    </r>
  </si>
  <si>
    <r>
      <t>9)</t>
    </r>
    <r>
      <rPr>
        <b/>
        <sz val="7"/>
        <color rgb="FFFF0000"/>
        <rFont val="Times New Roman"/>
        <family val="1"/>
      </rPr>
      <t xml:space="preserve">       </t>
    </r>
    <r>
      <rPr>
        <b/>
        <sz val="10"/>
        <color rgb="FFFF0000"/>
        <rFont val="Times New Roman"/>
        <family val="1"/>
      </rPr>
      <t>numer DNIC+PNIC w sieci transmisji danych z komutacją pakietów:</t>
    </r>
  </si>
  <si>
    <r>
      <t>a)</t>
    </r>
    <r>
      <rPr>
        <b/>
        <sz val="7"/>
        <color rgb="FFFF0000"/>
        <rFont val="Times New Roman"/>
        <family val="1"/>
      </rPr>
      <t xml:space="preserve">       </t>
    </r>
    <r>
      <rPr>
        <b/>
        <sz val="10"/>
        <color rgb="FFFF0000"/>
        <rFont val="Times New Roman"/>
        <family val="1"/>
      </rPr>
      <t>4 cyfry</t>
    </r>
  </si>
  <si>
    <r>
      <t>b)</t>
    </r>
    <r>
      <rPr>
        <b/>
        <sz val="7"/>
        <color rgb="FFFF0000"/>
        <rFont val="Times New Roman"/>
        <family val="1"/>
      </rPr>
      <t xml:space="preserve">       </t>
    </r>
    <r>
      <rPr>
        <b/>
        <sz val="10"/>
        <color rgb="FFFF0000"/>
        <rFont val="Times New Roman"/>
        <family val="1"/>
      </rPr>
      <t>5 cyfr</t>
    </r>
  </si>
  <si>
    <r>
      <t>c)</t>
    </r>
    <r>
      <rPr>
        <b/>
        <sz val="7"/>
        <color rgb="FFFF0000"/>
        <rFont val="Times New Roman"/>
        <family val="1"/>
      </rPr>
      <t xml:space="preserve">       </t>
    </r>
    <r>
      <rPr>
        <b/>
        <sz val="10"/>
        <color rgb="FFFF0000"/>
        <rFont val="Times New Roman"/>
        <family val="1"/>
      </rPr>
      <t>6 cyfr</t>
    </r>
  </si>
  <si>
    <r>
      <t>d)</t>
    </r>
    <r>
      <rPr>
        <b/>
        <sz val="7"/>
        <color rgb="FFFF0000"/>
        <rFont val="Times New Roman"/>
        <family val="1"/>
      </rPr>
      <t xml:space="preserve">      </t>
    </r>
    <r>
      <rPr>
        <b/>
        <sz val="10"/>
        <color rgb="FFFF0000"/>
        <rFont val="Times New Roman"/>
        <family val="1"/>
      </rPr>
      <t>7 cyfr</t>
    </r>
  </si>
  <si>
    <r>
      <t>e)</t>
    </r>
    <r>
      <rPr>
        <b/>
        <sz val="7"/>
        <color rgb="FFFF0000"/>
        <rFont val="Times New Roman"/>
        <family val="1"/>
      </rPr>
      <t xml:space="preserve">       </t>
    </r>
    <r>
      <rPr>
        <b/>
        <sz val="10"/>
        <color rgb="FFFF0000"/>
        <rFont val="Times New Roman"/>
        <family val="1"/>
      </rPr>
      <t>8 cyfr</t>
    </r>
  </si>
  <si>
    <r>
      <t>10)</t>
    </r>
    <r>
      <rPr>
        <b/>
        <sz val="7"/>
        <color theme="9"/>
        <rFont val="Times New Roman"/>
        <family val="1"/>
      </rPr>
      <t xml:space="preserve">    </t>
    </r>
    <r>
      <rPr>
        <b/>
        <sz val="10"/>
        <color theme="9"/>
        <rFont val="Times New Roman"/>
        <family val="1"/>
      </rPr>
      <t>numer punktu sygnalizacyjnego:</t>
    </r>
  </si>
  <si>
    <r>
      <t>a)</t>
    </r>
    <r>
      <rPr>
        <b/>
        <sz val="7"/>
        <color theme="9"/>
        <rFont val="Times New Roman"/>
        <family val="1"/>
      </rPr>
      <t xml:space="preserve">       </t>
    </r>
    <r>
      <rPr>
        <b/>
        <sz val="10"/>
        <color theme="9"/>
        <rFont val="Times New Roman"/>
        <family val="1"/>
      </rPr>
      <t>międzynarodowy ISPC</t>
    </r>
  </si>
  <si>
    <r>
      <t>b)</t>
    </r>
    <r>
      <rPr>
        <b/>
        <sz val="7"/>
        <color theme="9"/>
        <rFont val="Times New Roman"/>
        <family val="1"/>
      </rPr>
      <t xml:space="preserve">      </t>
    </r>
    <r>
      <rPr>
        <b/>
        <sz val="10"/>
        <color theme="9"/>
        <rFont val="Times New Roman"/>
        <family val="1"/>
      </rPr>
      <t>krajowy NSPC</t>
    </r>
  </si>
  <si>
    <r>
      <t>11)</t>
    </r>
    <r>
      <rPr>
        <b/>
        <sz val="7"/>
        <color rgb="FFFFC000"/>
        <rFont val="Times New Roman"/>
        <family val="1"/>
      </rPr>
      <t xml:space="preserve">    </t>
    </r>
    <r>
      <rPr>
        <b/>
        <sz val="10"/>
        <color rgb="FFFFC000"/>
        <rFont val="Times New Roman"/>
        <family val="1"/>
      </rPr>
      <t>numer zamkniętej grupy użytkowników CUG za każde osiem numerów</t>
    </r>
  </si>
  <si>
    <r>
      <t>12)</t>
    </r>
    <r>
      <rPr>
        <b/>
        <sz val="7"/>
        <color theme="9"/>
        <rFont val="Times New Roman"/>
        <family val="1"/>
      </rPr>
      <t xml:space="preserve">    </t>
    </r>
    <r>
      <rPr>
        <b/>
        <sz val="10"/>
        <color theme="9"/>
        <rFont val="Times New Roman"/>
        <family val="1"/>
      </rPr>
      <t>kod sieci ruchomej MNC</t>
    </r>
  </si>
  <si>
    <r>
      <t>13)</t>
    </r>
    <r>
      <rPr>
        <b/>
        <sz val="7"/>
        <color theme="9"/>
        <rFont val="Times New Roman"/>
        <family val="1"/>
      </rPr>
      <t xml:space="preserve">    </t>
    </r>
    <r>
      <rPr>
        <b/>
        <sz val="10"/>
        <color theme="9"/>
        <rFont val="Times New Roman"/>
        <family val="1"/>
      </rPr>
      <t>kod sieci ATM</t>
    </r>
  </si>
  <si>
    <t>14)  numer rutingowy NR NP:</t>
  </si>
  <si>
    <r>
      <t>a)</t>
    </r>
    <r>
      <rPr>
        <b/>
        <sz val="7"/>
        <color theme="9"/>
        <rFont val="Times New Roman"/>
        <family val="1"/>
      </rPr>
      <t>      geograficzny</t>
    </r>
  </si>
  <si>
    <r>
      <t>b)</t>
    </r>
    <r>
      <rPr>
        <b/>
        <sz val="7"/>
        <color theme="9"/>
        <rFont val="Times New Roman"/>
        <family val="1"/>
      </rPr>
      <t>      niegeograficzny</t>
    </r>
  </si>
  <si>
    <t>Wysokość opłaty w PT</t>
  </si>
  <si>
    <t>Wysokość opłaty w PKE luty 24</t>
  </si>
  <si>
    <t>Wysokość opłaty w PKE kwiecień 24</t>
  </si>
  <si>
    <t>Roczna opłata telekomunikacyjna</t>
  </si>
  <si>
    <t>0,05% przychodów z telekomunikacji</t>
  </si>
  <si>
    <t>0,25% przychodów z telekomunikacji</t>
  </si>
  <si>
    <t>0,15% przychodów z telekomunikacji</t>
  </si>
  <si>
    <t>w służbie stałej satelitarnej (Ziemia - kosmos)</t>
  </si>
  <si>
    <t>w służbie stałej satelitarnej (kosmos - Ziemia)</t>
  </si>
  <si>
    <t>w służbie satelitarnego badania ziemi -</t>
  </si>
  <si>
    <t>w służbie meteorologii satelitarnej</t>
  </si>
  <si>
    <t>w służbie radionawigacji satelitarnej</t>
  </si>
  <si>
    <t>w służbie operacji kosmicznych</t>
  </si>
  <si>
    <t>w służbie badań kosmosu</t>
  </si>
  <si>
    <t>w służbie radiodyfuzji satelitarnej</t>
  </si>
  <si>
    <t>w służbie ruchomej satelitarnej (Ziemia - kosmos)</t>
  </si>
  <si>
    <t>w służbie ruchomej satelitarnej (kosmos - Ziemia)</t>
  </si>
  <si>
    <t xml:space="preserve">w służbie ruchomej satelitarnej za prawo do dysponowania częstotliwościami o łącznej szerokości 1 MHz wykorzystywanymi przez uzupełniające elementy naziemne systemów satelitarnej komunikacji ruchomej na obszarze jednej gminy lub mniejszym </t>
  </si>
  <si>
    <t>w służbie radiolokalizacyjnej, za prawo do dysponowania częstotliwością przez jedną stację ra­darową</t>
  </si>
  <si>
    <t>w służbie lotniczej za prawo do dysponowania częstotliwościami o łącznej szerokości 1 kHz przez jeden system lotniskowy</t>
  </si>
  <si>
    <t xml:space="preserve">w służbie morskiej i żeglugi śródlądowej za prawo do dysponowania częstotliwościami o łącznej szerokości 1 kHz przez jedną stację nadbrzeżną w relacji łączności brzeg - statek </t>
  </si>
  <si>
    <t>156-174 MHz - zakres VHF</t>
  </si>
  <si>
    <t>1605-27 500 kHz</t>
  </si>
  <si>
    <t>- zakres MF i zakres HF</t>
  </si>
  <si>
    <t xml:space="preserve">w służbie morskiej i żeglugi śródlądowej  za prawo do dysponowania częstotliwościami o łącznej szerokości 1 kHz przez każdą stację lądową przewoźną lub przenośną w relacji łączności brzeg - statek </t>
  </si>
  <si>
    <t>w zasięgu stacji nadbrzeżnej</t>
  </si>
  <si>
    <t>poza zasięgiem stacji nadbrzeżnej lub przy jej braku</t>
  </si>
  <si>
    <t xml:space="preserve">za prawo do dysponowania częstotliwościami o łącznej szerokości 1 kHz na obszarze jednej gminy lub mniejszym, w zakresie poniżej 300 kHz </t>
  </si>
  <si>
    <t xml:space="preserve">za prawo do dysponowania częstotliwościami o łącznej szerokości 1 kHz na obszarze jednej gminy lub mniejszym, w zakresie od 300 kHz do 3000 kHz </t>
  </si>
  <si>
    <t> </t>
  </si>
  <si>
    <t>gmina wiejska</t>
  </si>
  <si>
    <t>gmina miejsko-wiejska</t>
  </si>
  <si>
    <t>gmina miejska, z wyłączeniem miast na prawach powiatu</t>
  </si>
  <si>
    <t>miasto na prawach powiatu</t>
  </si>
  <si>
    <t>za prawo do dysponowania częstotliwościami o łącznej szerokości 1 kHz na obszarze jednej gminy lub mniejszym, w zakresie powyżej 3 MHz do 30 MHz</t>
  </si>
  <si>
    <t>za prawo do dysponowania częstotliwościami o łącznej szerokości 1 kHz na obszarze jednej gminy lub mniejszym, w zakresie powyżej 30 MHz do 174 MHz</t>
  </si>
  <si>
    <t>za prawo do dysponowania jednym kanałem telewizyjnym przez jedną stację telewizyjną analogową w zakresie powyżej 174 MHz - 99 000 złotych</t>
  </si>
  <si>
    <t>h &lt; 50</t>
  </si>
  <si>
    <t>50 &lt; h &lt; 100</t>
  </si>
  <si>
    <t>h &gt; 100</t>
  </si>
  <si>
    <t xml:space="preserve">za prawo do dysponowania częstotliwościami o łącznej szerokości 1 MHz, wykorzystywanymi przez system cyfrowy na obszarze jednej gminy lub mniejszym, w zakresie powyżej 174 MHz do 862 MHz: </t>
  </si>
  <si>
    <t>za prawo do dysponowania częstotliwościami o łącznej szerokości 1 MHz, wykorzystywanymi przez system cyfrowy na obszarze jednej gminy lub mniejszym, w zakresie powyżej 862 MHz</t>
  </si>
  <si>
    <t xml:space="preserve">a)  za prawo do dysponowania częstotliwościami o łącznej szerokości 1 kHz na obszarze jednej gminy lub mniejszym, w zakresie do 470 MHz - 100 złotych, </t>
  </si>
  <si>
    <t>1)      dla gminy wiejskiej - 0,01 zł (za 1 kHz)</t>
  </si>
  <si>
    <t>2)      dla gminy miejsko-wiejskiej - 0,025 zł; (za 1 kHz)</t>
  </si>
  <si>
    <t>3)      dla gminy miejskiej, z wyłączeniem miast na prawach powiatu - 0,125 zł; (za 1 kHz)</t>
  </si>
  <si>
    <t>4)      dla miasta na prawach powiatu - 0,250 zł. (za 1 kHz)</t>
  </si>
  <si>
    <t xml:space="preserve">b)  za prawo do dysponowania częstotliwościami o łącznej szerokości 1 kHz na obszarze jednej gminy lub mniejszym, w zakresie powyżej 470 MHz do 3400 MHz - 10 złotych, </t>
  </si>
  <si>
    <t>1)      dla gminy wiejskiej - 0,01 zł;</t>
  </si>
  <si>
    <t>2)      dla gminy miejsko-wiejskiej - 0,025 zł;</t>
  </si>
  <si>
    <t>3)      dla gminy miejskiej, z wyłączeniem miast na prawach powiatu - 0,125 zł;</t>
  </si>
  <si>
    <t>4)      dla miasta na prawach powiatu - 0,250 zł.</t>
  </si>
  <si>
    <t xml:space="preserve">c)  za prawo do dysponowania częstotliwościami o łącznej szerokości 1 MHz na obszarze jednej gminy lub mniejszym, w zakresie powyżej 3400 MHz - 500 złotych, </t>
  </si>
  <si>
    <t>1)      dla gminy wiejskiej - 10 zł;</t>
  </si>
  <si>
    <t>2)      dla gminy miejsko-wiejskiej - 25 zł;</t>
  </si>
  <si>
    <t>3)      dla gminy miejskiej, z wyłączeniem miast na prawach powiatu - 125 zł;</t>
  </si>
  <si>
    <t>4)      dla miasta na prawach powiatu - 250 zł.</t>
  </si>
  <si>
    <t xml:space="preserve">d)  za prawo do dysponowania częstotliwościami o łącznej szerokości 1 kHz, w zakresie częstotliwości poniżej 30 MHz - 2000 złotych, </t>
  </si>
  <si>
    <t xml:space="preserve">e)  za prawo do dysponowania częstotliwościami o łącznej szerokości 1 kHz, w jednym przęśle linii radiowej w zakresie od 30 MHz do 1 GHz - 5 złotych, </t>
  </si>
  <si>
    <t xml:space="preserve">f)  za prawo do dysponowania częstotliwościami o łącznej szerokości 1 MHz, w jednym przęśle linii radiowej, w zakresie powyżej 1 GHz do 11,7 GHz - 5000 złotych, </t>
  </si>
  <si>
    <t>1 &lt; f &lt; 7,11</t>
  </si>
  <si>
    <t>7,11 &lt; f &lt; 10,70</t>
  </si>
  <si>
    <t>10,70 &lt; f &lt; 11,70</t>
  </si>
  <si>
    <t>g)  za prawo do dysponowania częstotliwościami o łącznej szerokości 1 MHz, w jednym przęśle linii radiowej, w zakresie powyżej 11,7 GHz - 2000 złotych</t>
  </si>
  <si>
    <t>11,70 &lt; f &lt; 22,00</t>
  </si>
  <si>
    <t>22,00 &lt; f &lt; 26,50</t>
  </si>
  <si>
    <t>26,50 &lt; f &lt; 39,50</t>
  </si>
  <si>
    <t>39,50 &lt; f &lt; 57,00</t>
  </si>
  <si>
    <t>f &gt; 57,00</t>
  </si>
  <si>
    <t xml:space="preserve">a)  za prawo do dysponowania częstotliwościami o łącznej szerokości 1 kHz na obszarze jednej gminy lub mniejszym, w zakresie do 470 MHz wykorzystywanymi przez urządzenia radiowe wykorzystujące kanały radiowe o szerokości poniżej 200 kHz - 100 złotych, </t>
  </si>
  <si>
    <t>gmina miej sko-wiej ska</t>
  </si>
  <si>
    <t>gmina miej ska, z wyłączeniem miast na prawach powiatu</t>
  </si>
  <si>
    <t>miasto na prawach powiatu o liczbie mieszkańców poniżej 100 000</t>
  </si>
  <si>
    <t>miasto na prawach powiatu o liczbie mieszkańców co najmniej 100 000</t>
  </si>
  <si>
    <t xml:space="preserve">b)  za prawo do dysponowania częstotliwościami o łącznej szerokości 1 MHz na obszarze jednej gminy lub mniejszym, w zakresie do 470 MHz, wykorzystywanymi przez urządzenia radiowe wykorzystujące kanały radiowe o szerokości 200 kHz i większej - 400 złotych, </t>
  </si>
  <si>
    <t xml:space="preserve">c)  za prawo do dysponowania częstotliwościami o łącznej szerokości 1 kHz na obszarze jednej gminy lub mniejszym, w zakresie powyżej 470 MHz do 3400 MHz wykorzystywanymi przez urządzenia radiowe wykorzystujące kanały radiowe o szerokości poniżej 200 kHz - 10 złotych, </t>
  </si>
  <si>
    <t xml:space="preserve">d)  za prawo do dysponowania częstotliwościami o łącznej szerokości 1 MHz na obszarze jednej gminy lub mniejszym, w zakresie powyżej 470 MHz do 3400 MHz, wykorzystywanymi przez urządzenia radiowe wykorzystujące kanały radiowe o szerokości 200 kHz i większej - 400 złotych, </t>
  </si>
  <si>
    <t>e)  za prawo do dysponowania częstotliwościami o łącznej szerokości 1 MHz na obszarze jednej gminy lub mniejszym, w zakresie powyżej 3400 MHz - 500 złotych</t>
  </si>
  <si>
    <t>Przeciętne wynagrodzenie w gospodarce narodowej w 2021 r.</t>
  </si>
  <si>
    <t>Data komunikatu GUS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</si>
</sst>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0\ &quot;zł&quot;_-;\-* #,##0.000\ &quot;zł&quot;_-;_-* &quot;-&quot;??\ &quot;zł&quot;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b/>
      <sz val="7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38"/>
    </font>
    <font>
      <b/>
      <sz val="10"/>
      <color theme="9"/>
      <name val="Times New Roman"/>
      <family val="1"/>
    </font>
    <font>
      <b/>
      <sz val="7"/>
      <color theme="9"/>
      <name val="Times New Roman"/>
      <family val="1"/>
    </font>
    <font>
      <b/>
      <i/>
      <sz val="10"/>
      <color theme="9"/>
      <name val="Times New Roman"/>
      <family val="1"/>
    </font>
    <font>
      <b/>
      <sz val="10"/>
      <color theme="9"/>
      <name val="Times New Roman"/>
      <family val="1"/>
      <charset val="238"/>
    </font>
    <font>
      <b/>
      <sz val="10"/>
      <color theme="9"/>
      <name val="Times New Roman CE"/>
      <family val="1"/>
      <charset val="238"/>
    </font>
    <font>
      <b/>
      <sz val="7"/>
      <color rgb="FFFF0000"/>
      <name val="Times New Roman"/>
      <family val="1"/>
    </font>
    <font>
      <b/>
      <sz val="10"/>
      <color rgb="FFFFC000"/>
      <name val="Times New Roman"/>
      <family val="1"/>
    </font>
    <font>
      <b/>
      <sz val="7"/>
      <color rgb="FFFFC000"/>
      <name val="Times New Roman"/>
      <family val="1"/>
    </font>
    <font>
      <b/>
      <sz val="10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  <font>
      <sz val="11"/>
      <color rgb="FFFF0000"/>
      <name val="Aptos Narrow"/>
      <family val="2"/>
      <charset val="238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</font>
    <font>
      <b/>
      <sz val="10"/>
      <color rgb="FFFFC000"/>
      <name val="Times New Roman"/>
      <family val="1"/>
      <charset val="238"/>
    </font>
    <font>
      <b/>
      <sz val="7"/>
      <color rgb="FFFFC000"/>
      <name val="Times New Roman"/>
      <family val="1"/>
      <charset val="238"/>
    </font>
    <font>
      <b/>
      <sz val="10"/>
      <color rgb="FF00B050"/>
      <name val="Aptos Narrow"/>
      <family val="2"/>
      <charset val="238"/>
    </font>
    <font>
      <sz val="11"/>
      <color rgb="FF00B050"/>
      <name val="Aptos Narrow"/>
      <family val="2"/>
      <charset val="238"/>
    </font>
    <font>
      <b/>
      <sz val="10"/>
      <color rgb="FFFF0000"/>
      <name val="Aptos Narrow"/>
      <family val="2"/>
      <charset val="238"/>
    </font>
    <font>
      <b/>
      <sz val="10"/>
      <color theme="7"/>
      <name val="Aptos Narrow"/>
      <family val="2"/>
      <charset val="238"/>
    </font>
    <font>
      <sz val="11"/>
      <color theme="7"/>
      <name val="Aptos Narrow"/>
      <family val="2"/>
      <charset val="238"/>
    </font>
    <font>
      <b/>
      <sz val="10"/>
      <color theme="9"/>
      <name val="Aptos Narrow"/>
      <family val="2"/>
      <charset val="238"/>
    </font>
    <font>
      <sz val="11"/>
      <color theme="9"/>
      <name val="Calibri"/>
      <family val="2"/>
      <charset val="238"/>
      <scheme val="minor"/>
    </font>
    <font>
      <sz val="10"/>
      <color theme="9"/>
      <name val="Aptos Narrow"/>
      <family val="2"/>
      <charset val="238"/>
    </font>
    <font>
      <sz val="11"/>
      <color theme="9"/>
      <name val="Aptos Narrow"/>
      <family val="2"/>
      <charset val="238"/>
    </font>
    <font>
      <sz val="10"/>
      <color theme="7"/>
      <name val="Aptos Narrow"/>
      <family val="2"/>
      <charset val="238"/>
    </font>
    <font>
      <b/>
      <sz val="11"/>
      <color theme="9"/>
      <name val="Aptos Narrow"/>
      <family val="2"/>
      <charset val="238"/>
    </font>
    <font>
      <b/>
      <sz val="11"/>
      <color theme="7"/>
      <name val="Aptos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5" xfId="0" applyFont="1" applyFill="1" applyBorder="1" applyAlignment="1">
      <alignment horizontal="left" vertical="top" wrapText="1" indent="4"/>
    </xf>
    <xf numFmtId="44" fontId="3" fillId="2" borderId="6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3" xfId="0" applyFont="1" applyFill="1" applyBorder="1" applyAlignment="1">
      <alignment horizontal="left" vertical="center" wrapText="1" indent="2"/>
    </xf>
    <xf numFmtId="44" fontId="4" fillId="2" borderId="4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top" wrapText="1" indent="4"/>
    </xf>
    <xf numFmtId="44" fontId="5" fillId="2" borderId="6" xfId="0" applyNumberFormat="1" applyFont="1" applyFill="1" applyBorder="1" applyAlignment="1">
      <alignment horizontal="center" vertical="center" wrapText="1"/>
    </xf>
    <xf numFmtId="44" fontId="5" fillId="2" borderId="6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left" vertical="top" wrapText="1" indent="4"/>
    </xf>
    <xf numFmtId="44" fontId="5" fillId="2" borderId="1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 indent="2"/>
    </xf>
    <xf numFmtId="44" fontId="7" fillId="2" borderId="1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 indent="2"/>
    </xf>
    <xf numFmtId="44" fontId="5" fillId="2" borderId="4" xfId="0" applyNumberFormat="1" applyFont="1" applyFill="1" applyBorder="1" applyAlignment="1">
      <alignment horizontal="center" vertical="top" wrapText="1"/>
    </xf>
    <xf numFmtId="44" fontId="5" fillId="2" borderId="4" xfId="0" applyNumberFormat="1" applyFont="1" applyFill="1" applyBorder="1" applyAlignment="1">
      <alignment horizontal="right" vertical="center" wrapText="1"/>
    </xf>
    <xf numFmtId="44" fontId="5" fillId="2" borderId="6" xfId="0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vertical="top" wrapText="1" indent="4"/>
    </xf>
    <xf numFmtId="44" fontId="5" fillId="2" borderId="8" xfId="0" applyNumberFormat="1" applyFont="1" applyFill="1" applyBorder="1" applyAlignment="1">
      <alignment horizontal="center" vertical="top" wrapText="1"/>
    </xf>
    <xf numFmtId="44" fontId="5" fillId="2" borderId="1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 indent="2"/>
    </xf>
    <xf numFmtId="44" fontId="5" fillId="2" borderId="13" xfId="0" applyNumberFormat="1" applyFont="1" applyFill="1" applyBorder="1" applyAlignment="1">
      <alignment horizontal="center" vertical="top" wrapText="1"/>
    </xf>
    <xf numFmtId="44" fontId="5" fillId="2" borderId="13" xfId="0" applyNumberFormat="1" applyFont="1" applyFill="1" applyBorder="1" applyAlignment="1">
      <alignment horizontal="right" vertical="center" wrapText="1"/>
    </xf>
    <xf numFmtId="44" fontId="5" fillId="2" borderId="8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left" vertical="top" wrapText="1" indent="2"/>
    </xf>
    <xf numFmtId="44" fontId="5" fillId="2" borderId="10" xfId="0" applyNumberFormat="1" applyFont="1" applyFill="1" applyBorder="1" applyAlignment="1">
      <alignment horizontal="center" vertical="top" wrapText="1"/>
    </xf>
    <xf numFmtId="44" fontId="5" fillId="2" borderId="10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top" wrapText="1" indent="2"/>
    </xf>
    <xf numFmtId="44" fontId="8" fillId="2" borderId="4" xfId="0" applyNumberFormat="1" applyFont="1" applyFill="1" applyBorder="1" applyAlignment="1">
      <alignment horizontal="center" vertical="top" wrapText="1"/>
    </xf>
    <xf numFmtId="44" fontId="8" fillId="2" borderId="4" xfId="0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top" wrapText="1"/>
    </xf>
    <xf numFmtId="44" fontId="9" fillId="2" borderId="8" xfId="0" applyNumberFormat="1" applyFont="1" applyFill="1" applyBorder="1" applyAlignment="1">
      <alignment horizontal="center" vertical="top" wrapText="1"/>
    </xf>
    <xf numFmtId="44" fontId="9" fillId="2" borderId="8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2"/>
    </xf>
    <xf numFmtId="44" fontId="3" fillId="2" borderId="4" xfId="0" applyNumberFormat="1" applyFont="1" applyFill="1" applyBorder="1" applyAlignment="1">
      <alignment horizontal="center" vertical="top" wrapText="1"/>
    </xf>
    <xf numFmtId="44" fontId="3" fillId="2" borderId="4" xfId="0" applyNumberFormat="1" applyFont="1" applyFill="1" applyBorder="1" applyAlignment="1">
      <alignment horizontal="right" vertical="center" wrapText="1"/>
    </xf>
    <xf numFmtId="44" fontId="3" fillId="2" borderId="6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top" wrapText="1" indent="4"/>
    </xf>
    <xf numFmtId="44" fontId="3" fillId="2" borderId="8" xfId="0" applyNumberFormat="1" applyFont="1" applyFill="1" applyBorder="1" applyAlignment="1">
      <alignment horizontal="center" vertical="top" wrapText="1"/>
    </xf>
    <xf numFmtId="44" fontId="3" fillId="2" borderId="8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right" vertical="center" wrapText="1"/>
    </xf>
    <xf numFmtId="44" fontId="5" fillId="2" borderId="11" xfId="0" applyNumberFormat="1" applyFont="1" applyFill="1" applyBorder="1" applyAlignment="1">
      <alignment horizontal="center" vertical="top" wrapText="1"/>
    </xf>
    <xf numFmtId="44" fontId="5" fillId="2" borderId="11" xfId="0" applyNumberFormat="1" applyFont="1" applyFill="1" applyBorder="1" applyAlignment="1">
      <alignment horizontal="right" vertical="center" wrapText="1"/>
    </xf>
    <xf numFmtId="0" fontId="11" fillId="2" borderId="12" xfId="0" applyFont="1" applyFill="1" applyBorder="1" applyAlignment="1">
      <alignment horizontal="left" vertical="top" wrapText="1" indent="2"/>
    </xf>
    <xf numFmtId="44" fontId="11" fillId="2" borderId="11" xfId="0" applyNumberFormat="1" applyFont="1" applyFill="1" applyBorder="1" applyAlignment="1">
      <alignment horizontal="right" vertical="center" wrapText="1"/>
    </xf>
    <xf numFmtId="10" fontId="5" fillId="2" borderId="6" xfId="0" applyNumberFormat="1" applyFont="1" applyFill="1" applyBorder="1" applyAlignment="1">
      <alignment horizontal="right" vertical="center" wrapText="1"/>
    </xf>
    <xf numFmtId="0" fontId="13" fillId="2" borderId="15" xfId="0" applyFont="1" applyFill="1" applyBorder="1" applyAlignment="1">
      <alignment wrapText="1"/>
    </xf>
    <xf numFmtId="8" fontId="15" fillId="2" borderId="15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  <xf numFmtId="0" fontId="17" fillId="0" borderId="0" xfId="0" applyFont="1"/>
    <xf numFmtId="0" fontId="17" fillId="2" borderId="15" xfId="0" applyFont="1" applyFill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top" wrapText="1" indent="2"/>
    </xf>
    <xf numFmtId="44" fontId="19" fillId="2" borderId="4" xfId="0" applyNumberFormat="1" applyFont="1" applyFill="1" applyBorder="1" applyAlignment="1">
      <alignment horizontal="center" vertical="top" wrapText="1"/>
    </xf>
    <xf numFmtId="44" fontId="19" fillId="2" borderId="4" xfId="0" applyNumberFormat="1" applyFont="1" applyFill="1" applyBorder="1" applyAlignment="1">
      <alignment horizontal="right" vertical="center" wrapText="1"/>
    </xf>
    <xf numFmtId="0" fontId="20" fillId="2" borderId="5" xfId="0" applyFont="1" applyFill="1" applyBorder="1" applyAlignment="1">
      <alignment horizontal="center" vertical="top" wrapText="1"/>
    </xf>
    <xf numFmtId="44" fontId="19" fillId="2" borderId="6" xfId="0" applyNumberFormat="1" applyFont="1" applyFill="1" applyBorder="1" applyAlignment="1">
      <alignment horizontal="center" vertical="top" wrapText="1"/>
    </xf>
    <xf numFmtId="44" fontId="19" fillId="2" borderId="6" xfId="0" applyNumberFormat="1" applyFont="1" applyFill="1" applyBorder="1" applyAlignment="1">
      <alignment horizontal="right" vertical="center" wrapText="1"/>
    </xf>
    <xf numFmtId="44" fontId="11" fillId="2" borderId="11" xfId="0" applyNumberFormat="1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wrapText="1"/>
    </xf>
    <xf numFmtId="8" fontId="22" fillId="2" borderId="15" xfId="0" applyNumberFormat="1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wrapText="1"/>
    </xf>
    <xf numFmtId="0" fontId="24" fillId="2" borderId="15" xfId="0" applyFont="1" applyFill="1" applyBorder="1" applyAlignment="1">
      <alignment wrapText="1"/>
    </xf>
    <xf numFmtId="8" fontId="25" fillId="2" borderId="15" xfId="0" applyNumberFormat="1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wrapText="1"/>
    </xf>
    <xf numFmtId="0" fontId="27" fillId="2" borderId="15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wrapText="1"/>
    </xf>
    <xf numFmtId="8" fontId="29" fillId="2" borderId="15" xfId="0" applyNumberFormat="1" applyFont="1" applyFill="1" applyBorder="1" applyAlignment="1">
      <alignment horizontal="center" vertical="center" wrapText="1"/>
    </xf>
    <xf numFmtId="0" fontId="28" fillId="2" borderId="15" xfId="0" quotePrefix="1" applyFont="1" applyFill="1" applyBorder="1" applyAlignment="1">
      <alignment wrapText="1"/>
    </xf>
    <xf numFmtId="0" fontId="30" fillId="2" borderId="15" xfId="0" applyFont="1" applyFill="1" applyBorder="1" applyAlignment="1">
      <alignment wrapText="1"/>
    </xf>
    <xf numFmtId="8" fontId="25" fillId="2" borderId="15" xfId="0" applyNumberFormat="1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8" fontId="29" fillId="2" borderId="15" xfId="0" applyNumberFormat="1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wrapText="1"/>
    </xf>
    <xf numFmtId="8" fontId="22" fillId="2" borderId="15" xfId="0" applyNumberFormat="1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8" fontId="15" fillId="2" borderId="15" xfId="0" applyNumberFormat="1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zoomScaleNormal="100" workbookViewId="0">
      <pane ySplit="1" topLeftCell="A34" activePane="bottomLeft" state="frozen"/>
      <selection pane="bottomLeft" sqref="A1:E3"/>
    </sheetView>
  </sheetViews>
  <sheetFormatPr defaultRowHeight="14.5" x14ac:dyDescent="0.35"/>
  <cols>
    <col min="1" max="2" width="28.54296875" customWidth="1"/>
    <col min="3" max="4" width="15.1796875" customWidth="1"/>
    <col min="5" max="5" width="19.81640625" bestFit="1" customWidth="1"/>
  </cols>
  <sheetData>
    <row r="1" spans="1:5" ht="46.5" customHeight="1" thickBot="1" x14ac:dyDescent="0.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ht="30.65" customHeight="1" x14ac:dyDescent="0.35">
      <c r="A2" s="6" t="s">
        <v>5</v>
      </c>
      <c r="B2" s="7"/>
      <c r="C2" s="8"/>
      <c r="D2" s="8"/>
      <c r="E2" s="8"/>
    </row>
    <row r="3" spans="1:5" ht="32.5" customHeight="1" x14ac:dyDescent="0.35">
      <c r="A3" s="9" t="s">
        <v>6</v>
      </c>
      <c r="B3" s="10">
        <v>0.32</v>
      </c>
      <c r="C3" s="11">
        <v>0.35</v>
      </c>
      <c r="D3" s="11">
        <v>0.44</v>
      </c>
      <c r="E3" s="11">
        <v>0.44</v>
      </c>
    </row>
    <row r="4" spans="1:5" ht="54.65" customHeight="1" x14ac:dyDescent="0.35">
      <c r="A4" s="12" t="s">
        <v>7</v>
      </c>
      <c r="B4" s="10">
        <v>0.32</v>
      </c>
      <c r="C4" s="11">
        <v>0.35</v>
      </c>
      <c r="D4" s="11">
        <v>0.44</v>
      </c>
      <c r="E4" s="11">
        <v>0.44</v>
      </c>
    </row>
    <row r="5" spans="1:5" ht="30" customHeight="1" x14ac:dyDescent="0.35">
      <c r="A5" s="12" t="s">
        <v>8</v>
      </c>
      <c r="B5" s="13">
        <v>0.32</v>
      </c>
      <c r="C5" s="11">
        <v>0.35</v>
      </c>
      <c r="D5" s="11">
        <v>0.44</v>
      </c>
      <c r="E5" s="11">
        <v>0.44</v>
      </c>
    </row>
    <row r="6" spans="1:5" ht="29.5" customHeight="1" x14ac:dyDescent="0.35">
      <c r="A6" s="9" t="s">
        <v>9</v>
      </c>
      <c r="B6" s="10">
        <v>0.32</v>
      </c>
      <c r="C6" s="11">
        <v>0.35</v>
      </c>
      <c r="D6" s="11">
        <v>0.44</v>
      </c>
      <c r="E6" s="11">
        <v>0.44</v>
      </c>
    </row>
    <row r="7" spans="1:5" ht="30" customHeight="1" x14ac:dyDescent="0.35">
      <c r="A7" s="9" t="s">
        <v>10</v>
      </c>
      <c r="B7" s="14">
        <v>2.5000000000000001E-2</v>
      </c>
      <c r="C7" s="11">
        <v>0.35</v>
      </c>
      <c r="D7" s="11">
        <v>0.35</v>
      </c>
      <c r="E7" s="11">
        <v>0.35</v>
      </c>
    </row>
    <row r="8" spans="1:5" ht="21" customHeight="1" thickBot="1" x14ac:dyDescent="0.4">
      <c r="A8" s="15" t="s">
        <v>11</v>
      </c>
      <c r="B8" s="16">
        <v>0.32</v>
      </c>
      <c r="C8" s="11">
        <v>0.35</v>
      </c>
      <c r="D8" s="11">
        <v>0.44</v>
      </c>
      <c r="E8" s="11">
        <v>0.44</v>
      </c>
    </row>
    <row r="9" spans="1:5" ht="16" customHeight="1" x14ac:dyDescent="0.35">
      <c r="A9" s="38" t="s">
        <v>12</v>
      </c>
      <c r="B9" s="39"/>
      <c r="C9" s="40"/>
      <c r="D9" s="40"/>
      <c r="E9" s="40"/>
    </row>
    <row r="10" spans="1:5" ht="15.65" customHeight="1" x14ac:dyDescent="0.35">
      <c r="A10" s="3" t="s">
        <v>13</v>
      </c>
      <c r="B10" s="4">
        <v>6000</v>
      </c>
      <c r="C10" s="41">
        <f>6000*30</f>
        <v>180000</v>
      </c>
      <c r="D10" s="41">
        <f>45*'Podstawa obliczenia'!$B$1</f>
        <v>321996.59999999998</v>
      </c>
      <c r="E10" s="41">
        <f>25*'Podstawa obliczenia'!$B$1</f>
        <v>178887</v>
      </c>
    </row>
    <row r="11" spans="1:5" ht="13.5" customHeight="1" x14ac:dyDescent="0.35">
      <c r="A11" s="3" t="s">
        <v>14</v>
      </c>
      <c r="B11" s="4">
        <v>6000</v>
      </c>
      <c r="C11" s="41">
        <f>6000*30</f>
        <v>180000</v>
      </c>
      <c r="D11" s="41">
        <f>45*'Podstawa obliczenia'!$B$1</f>
        <v>321996.59999999998</v>
      </c>
      <c r="E11" s="41">
        <f>25*'Podstawa obliczenia'!$B$1</f>
        <v>178887</v>
      </c>
    </row>
    <row r="12" spans="1:5" ht="14.15" customHeight="1" thickBot="1" x14ac:dyDescent="0.4">
      <c r="A12" s="42" t="s">
        <v>15</v>
      </c>
      <c r="B12" s="43">
        <v>1800</v>
      </c>
      <c r="C12" s="41">
        <f>6000*30</f>
        <v>180000</v>
      </c>
      <c r="D12" s="41">
        <f>45*'Podstawa obliczenia'!$B$1</f>
        <v>321996.59999999998</v>
      </c>
      <c r="E12" s="41">
        <f>25*'Podstawa obliczenia'!$B$1</f>
        <v>178887</v>
      </c>
    </row>
    <row r="13" spans="1:5" ht="29.5" customHeight="1" x14ac:dyDescent="0.35">
      <c r="A13" s="17" t="s">
        <v>16</v>
      </c>
      <c r="B13" s="18"/>
      <c r="C13" s="19"/>
      <c r="D13" s="19"/>
      <c r="E13" s="19"/>
    </row>
    <row r="14" spans="1:5" ht="18" customHeight="1" x14ac:dyDescent="0.35">
      <c r="A14" s="9" t="s">
        <v>17</v>
      </c>
      <c r="B14" s="20">
        <v>1790000</v>
      </c>
      <c r="C14" s="11">
        <v>1800000</v>
      </c>
      <c r="D14" s="11">
        <f>450*'Podstawa obliczenia'!$B$1</f>
        <v>3219966</v>
      </c>
      <c r="E14" s="11">
        <f>400*'Podstawa obliczenia'!$B$1</f>
        <v>2862192</v>
      </c>
    </row>
    <row r="15" spans="1:5" ht="20.5" customHeight="1" x14ac:dyDescent="0.35">
      <c r="A15" s="9" t="s">
        <v>18</v>
      </c>
      <c r="B15" s="20">
        <v>179000</v>
      </c>
      <c r="C15" s="11">
        <v>180000</v>
      </c>
      <c r="D15" s="11">
        <f>450*'Podstawa obliczenia'!$B$1/10</f>
        <v>321996.59999999998</v>
      </c>
      <c r="E15" s="11">
        <f>400*'Podstawa obliczenia'!$B$1/10</f>
        <v>286219.2</v>
      </c>
    </row>
    <row r="16" spans="1:5" ht="17.149999999999999" customHeight="1" x14ac:dyDescent="0.35">
      <c r="A16" s="9" t="s">
        <v>19</v>
      </c>
      <c r="B16" s="20">
        <v>17900</v>
      </c>
      <c r="C16" s="11">
        <v>18000</v>
      </c>
      <c r="D16" s="11">
        <f>450*'Podstawa obliczenia'!$B$1/100</f>
        <v>32199.66</v>
      </c>
      <c r="E16" s="11">
        <f>400*'Podstawa obliczenia'!$B$1/100</f>
        <v>28621.919999999998</v>
      </c>
    </row>
    <row r="17" spans="1:5" ht="18.649999999999999" customHeight="1" x14ac:dyDescent="0.35">
      <c r="A17" s="12" t="s">
        <v>20</v>
      </c>
      <c r="B17" s="23">
        <v>9500</v>
      </c>
      <c r="C17" s="11">
        <v>18000</v>
      </c>
      <c r="D17" s="11">
        <f>360*'Podstawa obliczenia'!$B$1/100</f>
        <v>25759.727999999999</v>
      </c>
      <c r="E17" s="11">
        <f>300*'Podstawa obliczenia'!$B$1/100</f>
        <v>21466.44</v>
      </c>
    </row>
    <row r="18" spans="1:5" ht="17.5" customHeight="1" x14ac:dyDescent="0.35">
      <c r="A18" s="12" t="s">
        <v>21</v>
      </c>
      <c r="B18" s="23">
        <v>1790</v>
      </c>
      <c r="C18" s="11">
        <v>1800</v>
      </c>
      <c r="D18" s="11">
        <f>450*'Podstawa obliczenia'!$B$1/1000</f>
        <v>3219.9659999999999</v>
      </c>
      <c r="E18" s="11">
        <f>400*'Podstawa obliczenia'!$B$1/1000</f>
        <v>2862.192</v>
      </c>
    </row>
    <row r="19" spans="1:5" ht="16.5" customHeight="1" x14ac:dyDescent="0.35">
      <c r="A19" s="9" t="s">
        <v>22</v>
      </c>
      <c r="B19" s="20">
        <v>950</v>
      </c>
      <c r="C19" s="11">
        <v>1800</v>
      </c>
      <c r="D19" s="11">
        <f>360*'Podstawa obliczenia'!$B$1/1000</f>
        <v>2575.9728</v>
      </c>
      <c r="E19" s="11">
        <f>300*'Podstawa obliczenia'!$B$1/1000</f>
        <v>2146.6439999999998</v>
      </c>
    </row>
    <row r="20" spans="1:5" ht="31.5" customHeight="1" x14ac:dyDescent="0.35">
      <c r="A20" s="24" t="s">
        <v>23</v>
      </c>
      <c r="B20" s="25"/>
      <c r="C20" s="26"/>
      <c r="D20" s="26"/>
      <c r="E20" s="26"/>
    </row>
    <row r="21" spans="1:5" ht="16.5" customHeight="1" x14ac:dyDescent="0.35">
      <c r="A21" s="9" t="s">
        <v>24</v>
      </c>
      <c r="B21" s="20">
        <v>60000</v>
      </c>
      <c r="C21" s="11">
        <v>60000</v>
      </c>
      <c r="D21" s="11">
        <f>15*'Podstawa obliczenia'!$B$1</f>
        <v>107332.2</v>
      </c>
      <c r="E21" s="11">
        <f>9*'Podstawa obliczenia'!$B$1</f>
        <v>64399.319999999992</v>
      </c>
    </row>
    <row r="22" spans="1:5" ht="15.65" customHeight="1" thickBot="1" x14ac:dyDescent="0.4">
      <c r="A22" s="21" t="s">
        <v>25</v>
      </c>
      <c r="B22" s="22">
        <v>6000</v>
      </c>
      <c r="C22" s="27">
        <v>6000</v>
      </c>
      <c r="D22" s="27">
        <f>15*'Podstawa obliczenia'!$B$1/10</f>
        <v>10733.22</v>
      </c>
      <c r="E22" s="27">
        <f>9*'Podstawa obliczenia'!$B$1/10</f>
        <v>6439.9319999999989</v>
      </c>
    </row>
    <row r="23" spans="1:5" ht="16.5" customHeight="1" thickBot="1" x14ac:dyDescent="0.4">
      <c r="A23" s="28" t="s">
        <v>26</v>
      </c>
      <c r="B23" s="29">
        <v>60000</v>
      </c>
      <c r="C23" s="30">
        <v>60000</v>
      </c>
      <c r="D23" s="30">
        <f>15*'Podstawa obliczenia'!$B$1</f>
        <v>107332.2</v>
      </c>
      <c r="E23" s="30">
        <f>9*'Podstawa obliczenia'!$B$1</f>
        <v>64399.319999999992</v>
      </c>
    </row>
    <row r="24" spans="1:5" ht="28.5" customHeight="1" x14ac:dyDescent="0.35">
      <c r="A24" s="59" t="s">
        <v>27</v>
      </c>
      <c r="B24" s="60"/>
      <c r="C24" s="61"/>
      <c r="D24" s="61"/>
      <c r="E24" s="61"/>
    </row>
    <row r="25" spans="1:5" ht="15" customHeight="1" thickBot="1" x14ac:dyDescent="0.4">
      <c r="A25" s="62" t="s">
        <v>28</v>
      </c>
      <c r="B25" s="63">
        <v>550</v>
      </c>
      <c r="C25" s="64">
        <v>550</v>
      </c>
      <c r="D25" s="64">
        <v>687.5</v>
      </c>
      <c r="E25" s="64">
        <v>550</v>
      </c>
    </row>
    <row r="26" spans="1:5" ht="30" customHeight="1" x14ac:dyDescent="0.35">
      <c r="A26" s="31" t="s">
        <v>29</v>
      </c>
      <c r="B26" s="32"/>
      <c r="C26" s="33"/>
      <c r="D26" s="33"/>
      <c r="E26" s="33"/>
    </row>
    <row r="27" spans="1:5" ht="15" thickBot="1" x14ac:dyDescent="0.4">
      <c r="A27" s="34" t="s">
        <v>30</v>
      </c>
      <c r="B27" s="35">
        <v>550</v>
      </c>
      <c r="C27" s="36">
        <f>550/0.34375</f>
        <v>1600</v>
      </c>
      <c r="D27" s="36">
        <f>0.4*'Podstawa obliczenia'!$B$1</f>
        <v>2862.192</v>
      </c>
      <c r="E27" s="36">
        <f>0.3*'Podstawa obliczenia'!$B$1</f>
        <v>2146.6439999999998</v>
      </c>
    </row>
    <row r="28" spans="1:5" ht="28.5" customHeight="1" x14ac:dyDescent="0.35">
      <c r="A28" s="17" t="s">
        <v>31</v>
      </c>
      <c r="B28" s="18"/>
      <c r="C28" s="19"/>
      <c r="D28" s="19"/>
      <c r="E28" s="19"/>
    </row>
    <row r="29" spans="1:5" ht="15" thickBot="1" x14ac:dyDescent="0.4">
      <c r="A29" s="37" t="s">
        <v>32</v>
      </c>
      <c r="B29" s="22">
        <v>3</v>
      </c>
      <c r="C29" s="27">
        <f>3/0.107142857142857</f>
        <v>28.000000000000039</v>
      </c>
      <c r="D29" s="27">
        <v>35</v>
      </c>
      <c r="E29" s="27">
        <v>30</v>
      </c>
    </row>
    <row r="30" spans="1:5" ht="42" customHeight="1" x14ac:dyDescent="0.35">
      <c r="A30" s="38" t="s">
        <v>33</v>
      </c>
      <c r="B30" s="39"/>
      <c r="C30" s="40"/>
      <c r="D30" s="40"/>
      <c r="E30" s="40"/>
    </row>
    <row r="31" spans="1:5" ht="16.5" customHeight="1" x14ac:dyDescent="0.35">
      <c r="A31" s="3" t="s">
        <v>34</v>
      </c>
      <c r="B31" s="4">
        <v>36000</v>
      </c>
      <c r="C31" s="41">
        <v>36000</v>
      </c>
      <c r="D31" s="41">
        <f>9*'Podstawa obliczenia'!$B$1</f>
        <v>64399.319999999992</v>
      </c>
      <c r="E31" s="41">
        <f>5*'Podstawa obliczenia'!$B$1</f>
        <v>35777.399999999994</v>
      </c>
    </row>
    <row r="32" spans="1:5" ht="14.15" customHeight="1" x14ac:dyDescent="0.35">
      <c r="A32" s="3" t="s">
        <v>35</v>
      </c>
      <c r="B32" s="4">
        <v>3600</v>
      </c>
      <c r="C32" s="41">
        <v>3600</v>
      </c>
      <c r="D32" s="41">
        <f>9*'Podstawa obliczenia'!$B$1/10</f>
        <v>6439.9319999999989</v>
      </c>
      <c r="E32" s="41">
        <f>5*'Podstawa obliczenia'!$B$1/10</f>
        <v>3577.7399999999993</v>
      </c>
    </row>
    <row r="33" spans="1:5" ht="14.5" customHeight="1" x14ac:dyDescent="0.35">
      <c r="A33" s="3" t="s">
        <v>36</v>
      </c>
      <c r="B33" s="4">
        <v>360</v>
      </c>
      <c r="C33" s="41">
        <v>360</v>
      </c>
      <c r="D33" s="41">
        <f>9*'Podstawa obliczenia'!$B$1/100</f>
        <v>643.99319999999989</v>
      </c>
      <c r="E33" s="41">
        <f>5*'Podstawa obliczenia'!$B$1/100</f>
        <v>357.77399999999994</v>
      </c>
    </row>
    <row r="34" spans="1:5" ht="14.15" customHeight="1" x14ac:dyDescent="0.35">
      <c r="A34" s="3" t="s">
        <v>37</v>
      </c>
      <c r="B34" s="4">
        <v>37</v>
      </c>
      <c r="C34" s="41">
        <v>16</v>
      </c>
      <c r="D34" s="41">
        <f>9*'Podstawa obliczenia'!$B$1/1000</f>
        <v>64.399319999999989</v>
      </c>
      <c r="E34" s="41">
        <f>5*'Podstawa obliczenia'!$B$1/1000</f>
        <v>35.777399999999993</v>
      </c>
    </row>
    <row r="35" spans="1:5" ht="16" customHeight="1" thickBot="1" x14ac:dyDescent="0.4">
      <c r="A35" s="42" t="s">
        <v>38</v>
      </c>
      <c r="B35" s="43">
        <v>4</v>
      </c>
      <c r="C35" s="44">
        <v>3.6</v>
      </c>
      <c r="D35" s="41">
        <f>9*'Podstawa obliczenia'!$B$1/10000</f>
        <v>6.4399319999999989</v>
      </c>
      <c r="E35" s="41">
        <f>5*'Podstawa obliczenia'!$B$1/10000</f>
        <v>3.5777399999999995</v>
      </c>
    </row>
    <row r="36" spans="1:5" ht="31" customHeight="1" x14ac:dyDescent="0.35">
      <c r="A36" s="17" t="s">
        <v>39</v>
      </c>
      <c r="B36" s="18"/>
      <c r="C36" s="19"/>
      <c r="D36" s="19"/>
      <c r="E36" s="19"/>
    </row>
    <row r="37" spans="1:5" ht="21" customHeight="1" x14ac:dyDescent="0.35">
      <c r="A37" s="9" t="s">
        <v>40</v>
      </c>
      <c r="B37" s="20">
        <v>12000</v>
      </c>
      <c r="C37" s="11">
        <v>12000</v>
      </c>
      <c r="D37" s="11">
        <f>3*'Podstawa obliczenia'!$B$1</f>
        <v>21466.44</v>
      </c>
      <c r="E37" s="11">
        <f>2.5*'Podstawa obliczenia'!$B$1</f>
        <v>17888.699999999997</v>
      </c>
    </row>
    <row r="38" spans="1:5" ht="18.649999999999999" customHeight="1" thickBot="1" x14ac:dyDescent="0.4">
      <c r="A38" s="21" t="s">
        <v>41</v>
      </c>
      <c r="B38" s="22">
        <v>1200</v>
      </c>
      <c r="C38" s="27">
        <v>1200</v>
      </c>
      <c r="D38" s="11">
        <f>3*'Podstawa obliczenia'!$B$1/10</f>
        <v>2146.6439999999998</v>
      </c>
      <c r="E38" s="45">
        <f>2.5*'Podstawa obliczenia'!$B$1/10</f>
        <v>1788.8699999999997</v>
      </c>
    </row>
    <row r="39" spans="1:5" ht="41.5" customHeight="1" thickBot="1" x14ac:dyDescent="0.4">
      <c r="A39" s="48" t="s">
        <v>42</v>
      </c>
      <c r="B39" s="65">
        <v>55</v>
      </c>
      <c r="C39" s="49">
        <v>55</v>
      </c>
      <c r="D39" s="49">
        <v>68.75</v>
      </c>
      <c r="E39" s="49">
        <v>55</v>
      </c>
    </row>
    <row r="40" spans="1:5" ht="17.149999999999999" customHeight="1" thickBot="1" x14ac:dyDescent="0.4">
      <c r="A40" s="28" t="s">
        <v>43</v>
      </c>
      <c r="B40" s="46">
        <v>1200</v>
      </c>
      <c r="C40" s="47">
        <v>1200</v>
      </c>
      <c r="D40" s="47">
        <f>0.25*'Podstawa obliczenia'!$B$1</f>
        <v>1788.87</v>
      </c>
      <c r="E40" s="47">
        <f>0.2*'Podstawa obliczenia'!$B$1</f>
        <v>1431.096</v>
      </c>
    </row>
    <row r="41" spans="1:5" ht="17.149999999999999" customHeight="1" thickBot="1" x14ac:dyDescent="0.4">
      <c r="A41" s="28" t="s">
        <v>44</v>
      </c>
      <c r="B41" s="46">
        <v>1200</v>
      </c>
      <c r="C41" s="47">
        <v>1200</v>
      </c>
      <c r="D41" s="47">
        <f>0.25*'Podstawa obliczenia'!$B$1</f>
        <v>1788.87</v>
      </c>
      <c r="E41" s="47">
        <f>0.2*'Podstawa obliczenia'!$B$1</f>
        <v>1431.096</v>
      </c>
    </row>
    <row r="42" spans="1:5" ht="17.5" customHeight="1" x14ac:dyDescent="0.35">
      <c r="A42" s="17" t="s">
        <v>45</v>
      </c>
      <c r="B42" s="18"/>
      <c r="C42" s="19"/>
      <c r="D42" s="19"/>
      <c r="E42" s="19"/>
    </row>
    <row r="43" spans="1:5" ht="19" customHeight="1" thickBot="1" x14ac:dyDescent="0.4">
      <c r="A43" s="9" t="s">
        <v>46</v>
      </c>
      <c r="B43" s="29">
        <v>100</v>
      </c>
      <c r="C43" s="30">
        <v>100</v>
      </c>
      <c r="D43" s="30">
        <f>0.225*'Podstawa obliczenia'!$B$1/10</f>
        <v>160.9983</v>
      </c>
      <c r="E43" s="27">
        <f>0.15*'Podstawa obliczenia'!$B$1/10</f>
        <v>107.33219999999999</v>
      </c>
    </row>
    <row r="44" spans="1:5" ht="16.5" customHeight="1" thickBot="1" x14ac:dyDescent="0.4">
      <c r="A44" s="21" t="s">
        <v>47</v>
      </c>
      <c r="B44" s="22">
        <v>1000</v>
      </c>
      <c r="C44" s="27">
        <v>1000</v>
      </c>
      <c r="D44" s="27">
        <f>0.225*'Podstawa obliczenia'!$B$1</f>
        <v>1609.9829999999999</v>
      </c>
      <c r="E44" s="27">
        <f>0.15*'Podstawa obliczenia'!$B$1</f>
        <v>1073.3219999999999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3762-8A66-4EBE-8372-DADAAA501457}">
  <dimension ref="A1:D2"/>
  <sheetViews>
    <sheetView workbookViewId="0">
      <selection activeCell="B2" sqref="B2"/>
    </sheetView>
  </sheetViews>
  <sheetFormatPr defaultRowHeight="14.5" x14ac:dyDescent="0.35"/>
  <cols>
    <col min="1" max="1" width="22.7265625" customWidth="1"/>
    <col min="2" max="2" width="14.7265625" customWidth="1"/>
    <col min="3" max="3" width="15.453125" customWidth="1"/>
    <col min="4" max="4" width="16.453125" customWidth="1"/>
  </cols>
  <sheetData>
    <row r="1" spans="1:4" ht="26.5" x14ac:dyDescent="0.35">
      <c r="A1" s="5" t="s">
        <v>0</v>
      </c>
      <c r="B1" s="5" t="s">
        <v>48</v>
      </c>
      <c r="C1" s="5" t="s">
        <v>49</v>
      </c>
      <c r="D1" s="5" t="s">
        <v>50</v>
      </c>
    </row>
    <row r="2" spans="1:4" ht="39" x14ac:dyDescent="0.35">
      <c r="A2" s="9" t="s">
        <v>51</v>
      </c>
      <c r="B2" s="50" t="s">
        <v>52</v>
      </c>
      <c r="C2" s="50" t="s">
        <v>53</v>
      </c>
      <c r="D2" s="50" t="s">
        <v>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724D-9375-4A16-857E-856D0DB2897A}">
  <dimension ref="A1:E108"/>
  <sheetViews>
    <sheetView tabSelected="1" zoomScale="59" workbookViewId="0">
      <selection activeCell="E112" sqref="E112"/>
    </sheetView>
  </sheetViews>
  <sheetFormatPr defaultColWidth="9.1796875" defaultRowHeight="14.5" x14ac:dyDescent="0.35"/>
  <cols>
    <col min="1" max="1" width="46.1796875" style="56" customWidth="1"/>
    <col min="2" max="2" width="18.453125" style="57" customWidth="1"/>
    <col min="3" max="3" width="20.54296875" style="57" customWidth="1"/>
    <col min="4" max="4" width="18.81640625" style="57" customWidth="1"/>
    <col min="5" max="5" width="17.26953125" style="57" customWidth="1"/>
    <col min="6" max="16384" width="9.1796875" style="54"/>
  </cols>
  <sheetData>
    <row r="1" spans="1:5" ht="42" x14ac:dyDescent="0.35">
      <c r="A1" s="53" t="s">
        <v>0</v>
      </c>
      <c r="B1" s="58" t="s">
        <v>1</v>
      </c>
      <c r="C1" s="58" t="s">
        <v>2</v>
      </c>
      <c r="D1" s="58" t="s">
        <v>3</v>
      </c>
      <c r="E1" s="58" t="s">
        <v>4</v>
      </c>
    </row>
    <row r="2" spans="1:5" x14ac:dyDescent="0.35">
      <c r="A2" s="66" t="s">
        <v>55</v>
      </c>
      <c r="B2" s="67">
        <v>12000</v>
      </c>
      <c r="C2" s="85">
        <v>20000</v>
      </c>
      <c r="D2" s="85">
        <v>35777.4</v>
      </c>
      <c r="E2" s="85">
        <v>21466.44</v>
      </c>
    </row>
    <row r="3" spans="1:5" x14ac:dyDescent="0.35">
      <c r="A3" s="66" t="s">
        <v>56</v>
      </c>
      <c r="B3" s="67">
        <v>20000</v>
      </c>
      <c r="C3" s="86"/>
      <c r="D3" s="86"/>
      <c r="E3" s="86"/>
    </row>
    <row r="4" spans="1:5" x14ac:dyDescent="0.35">
      <c r="A4" s="66" t="s">
        <v>57</v>
      </c>
      <c r="B4" s="67">
        <v>1200</v>
      </c>
      <c r="C4" s="67">
        <v>5000</v>
      </c>
      <c r="D4" s="67">
        <v>8944.35</v>
      </c>
      <c r="E4" s="67">
        <v>5008.84</v>
      </c>
    </row>
    <row r="5" spans="1:5" x14ac:dyDescent="0.35">
      <c r="A5" s="66" t="s">
        <v>58</v>
      </c>
      <c r="B5" s="67">
        <v>3000</v>
      </c>
      <c r="C5" s="67">
        <v>5000</v>
      </c>
      <c r="D5" s="67">
        <v>8944.35</v>
      </c>
      <c r="E5" s="67">
        <v>5008.84</v>
      </c>
    </row>
    <row r="6" spans="1:5" x14ac:dyDescent="0.35">
      <c r="A6" s="66" t="s">
        <v>59</v>
      </c>
      <c r="B6" s="67">
        <v>1200</v>
      </c>
      <c r="C6" s="67">
        <v>5000</v>
      </c>
      <c r="D6" s="67">
        <v>8944.35</v>
      </c>
      <c r="E6" s="67">
        <v>5008.84</v>
      </c>
    </row>
    <row r="7" spans="1:5" x14ac:dyDescent="0.35">
      <c r="A7" s="66" t="s">
        <v>60</v>
      </c>
      <c r="B7" s="67">
        <v>3000</v>
      </c>
      <c r="C7" s="67">
        <v>5000</v>
      </c>
      <c r="D7" s="67">
        <v>8944.35</v>
      </c>
      <c r="E7" s="67">
        <v>5008.84</v>
      </c>
    </row>
    <row r="8" spans="1:5" x14ac:dyDescent="0.35">
      <c r="A8" s="66" t="s">
        <v>61</v>
      </c>
      <c r="B8" s="67">
        <v>3000</v>
      </c>
      <c r="C8" s="67">
        <v>5000</v>
      </c>
      <c r="D8" s="67">
        <v>8944.35</v>
      </c>
      <c r="E8" s="67">
        <v>5008.84</v>
      </c>
    </row>
    <row r="9" spans="1:5" x14ac:dyDescent="0.35">
      <c r="A9" s="66" t="s">
        <v>62</v>
      </c>
      <c r="B9" s="67">
        <v>40000</v>
      </c>
      <c r="C9" s="67">
        <v>40000</v>
      </c>
      <c r="D9" s="67">
        <v>57243.839999999997</v>
      </c>
      <c r="E9" s="67">
        <v>50088.36</v>
      </c>
    </row>
    <row r="10" spans="1:5" x14ac:dyDescent="0.35">
      <c r="A10" s="68" t="s">
        <v>63</v>
      </c>
      <c r="B10" s="52">
        <v>12000</v>
      </c>
      <c r="C10" s="87">
        <v>80000</v>
      </c>
      <c r="D10" s="52">
        <v>143109.6</v>
      </c>
      <c r="E10" s="87">
        <v>78710.28</v>
      </c>
    </row>
    <row r="11" spans="1:5" x14ac:dyDescent="0.35">
      <c r="A11" s="68" t="s">
        <v>64</v>
      </c>
      <c r="B11" s="52">
        <v>40000</v>
      </c>
      <c r="C11" s="88"/>
      <c r="D11" s="52">
        <v>143109.6</v>
      </c>
      <c r="E11" s="88"/>
    </row>
    <row r="12" spans="1:5" ht="72" customHeight="1" x14ac:dyDescent="0.35">
      <c r="A12" s="69" t="s">
        <v>65</v>
      </c>
      <c r="B12" s="70">
        <v>250</v>
      </c>
      <c r="C12" s="70">
        <v>500</v>
      </c>
      <c r="D12" s="70">
        <v>625</v>
      </c>
      <c r="E12" s="70">
        <v>500</v>
      </c>
    </row>
    <row r="13" spans="1:5" ht="26.5" x14ac:dyDescent="0.35">
      <c r="A13" s="69" t="s">
        <v>66</v>
      </c>
      <c r="B13" s="70">
        <v>300</v>
      </c>
      <c r="C13" s="70">
        <v>1000</v>
      </c>
      <c r="D13" s="70">
        <v>1250</v>
      </c>
      <c r="E13" s="70">
        <v>1000</v>
      </c>
    </row>
    <row r="14" spans="1:5" ht="49.5" customHeight="1" x14ac:dyDescent="0.35">
      <c r="A14" s="69" t="s">
        <v>67</v>
      </c>
      <c r="B14" s="70">
        <v>16</v>
      </c>
      <c r="C14" s="70">
        <v>100</v>
      </c>
      <c r="D14" s="70">
        <v>125</v>
      </c>
      <c r="E14" s="70">
        <v>100</v>
      </c>
    </row>
    <row r="15" spans="1:5" ht="63.75" customHeight="1" x14ac:dyDescent="0.35">
      <c r="A15" s="71" t="s">
        <v>68</v>
      </c>
      <c r="B15" s="72"/>
      <c r="C15" s="72"/>
      <c r="D15" s="72"/>
      <c r="E15" s="72"/>
    </row>
    <row r="16" spans="1:5" x14ac:dyDescent="0.35">
      <c r="A16" s="73" t="s">
        <v>69</v>
      </c>
      <c r="B16" s="74">
        <v>16</v>
      </c>
      <c r="C16" s="80">
        <v>100</v>
      </c>
      <c r="D16" s="80">
        <v>125</v>
      </c>
      <c r="E16" s="80">
        <v>125</v>
      </c>
    </row>
    <row r="17" spans="1:5" x14ac:dyDescent="0.35">
      <c r="A17" s="73" t="s">
        <v>70</v>
      </c>
      <c r="B17" s="74">
        <v>100</v>
      </c>
      <c r="C17" s="81"/>
      <c r="D17" s="81"/>
      <c r="E17" s="81"/>
    </row>
    <row r="18" spans="1:5" x14ac:dyDescent="0.35">
      <c r="A18" s="75" t="s">
        <v>71</v>
      </c>
      <c r="B18" s="74">
        <v>80</v>
      </c>
      <c r="C18" s="81"/>
      <c r="D18" s="81"/>
      <c r="E18" s="81"/>
    </row>
    <row r="19" spans="1:5" ht="64.5" customHeight="1" x14ac:dyDescent="0.35">
      <c r="A19" s="51" t="s">
        <v>72</v>
      </c>
      <c r="B19" s="55"/>
      <c r="C19" s="55"/>
      <c r="D19" s="55"/>
      <c r="E19" s="55"/>
    </row>
    <row r="20" spans="1:5" x14ac:dyDescent="0.35">
      <c r="A20" s="76" t="s">
        <v>73</v>
      </c>
      <c r="B20" s="70">
        <v>12</v>
      </c>
      <c r="C20" s="77">
        <v>100</v>
      </c>
      <c r="D20" s="77">
        <v>125</v>
      </c>
      <c r="E20" s="77">
        <v>100</v>
      </c>
    </row>
    <row r="21" spans="1:5" x14ac:dyDescent="0.35">
      <c r="A21" s="76" t="s">
        <v>74</v>
      </c>
      <c r="B21" s="70">
        <v>16</v>
      </c>
      <c r="C21" s="78"/>
      <c r="D21" s="78"/>
      <c r="E21" s="78"/>
    </row>
    <row r="22" spans="1:5" ht="43.5" customHeight="1" x14ac:dyDescent="0.35">
      <c r="A22" s="71" t="s">
        <v>75</v>
      </c>
      <c r="B22" s="74">
        <v>0.5</v>
      </c>
      <c r="C22" s="74">
        <v>0.5</v>
      </c>
      <c r="D22" s="74">
        <v>0.63</v>
      </c>
      <c r="E22" s="74">
        <v>0.63</v>
      </c>
    </row>
    <row r="23" spans="1:5" ht="44.25" customHeight="1" x14ac:dyDescent="0.35">
      <c r="A23" s="71" t="s">
        <v>76</v>
      </c>
      <c r="B23" s="79" t="s">
        <v>77</v>
      </c>
      <c r="C23" s="79"/>
      <c r="D23" s="79"/>
      <c r="E23" s="79"/>
    </row>
    <row r="24" spans="1:5" x14ac:dyDescent="0.35">
      <c r="A24" s="73" t="s">
        <v>78</v>
      </c>
      <c r="B24" s="74">
        <v>5</v>
      </c>
      <c r="C24" s="80">
        <v>110</v>
      </c>
      <c r="D24" s="80">
        <v>138</v>
      </c>
      <c r="E24" s="80">
        <v>138</v>
      </c>
    </row>
    <row r="25" spans="1:5" x14ac:dyDescent="0.35">
      <c r="A25" s="73" t="s">
        <v>79</v>
      </c>
      <c r="B25" s="74">
        <v>5</v>
      </c>
      <c r="C25" s="81"/>
      <c r="D25" s="81"/>
      <c r="E25" s="81"/>
    </row>
    <row r="26" spans="1:5" x14ac:dyDescent="0.35">
      <c r="A26" s="73" t="s">
        <v>80</v>
      </c>
      <c r="B26" s="74">
        <v>14.5</v>
      </c>
      <c r="C26" s="81"/>
      <c r="D26" s="81"/>
      <c r="E26" s="81"/>
    </row>
    <row r="27" spans="1:5" x14ac:dyDescent="0.35">
      <c r="A27" s="73" t="s">
        <v>81</v>
      </c>
      <c r="B27" s="74">
        <v>110</v>
      </c>
      <c r="C27" s="81"/>
      <c r="D27" s="81"/>
      <c r="E27" s="81"/>
    </row>
    <row r="28" spans="1:5" ht="39.5" x14ac:dyDescent="0.35">
      <c r="A28" s="71" t="s">
        <v>82</v>
      </c>
      <c r="B28" s="74">
        <v>400</v>
      </c>
      <c r="C28" s="74">
        <v>400</v>
      </c>
      <c r="D28" s="74">
        <v>500</v>
      </c>
      <c r="E28" s="74">
        <v>500</v>
      </c>
    </row>
    <row r="29" spans="1:5" ht="45" customHeight="1" x14ac:dyDescent="0.35">
      <c r="A29" s="51" t="s">
        <v>83</v>
      </c>
      <c r="B29" s="82" t="s">
        <v>77</v>
      </c>
      <c r="C29" s="82"/>
      <c r="D29" s="82"/>
      <c r="E29" s="82"/>
    </row>
    <row r="30" spans="1:5" x14ac:dyDescent="0.35">
      <c r="A30" s="76" t="s">
        <v>78</v>
      </c>
      <c r="B30" s="70">
        <v>0.7</v>
      </c>
      <c r="C30" s="70">
        <v>2.25</v>
      </c>
      <c r="D30" s="70">
        <v>2.81</v>
      </c>
      <c r="E30" s="70">
        <v>2.25</v>
      </c>
    </row>
    <row r="31" spans="1:5" x14ac:dyDescent="0.35">
      <c r="A31" s="76" t="s">
        <v>79</v>
      </c>
      <c r="B31" s="70">
        <v>0.7</v>
      </c>
      <c r="C31" s="70">
        <v>2.25</v>
      </c>
      <c r="D31" s="70">
        <v>2.81</v>
      </c>
      <c r="E31" s="70">
        <v>2.25</v>
      </c>
    </row>
    <row r="32" spans="1:5" x14ac:dyDescent="0.35">
      <c r="A32" s="76" t="s">
        <v>80</v>
      </c>
      <c r="B32" s="70">
        <v>2</v>
      </c>
      <c r="C32" s="70">
        <v>6.5</v>
      </c>
      <c r="D32" s="70">
        <v>8.1300000000000008</v>
      </c>
      <c r="E32" s="70">
        <v>6.5</v>
      </c>
    </row>
    <row r="33" spans="1:5" x14ac:dyDescent="0.35">
      <c r="A33" s="76" t="s">
        <v>81</v>
      </c>
      <c r="B33" s="70">
        <v>15</v>
      </c>
      <c r="C33" s="70">
        <v>25</v>
      </c>
      <c r="D33" s="70">
        <v>30</v>
      </c>
      <c r="E33" s="70">
        <v>25</v>
      </c>
    </row>
    <row r="34" spans="1:5" ht="43.5" customHeight="1" x14ac:dyDescent="0.35">
      <c r="A34" s="71" t="s">
        <v>84</v>
      </c>
      <c r="B34" s="79" t="s">
        <v>77</v>
      </c>
      <c r="C34" s="79"/>
      <c r="D34" s="79"/>
      <c r="E34" s="79"/>
    </row>
    <row r="35" spans="1:5" x14ac:dyDescent="0.35">
      <c r="A35" s="84" t="s">
        <v>85</v>
      </c>
      <c r="B35" s="74">
        <v>2250</v>
      </c>
      <c r="C35" s="80">
        <v>99000</v>
      </c>
      <c r="D35" s="80">
        <v>178887</v>
      </c>
      <c r="E35" s="80">
        <v>100176.72</v>
      </c>
    </row>
    <row r="36" spans="1:5" x14ac:dyDescent="0.35">
      <c r="A36" s="84"/>
      <c r="B36" s="74">
        <v>4500</v>
      </c>
      <c r="C36" s="81"/>
      <c r="D36" s="81"/>
      <c r="E36" s="81"/>
    </row>
    <row r="37" spans="1:5" x14ac:dyDescent="0.35">
      <c r="A37" s="84"/>
      <c r="B37" s="74">
        <v>9000</v>
      </c>
      <c r="C37" s="81"/>
      <c r="D37" s="81"/>
      <c r="E37" s="81"/>
    </row>
    <row r="38" spans="1:5" x14ac:dyDescent="0.35">
      <c r="A38" s="84" t="s">
        <v>86</v>
      </c>
      <c r="B38" s="74">
        <v>4500</v>
      </c>
      <c r="C38" s="81"/>
      <c r="D38" s="81"/>
      <c r="E38" s="81"/>
    </row>
    <row r="39" spans="1:5" x14ac:dyDescent="0.35">
      <c r="A39" s="84"/>
      <c r="B39" s="74">
        <v>12000</v>
      </c>
      <c r="C39" s="81"/>
      <c r="D39" s="81"/>
      <c r="E39" s="81"/>
    </row>
    <row r="40" spans="1:5" x14ac:dyDescent="0.35">
      <c r="A40" s="84"/>
      <c r="B40" s="74">
        <v>18000</v>
      </c>
      <c r="C40" s="81"/>
      <c r="D40" s="81"/>
      <c r="E40" s="81"/>
    </row>
    <row r="41" spans="1:5" x14ac:dyDescent="0.35">
      <c r="A41" s="84"/>
      <c r="B41" s="74">
        <v>27000</v>
      </c>
      <c r="C41" s="81"/>
      <c r="D41" s="81"/>
      <c r="E41" s="81"/>
    </row>
    <row r="42" spans="1:5" x14ac:dyDescent="0.35">
      <c r="A42" s="84" t="s">
        <v>87</v>
      </c>
      <c r="B42" s="74">
        <v>15000</v>
      </c>
      <c r="C42" s="81"/>
      <c r="D42" s="81"/>
      <c r="E42" s="81"/>
    </row>
    <row r="43" spans="1:5" x14ac:dyDescent="0.35">
      <c r="A43" s="84"/>
      <c r="B43" s="74">
        <v>26250</v>
      </c>
      <c r="C43" s="81"/>
      <c r="D43" s="81"/>
      <c r="E43" s="81"/>
    </row>
    <row r="44" spans="1:5" x14ac:dyDescent="0.35">
      <c r="A44" s="84"/>
      <c r="B44" s="74">
        <v>40500</v>
      </c>
      <c r="C44" s="81"/>
      <c r="D44" s="81"/>
      <c r="E44" s="81"/>
    </row>
    <row r="45" spans="1:5" x14ac:dyDescent="0.35">
      <c r="A45" s="84"/>
      <c r="B45" s="74">
        <v>49500</v>
      </c>
      <c r="C45" s="81"/>
      <c r="D45" s="81"/>
      <c r="E45" s="81"/>
    </row>
    <row r="46" spans="1:5" ht="60.75" customHeight="1" x14ac:dyDescent="0.35">
      <c r="A46" s="51" t="s">
        <v>88</v>
      </c>
      <c r="B46" s="82" t="s">
        <v>77</v>
      </c>
      <c r="C46" s="82"/>
      <c r="D46" s="82"/>
      <c r="E46" s="82"/>
    </row>
    <row r="47" spans="1:5" x14ac:dyDescent="0.35">
      <c r="A47" s="76" t="s">
        <v>78</v>
      </c>
      <c r="B47" s="70">
        <v>11.5</v>
      </c>
      <c r="C47" s="70">
        <v>345</v>
      </c>
      <c r="D47" s="70">
        <v>431.25</v>
      </c>
      <c r="E47" s="70">
        <v>345</v>
      </c>
    </row>
    <row r="48" spans="1:5" x14ac:dyDescent="0.35">
      <c r="A48" s="76" t="s">
        <v>79</v>
      </c>
      <c r="B48" s="70">
        <v>11.5</v>
      </c>
      <c r="C48" s="70">
        <v>345</v>
      </c>
      <c r="D48" s="70">
        <v>431.25</v>
      </c>
      <c r="E48" s="70">
        <v>345</v>
      </c>
    </row>
    <row r="49" spans="1:5" x14ac:dyDescent="0.35">
      <c r="A49" s="73" t="s">
        <v>80</v>
      </c>
      <c r="B49" s="74">
        <v>33</v>
      </c>
      <c r="C49" s="74">
        <v>990</v>
      </c>
      <c r="D49" s="74">
        <v>1788.87</v>
      </c>
      <c r="E49" s="74">
        <v>1073.32</v>
      </c>
    </row>
    <row r="50" spans="1:5" x14ac:dyDescent="0.35">
      <c r="A50" s="73" t="s">
        <v>81</v>
      </c>
      <c r="B50" s="74">
        <v>250</v>
      </c>
      <c r="C50" s="74">
        <v>5000</v>
      </c>
      <c r="D50" s="74">
        <v>8944.35</v>
      </c>
      <c r="E50" s="74">
        <v>5008.84</v>
      </c>
    </row>
    <row r="51" spans="1:5" x14ac:dyDescent="0.35">
      <c r="A51" s="76" t="s">
        <v>78</v>
      </c>
      <c r="B51" s="70">
        <v>115</v>
      </c>
      <c r="C51" s="70">
        <v>345</v>
      </c>
      <c r="D51" s="70">
        <v>431.25</v>
      </c>
      <c r="E51" s="70">
        <v>345</v>
      </c>
    </row>
    <row r="52" spans="1:5" x14ac:dyDescent="0.35">
      <c r="A52" s="76" t="s">
        <v>79</v>
      </c>
      <c r="B52" s="70">
        <v>115</v>
      </c>
      <c r="C52" s="70">
        <v>345</v>
      </c>
      <c r="D52" s="70">
        <v>431.25</v>
      </c>
      <c r="E52" s="70">
        <v>345</v>
      </c>
    </row>
    <row r="53" spans="1:5" x14ac:dyDescent="0.35">
      <c r="A53" s="73" t="s">
        <v>80</v>
      </c>
      <c r="B53" s="74">
        <v>330</v>
      </c>
      <c r="C53" s="74">
        <v>990</v>
      </c>
      <c r="D53" s="74">
        <v>1788.87</v>
      </c>
      <c r="E53" s="74">
        <v>1073.32</v>
      </c>
    </row>
    <row r="54" spans="1:5" x14ac:dyDescent="0.35">
      <c r="A54" s="73" t="s">
        <v>81</v>
      </c>
      <c r="B54" s="74">
        <v>2500</v>
      </c>
      <c r="C54" s="74">
        <v>5000</v>
      </c>
      <c r="D54" s="74">
        <v>8944.35</v>
      </c>
      <c r="E54" s="74">
        <v>5008.84</v>
      </c>
    </row>
    <row r="55" spans="1:5" x14ac:dyDescent="0.35">
      <c r="A55" s="76" t="s">
        <v>78</v>
      </c>
      <c r="B55" s="70">
        <v>230</v>
      </c>
      <c r="C55" s="70">
        <v>345</v>
      </c>
      <c r="D55" s="70">
        <v>431.25</v>
      </c>
      <c r="E55" s="70">
        <v>345</v>
      </c>
    </row>
    <row r="56" spans="1:5" x14ac:dyDescent="0.35">
      <c r="A56" s="76" t="s">
        <v>79</v>
      </c>
      <c r="B56" s="70">
        <v>230</v>
      </c>
      <c r="C56" s="70">
        <v>345</v>
      </c>
      <c r="D56" s="70">
        <v>431.25</v>
      </c>
      <c r="E56" s="70">
        <v>345</v>
      </c>
    </row>
    <row r="57" spans="1:5" x14ac:dyDescent="0.35">
      <c r="A57" s="73" t="s">
        <v>80</v>
      </c>
      <c r="B57" s="74">
        <v>660</v>
      </c>
      <c r="C57" s="74">
        <v>990</v>
      </c>
      <c r="D57" s="74">
        <v>1788.87</v>
      </c>
      <c r="E57" s="74">
        <v>1073.32</v>
      </c>
    </row>
    <row r="58" spans="1:5" x14ac:dyDescent="0.35">
      <c r="A58" s="73" t="s">
        <v>81</v>
      </c>
      <c r="B58" s="74">
        <v>5000</v>
      </c>
      <c r="C58" s="74">
        <v>5000</v>
      </c>
      <c r="D58" s="74">
        <v>8944.35</v>
      </c>
      <c r="E58" s="74">
        <v>5008.84</v>
      </c>
    </row>
    <row r="59" spans="1:5" ht="57.75" customHeight="1" x14ac:dyDescent="0.35">
      <c r="A59" s="71" t="s">
        <v>89</v>
      </c>
      <c r="B59" s="79" t="s">
        <v>77</v>
      </c>
      <c r="C59" s="79"/>
      <c r="D59" s="79"/>
      <c r="E59" s="79"/>
    </row>
    <row r="60" spans="1:5" x14ac:dyDescent="0.35">
      <c r="A60" s="73" t="s">
        <v>78</v>
      </c>
      <c r="B60" s="74">
        <v>23</v>
      </c>
      <c r="C60" s="80">
        <v>500</v>
      </c>
      <c r="D60" s="80">
        <v>600</v>
      </c>
      <c r="E60" s="80">
        <v>600</v>
      </c>
    </row>
    <row r="61" spans="1:5" x14ac:dyDescent="0.35">
      <c r="A61" s="73" t="s">
        <v>79</v>
      </c>
      <c r="B61" s="74">
        <v>23</v>
      </c>
      <c r="C61" s="81"/>
      <c r="D61" s="81"/>
      <c r="E61" s="81"/>
    </row>
    <row r="62" spans="1:5" x14ac:dyDescent="0.35">
      <c r="A62" s="73" t="s">
        <v>80</v>
      </c>
      <c r="B62" s="74">
        <v>66</v>
      </c>
      <c r="C62" s="81"/>
      <c r="D62" s="81"/>
      <c r="E62" s="81"/>
    </row>
    <row r="63" spans="1:5" x14ac:dyDescent="0.35">
      <c r="A63" s="73" t="s">
        <v>81</v>
      </c>
      <c r="B63" s="74">
        <v>500</v>
      </c>
      <c r="C63" s="81"/>
      <c r="D63" s="81"/>
      <c r="E63" s="81"/>
    </row>
    <row r="64" spans="1:5" ht="46.5" customHeight="1" x14ac:dyDescent="0.35">
      <c r="A64" s="69" t="s">
        <v>90</v>
      </c>
      <c r="B64" s="83" t="s">
        <v>77</v>
      </c>
      <c r="C64" s="83"/>
      <c r="D64" s="83"/>
      <c r="E64" s="83"/>
    </row>
    <row r="65" spans="1:5" x14ac:dyDescent="0.35">
      <c r="A65" s="76" t="s">
        <v>91</v>
      </c>
      <c r="B65" s="70">
        <v>0.01</v>
      </c>
      <c r="C65" s="77">
        <v>100</v>
      </c>
      <c r="D65" s="77">
        <v>125</v>
      </c>
      <c r="E65" s="77">
        <v>100</v>
      </c>
    </row>
    <row r="66" spans="1:5" x14ac:dyDescent="0.35">
      <c r="A66" s="76" t="s">
        <v>92</v>
      </c>
      <c r="B66" s="70">
        <v>2.5000000000000001E-2</v>
      </c>
      <c r="C66" s="78"/>
      <c r="D66" s="78"/>
      <c r="E66" s="78"/>
    </row>
    <row r="67" spans="1:5" ht="26.5" x14ac:dyDescent="0.35">
      <c r="A67" s="76" t="s">
        <v>93</v>
      </c>
      <c r="B67" s="70">
        <v>0.125</v>
      </c>
      <c r="C67" s="78"/>
      <c r="D67" s="78"/>
      <c r="E67" s="78"/>
    </row>
    <row r="68" spans="1:5" x14ac:dyDescent="0.35">
      <c r="A68" s="76" t="s">
        <v>94</v>
      </c>
      <c r="B68" s="70">
        <v>0.25</v>
      </c>
      <c r="C68" s="78"/>
      <c r="D68" s="78"/>
      <c r="E68" s="78"/>
    </row>
    <row r="69" spans="1:5" ht="39.5" x14ac:dyDescent="0.35">
      <c r="A69" s="69" t="s">
        <v>95</v>
      </c>
      <c r="B69" s="83" t="s">
        <v>77</v>
      </c>
      <c r="C69" s="83"/>
      <c r="D69" s="83"/>
      <c r="E69" s="83"/>
    </row>
    <row r="70" spans="1:5" x14ac:dyDescent="0.35">
      <c r="A70" s="76" t="s">
        <v>96</v>
      </c>
      <c r="B70" s="70">
        <v>0.01</v>
      </c>
      <c r="C70" s="77">
        <v>10</v>
      </c>
      <c r="D70" s="77">
        <v>12.5</v>
      </c>
      <c r="E70" s="77">
        <v>10</v>
      </c>
    </row>
    <row r="71" spans="1:5" x14ac:dyDescent="0.35">
      <c r="A71" s="76" t="s">
        <v>97</v>
      </c>
      <c r="B71" s="70">
        <v>2.5000000000000001E-2</v>
      </c>
      <c r="C71" s="78"/>
      <c r="D71" s="78"/>
      <c r="E71" s="78"/>
    </row>
    <row r="72" spans="1:5" ht="26.5" x14ac:dyDescent="0.35">
      <c r="A72" s="76" t="s">
        <v>98</v>
      </c>
      <c r="B72" s="70">
        <v>0.125</v>
      </c>
      <c r="C72" s="78"/>
      <c r="D72" s="78"/>
      <c r="E72" s="78"/>
    </row>
    <row r="73" spans="1:5" x14ac:dyDescent="0.35">
      <c r="A73" s="76" t="s">
        <v>99</v>
      </c>
      <c r="B73" s="70">
        <v>0.25</v>
      </c>
      <c r="C73" s="78"/>
      <c r="D73" s="78"/>
      <c r="E73" s="78"/>
    </row>
    <row r="74" spans="1:5" ht="39.5" x14ac:dyDescent="0.35">
      <c r="A74" s="69" t="s">
        <v>100</v>
      </c>
      <c r="B74" s="83" t="s">
        <v>77</v>
      </c>
      <c r="C74" s="83"/>
      <c r="D74" s="83"/>
      <c r="E74" s="83"/>
    </row>
    <row r="75" spans="1:5" x14ac:dyDescent="0.35">
      <c r="A75" s="76" t="s">
        <v>101</v>
      </c>
      <c r="B75" s="70">
        <v>10</v>
      </c>
      <c r="C75" s="77">
        <v>500</v>
      </c>
      <c r="D75" s="78">
        <v>625</v>
      </c>
      <c r="E75" s="77">
        <v>500</v>
      </c>
    </row>
    <row r="76" spans="1:5" x14ac:dyDescent="0.35">
      <c r="A76" s="76" t="s">
        <v>102</v>
      </c>
      <c r="B76" s="70">
        <v>25</v>
      </c>
      <c r="C76" s="78"/>
      <c r="D76" s="78"/>
      <c r="E76" s="78"/>
    </row>
    <row r="77" spans="1:5" ht="26.5" x14ac:dyDescent="0.35">
      <c r="A77" s="76" t="s">
        <v>103</v>
      </c>
      <c r="B77" s="70">
        <v>125</v>
      </c>
      <c r="C77" s="78"/>
      <c r="D77" s="78"/>
      <c r="E77" s="78"/>
    </row>
    <row r="78" spans="1:5" x14ac:dyDescent="0.35">
      <c r="A78" s="76" t="s">
        <v>104</v>
      </c>
      <c r="B78" s="70">
        <v>250</v>
      </c>
      <c r="C78" s="78"/>
      <c r="D78" s="78"/>
      <c r="E78" s="78"/>
    </row>
    <row r="79" spans="1:5" ht="39.5" x14ac:dyDescent="0.35">
      <c r="A79" s="71" t="s">
        <v>105</v>
      </c>
      <c r="B79" s="74">
        <v>1000</v>
      </c>
      <c r="C79" s="74">
        <v>2000</v>
      </c>
      <c r="D79" s="74">
        <v>3577.74</v>
      </c>
      <c r="E79" s="74">
        <v>2146.64</v>
      </c>
    </row>
    <row r="80" spans="1:5" ht="39.5" x14ac:dyDescent="0.35">
      <c r="A80" s="69" t="s">
        <v>106</v>
      </c>
      <c r="B80" s="70">
        <v>2</v>
      </c>
      <c r="C80" s="70">
        <v>5</v>
      </c>
      <c r="D80" s="70">
        <v>6.25</v>
      </c>
      <c r="E80" s="70">
        <v>5</v>
      </c>
    </row>
    <row r="81" spans="1:5" ht="39.5" x14ac:dyDescent="0.35">
      <c r="A81" s="71" t="s">
        <v>107</v>
      </c>
      <c r="B81" s="79" t="s">
        <v>77</v>
      </c>
      <c r="C81" s="79"/>
      <c r="D81" s="79"/>
      <c r="E81" s="79"/>
    </row>
    <row r="82" spans="1:5" x14ac:dyDescent="0.35">
      <c r="A82" s="73" t="s">
        <v>108</v>
      </c>
      <c r="B82" s="74">
        <v>450</v>
      </c>
      <c r="C82" s="80">
        <v>5000</v>
      </c>
      <c r="D82" s="80">
        <v>8944.35</v>
      </c>
      <c r="E82" s="80">
        <v>5008.84</v>
      </c>
    </row>
    <row r="83" spans="1:5" x14ac:dyDescent="0.35">
      <c r="A83" s="73" t="s">
        <v>109</v>
      </c>
      <c r="B83" s="74">
        <v>270</v>
      </c>
      <c r="C83" s="81"/>
      <c r="D83" s="81"/>
      <c r="E83" s="81"/>
    </row>
    <row r="84" spans="1:5" x14ac:dyDescent="0.35">
      <c r="A84" s="73" t="s">
        <v>110</v>
      </c>
      <c r="B84" s="74">
        <v>360</v>
      </c>
      <c r="C84" s="81"/>
      <c r="D84" s="81"/>
      <c r="E84" s="81"/>
    </row>
    <row r="85" spans="1:5" ht="39.5" x14ac:dyDescent="0.35">
      <c r="A85" s="71" t="s">
        <v>111</v>
      </c>
      <c r="B85" s="79" t="s">
        <v>77</v>
      </c>
      <c r="C85" s="79"/>
      <c r="D85" s="79"/>
      <c r="E85" s="79"/>
    </row>
    <row r="86" spans="1:5" x14ac:dyDescent="0.35">
      <c r="A86" s="73" t="s">
        <v>112</v>
      </c>
      <c r="B86" s="74">
        <v>180</v>
      </c>
      <c r="C86" s="80">
        <v>2000</v>
      </c>
      <c r="D86" s="80">
        <v>3577.74</v>
      </c>
      <c r="E86" s="80">
        <v>2146.64</v>
      </c>
    </row>
    <row r="87" spans="1:5" x14ac:dyDescent="0.35">
      <c r="A87" s="73" t="s">
        <v>113</v>
      </c>
      <c r="B87" s="74">
        <v>90</v>
      </c>
      <c r="C87" s="81"/>
      <c r="D87" s="81"/>
      <c r="E87" s="81"/>
    </row>
    <row r="88" spans="1:5" x14ac:dyDescent="0.35">
      <c r="A88" s="73" t="s">
        <v>114</v>
      </c>
      <c r="B88" s="74">
        <v>36</v>
      </c>
      <c r="C88" s="81"/>
      <c r="D88" s="81"/>
      <c r="E88" s="81"/>
    </row>
    <row r="89" spans="1:5" x14ac:dyDescent="0.35">
      <c r="A89" s="73" t="s">
        <v>115</v>
      </c>
      <c r="B89" s="74">
        <v>18</v>
      </c>
      <c r="C89" s="81"/>
      <c r="D89" s="81"/>
      <c r="E89" s="81"/>
    </row>
    <row r="90" spans="1:5" x14ac:dyDescent="0.35">
      <c r="A90" s="73" t="s">
        <v>116</v>
      </c>
      <c r="B90" s="74">
        <v>1</v>
      </c>
      <c r="C90" s="81"/>
      <c r="D90" s="81"/>
      <c r="E90" s="81"/>
    </row>
    <row r="91" spans="1:5" ht="65.5" x14ac:dyDescent="0.35">
      <c r="A91" s="51" t="s">
        <v>117</v>
      </c>
      <c r="B91" s="82" t="s">
        <v>77</v>
      </c>
      <c r="C91" s="82"/>
      <c r="D91" s="82"/>
      <c r="E91" s="82"/>
    </row>
    <row r="92" spans="1:5" x14ac:dyDescent="0.35">
      <c r="A92" s="73" t="s">
        <v>78</v>
      </c>
      <c r="B92" s="74">
        <v>0.8</v>
      </c>
      <c r="C92" s="80">
        <v>100</v>
      </c>
      <c r="D92" s="80">
        <v>125</v>
      </c>
      <c r="E92" s="80">
        <v>125</v>
      </c>
    </row>
    <row r="93" spans="1:5" x14ac:dyDescent="0.35">
      <c r="A93" s="73" t="s">
        <v>118</v>
      </c>
      <c r="B93" s="74">
        <v>4</v>
      </c>
      <c r="C93" s="81"/>
      <c r="D93" s="81"/>
      <c r="E93" s="81"/>
    </row>
    <row r="94" spans="1:5" x14ac:dyDescent="0.35">
      <c r="A94" s="73" t="s">
        <v>119</v>
      </c>
      <c r="B94" s="74">
        <v>12</v>
      </c>
      <c r="C94" s="81"/>
      <c r="D94" s="81"/>
      <c r="E94" s="81"/>
    </row>
    <row r="95" spans="1:5" ht="26.5" x14ac:dyDescent="0.35">
      <c r="A95" s="73" t="s">
        <v>120</v>
      </c>
      <c r="B95" s="74">
        <v>48</v>
      </c>
      <c r="C95" s="81"/>
      <c r="D95" s="81"/>
      <c r="E95" s="81"/>
    </row>
    <row r="96" spans="1:5" ht="26.5" x14ac:dyDescent="0.35">
      <c r="A96" s="73" t="s">
        <v>121</v>
      </c>
      <c r="B96" s="74">
        <v>96</v>
      </c>
      <c r="C96" s="81"/>
      <c r="D96" s="81"/>
      <c r="E96" s="81"/>
    </row>
    <row r="97" spans="1:5" ht="65.5" x14ac:dyDescent="0.35">
      <c r="A97" s="69" t="s">
        <v>122</v>
      </c>
      <c r="B97" s="70">
        <v>130</v>
      </c>
      <c r="C97" s="70">
        <v>400</v>
      </c>
      <c r="D97" s="70">
        <v>500</v>
      </c>
      <c r="E97" s="70">
        <v>400</v>
      </c>
    </row>
    <row r="98" spans="1:5" ht="78.5" x14ac:dyDescent="0.35">
      <c r="A98" s="71" t="s">
        <v>123</v>
      </c>
      <c r="B98" s="79" t="s">
        <v>77</v>
      </c>
      <c r="C98" s="79"/>
      <c r="D98" s="79"/>
      <c r="E98" s="79"/>
    </row>
    <row r="99" spans="1:5" x14ac:dyDescent="0.35">
      <c r="A99" s="73" t="s">
        <v>78</v>
      </c>
      <c r="B99" s="74">
        <v>0.08</v>
      </c>
      <c r="C99" s="80">
        <v>10</v>
      </c>
      <c r="D99" s="80">
        <v>12.5</v>
      </c>
      <c r="E99" s="80">
        <v>12.5</v>
      </c>
    </row>
    <row r="100" spans="1:5" x14ac:dyDescent="0.35">
      <c r="A100" s="73" t="s">
        <v>79</v>
      </c>
      <c r="B100" s="74">
        <v>0.4</v>
      </c>
      <c r="C100" s="81"/>
      <c r="D100" s="81"/>
      <c r="E100" s="81"/>
    </row>
    <row r="101" spans="1:5" x14ac:dyDescent="0.35">
      <c r="A101" s="73" t="s">
        <v>80</v>
      </c>
      <c r="B101" s="74">
        <v>1.2</v>
      </c>
      <c r="C101" s="81"/>
      <c r="D101" s="81"/>
      <c r="E101" s="81"/>
    </row>
    <row r="102" spans="1:5" x14ac:dyDescent="0.35">
      <c r="A102" s="73" t="s">
        <v>81</v>
      </c>
      <c r="B102" s="74">
        <v>9.6</v>
      </c>
      <c r="C102" s="81"/>
      <c r="D102" s="81"/>
      <c r="E102" s="81"/>
    </row>
    <row r="103" spans="1:5" ht="78.5" x14ac:dyDescent="0.35">
      <c r="A103" s="69" t="s">
        <v>124</v>
      </c>
      <c r="B103" s="70">
        <v>250</v>
      </c>
      <c r="C103" s="70">
        <v>400</v>
      </c>
      <c r="D103" s="70">
        <v>500</v>
      </c>
      <c r="E103" s="70">
        <v>400</v>
      </c>
    </row>
    <row r="104" spans="1:5" ht="15" customHeight="1" x14ac:dyDescent="0.35">
      <c r="A104" s="69" t="s">
        <v>125</v>
      </c>
      <c r="B104" s="83" t="s">
        <v>77</v>
      </c>
      <c r="C104" s="83"/>
      <c r="D104" s="83"/>
      <c r="E104" s="83"/>
    </row>
    <row r="105" spans="1:5" x14ac:dyDescent="0.35">
      <c r="A105" s="76" t="s">
        <v>78</v>
      </c>
      <c r="B105" s="70">
        <v>10</v>
      </c>
      <c r="C105" s="77">
        <v>500</v>
      </c>
      <c r="D105" s="77">
        <v>625</v>
      </c>
      <c r="E105" s="77">
        <v>500</v>
      </c>
    </row>
    <row r="106" spans="1:5" x14ac:dyDescent="0.35">
      <c r="A106" s="76" t="s">
        <v>79</v>
      </c>
      <c r="B106" s="70">
        <v>25</v>
      </c>
      <c r="C106" s="78"/>
      <c r="D106" s="78"/>
      <c r="E106" s="78"/>
    </row>
    <row r="107" spans="1:5" x14ac:dyDescent="0.35">
      <c r="A107" s="76" t="s">
        <v>80</v>
      </c>
      <c r="B107" s="70">
        <v>125</v>
      </c>
      <c r="C107" s="78"/>
      <c r="D107" s="78"/>
      <c r="E107" s="78"/>
    </row>
    <row r="108" spans="1:5" x14ac:dyDescent="0.35">
      <c r="A108" s="76" t="s">
        <v>81</v>
      </c>
      <c r="B108" s="70">
        <v>250</v>
      </c>
      <c r="C108" s="78"/>
      <c r="D108" s="78"/>
      <c r="E108" s="78"/>
    </row>
  </sheetData>
  <mergeCells count="60">
    <mergeCell ref="C16:C18"/>
    <mergeCell ref="D16:D18"/>
    <mergeCell ref="E16:E18"/>
    <mergeCell ref="C2:C3"/>
    <mergeCell ref="D2:D3"/>
    <mergeCell ref="E2:E3"/>
    <mergeCell ref="C10:C11"/>
    <mergeCell ref="E10:E11"/>
    <mergeCell ref="C20:C21"/>
    <mergeCell ref="D20:D21"/>
    <mergeCell ref="E20:E21"/>
    <mergeCell ref="B23:E23"/>
    <mergeCell ref="C24:C27"/>
    <mergeCell ref="D24:D27"/>
    <mergeCell ref="E24:E27"/>
    <mergeCell ref="B64:E64"/>
    <mergeCell ref="B29:E29"/>
    <mergeCell ref="B34:E34"/>
    <mergeCell ref="A35:A37"/>
    <mergeCell ref="C35:C45"/>
    <mergeCell ref="D35:D45"/>
    <mergeCell ref="E35:E45"/>
    <mergeCell ref="A38:A41"/>
    <mergeCell ref="A42:A45"/>
    <mergeCell ref="B46:E46"/>
    <mergeCell ref="B59:E59"/>
    <mergeCell ref="C60:C63"/>
    <mergeCell ref="D60:D63"/>
    <mergeCell ref="E60:E63"/>
    <mergeCell ref="C82:C84"/>
    <mergeCell ref="D82:D84"/>
    <mergeCell ref="E82:E84"/>
    <mergeCell ref="C65:C68"/>
    <mergeCell ref="D65:D68"/>
    <mergeCell ref="E65:E68"/>
    <mergeCell ref="B69:E69"/>
    <mergeCell ref="C70:C73"/>
    <mergeCell ref="D70:D73"/>
    <mergeCell ref="E70:E73"/>
    <mergeCell ref="B74:E74"/>
    <mergeCell ref="C75:C78"/>
    <mergeCell ref="D75:D78"/>
    <mergeCell ref="E75:E78"/>
    <mergeCell ref="B81:E81"/>
    <mergeCell ref="C105:C108"/>
    <mergeCell ref="D105:D108"/>
    <mergeCell ref="E105:E108"/>
    <mergeCell ref="B85:E85"/>
    <mergeCell ref="C86:C90"/>
    <mergeCell ref="D86:D90"/>
    <mergeCell ref="E86:E90"/>
    <mergeCell ref="B91:E91"/>
    <mergeCell ref="C92:C96"/>
    <mergeCell ref="D92:D96"/>
    <mergeCell ref="E92:E96"/>
    <mergeCell ref="B98:E98"/>
    <mergeCell ref="C99:C102"/>
    <mergeCell ref="D99:D102"/>
    <mergeCell ref="E99:E102"/>
    <mergeCell ref="B104:E10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"/>
  <sheetViews>
    <sheetView workbookViewId="0">
      <selection activeCell="A19" sqref="A19"/>
    </sheetView>
  </sheetViews>
  <sheetFormatPr defaultRowHeight="14.5" x14ac:dyDescent="0.35"/>
  <cols>
    <col min="1" max="1" width="52.81640625" bestFit="1" customWidth="1"/>
    <col min="2" max="2" width="10.7265625" bestFit="1" customWidth="1"/>
  </cols>
  <sheetData>
    <row r="1" spans="1:2" x14ac:dyDescent="0.35">
      <c r="A1" t="s">
        <v>126</v>
      </c>
      <c r="B1" s="2">
        <v>7155.48</v>
      </c>
    </row>
    <row r="2" spans="1:2" x14ac:dyDescent="0.35">
      <c r="A2" t="s">
        <v>127</v>
      </c>
      <c r="B2" s="1">
        <v>45331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Opłata za numerację</vt:lpstr>
      <vt:lpstr>Roczna opłata</vt:lpstr>
      <vt:lpstr>Opłata za częstotliwości</vt:lpstr>
      <vt:lpstr>Podstawa obliczenia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2024-04-16T13:43:58Z</dcterms:created>
  <dcterms:modified xsi:type="dcterms:W3CDTF">2024-04-16T13:44:12Z</dcterms:modified>
  <cp:category/>
  <cp:contentStatus/>
</cp:coreProperties>
</file>