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m.ochacinski\Desktop\"/>
    </mc:Choice>
  </mc:AlternateContent>
  <xr:revisionPtr revIDLastSave="0" documentId="13_ncr:1_{B951B56F-0A69-4DDD-87C6-A0191520AD65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podst'!$A$1:$AD$53</definedName>
    <definedName name="_xlnm._FilterDatabase" localSheetId="4" hidden="1">'gm rez'!$A$1:$AD$37</definedName>
    <definedName name="_xlnm._FilterDatabase" localSheetId="1" hidden="1">'pow podst'!$A$1:$AC$25</definedName>
    <definedName name="_xlnm._FilterDatabase" localSheetId="3" hidden="1">'pow rez'!$A$1:$AC$11</definedName>
    <definedName name="_xlnm.Print_Area" localSheetId="2">'gm podst'!$A$1:$Z$58</definedName>
    <definedName name="_xlnm.Print_Area" localSheetId="4">'gm rez'!$A$1:$Z$41</definedName>
    <definedName name="_xlnm.Print_Area" localSheetId="1">'pow podst'!$A$1:$Y$30</definedName>
    <definedName name="_xlnm.Print_Area" localSheetId="3">'pow rez'!$A$1:$Y$15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5" i="7" l="1"/>
  <c r="P25" i="7"/>
  <c r="Q17" i="7"/>
  <c r="Q18" i="7"/>
  <c r="Q19" i="7"/>
  <c r="P19" i="7"/>
  <c r="P18" i="7"/>
  <c r="P17" i="7"/>
  <c r="Q15" i="7"/>
  <c r="P15" i="7"/>
  <c r="P14" i="7"/>
  <c r="Q13" i="7"/>
  <c r="P13" i="7"/>
  <c r="Q26" i="7"/>
  <c r="P26" i="7"/>
  <c r="P28" i="7" l="1"/>
  <c r="Q28" i="7"/>
  <c r="Q29" i="7"/>
  <c r="P29" i="7"/>
  <c r="B29" i="7"/>
  <c r="M49" i="5"/>
  <c r="L34" i="5" l="1"/>
  <c r="M34" i="5" s="1"/>
  <c r="Z21" i="3"/>
  <c r="AA21" i="3"/>
  <c r="AB21" i="3"/>
  <c r="AC21" i="3"/>
  <c r="L50" i="5" l="1"/>
  <c r="M50" i="5"/>
  <c r="K50" i="5"/>
  <c r="K25" i="3"/>
  <c r="T25" i="3"/>
  <c r="T24" i="3"/>
  <c r="T23" i="3"/>
  <c r="T22" i="3"/>
  <c r="AA33" i="6" l="1"/>
  <c r="AB33" i="6"/>
  <c r="AC33" i="6" s="1"/>
  <c r="AD33" i="6"/>
  <c r="AA34" i="6"/>
  <c r="AB34" i="6"/>
  <c r="AC34" i="6" s="1"/>
  <c r="AD34" i="6"/>
  <c r="AA3" i="6"/>
  <c r="AB3" i="6"/>
  <c r="AC3" i="6" s="1"/>
  <c r="AA4" i="6"/>
  <c r="AB4" i="6"/>
  <c r="AC4" i="6" s="1"/>
  <c r="AA5" i="6"/>
  <c r="AB5" i="6"/>
  <c r="AC5" i="6" s="1"/>
  <c r="AA6" i="6"/>
  <c r="AB6" i="6"/>
  <c r="AC6" i="6" s="1"/>
  <c r="AA7" i="6"/>
  <c r="AB7" i="6"/>
  <c r="AC7" i="6" s="1"/>
  <c r="AA8" i="6"/>
  <c r="AB8" i="6"/>
  <c r="AC8" i="6" s="1"/>
  <c r="AA9" i="6"/>
  <c r="AB9" i="6"/>
  <c r="AC9" i="6" s="1"/>
  <c r="AA10" i="6"/>
  <c r="AB10" i="6"/>
  <c r="AC10" i="6" s="1"/>
  <c r="AA11" i="6"/>
  <c r="AB11" i="6"/>
  <c r="AC11" i="6" s="1"/>
  <c r="AA12" i="6"/>
  <c r="AB12" i="6"/>
  <c r="AC12" i="6" s="1"/>
  <c r="AA13" i="6"/>
  <c r="AB13" i="6"/>
  <c r="AC13" i="6" s="1"/>
  <c r="AA14" i="6"/>
  <c r="AB14" i="6"/>
  <c r="AC14" i="6" s="1"/>
  <c r="AA15" i="6"/>
  <c r="AB15" i="6"/>
  <c r="AC15" i="6" s="1"/>
  <c r="AA16" i="6"/>
  <c r="AB16" i="6"/>
  <c r="AC16" i="6" s="1"/>
  <c r="AA17" i="6"/>
  <c r="AB17" i="6"/>
  <c r="AC17" i="6" s="1"/>
  <c r="AA18" i="6"/>
  <c r="AB18" i="6"/>
  <c r="AC18" i="6" s="1"/>
  <c r="AA19" i="6"/>
  <c r="AB19" i="6"/>
  <c r="AC19" i="6" s="1"/>
  <c r="AA20" i="6"/>
  <c r="AB20" i="6"/>
  <c r="AC20" i="6" s="1"/>
  <c r="AA21" i="6"/>
  <c r="AB21" i="6"/>
  <c r="AC21" i="6" s="1"/>
  <c r="AA22" i="6"/>
  <c r="AB22" i="6"/>
  <c r="AC22" i="6" s="1"/>
  <c r="AA23" i="6"/>
  <c r="AB23" i="6"/>
  <c r="AC23" i="6" s="1"/>
  <c r="AA24" i="6"/>
  <c r="AB24" i="6"/>
  <c r="AC24" i="6" s="1"/>
  <c r="AA25" i="6"/>
  <c r="AB25" i="6"/>
  <c r="AC25" i="6" s="1"/>
  <c r="AA26" i="6"/>
  <c r="AB26" i="6"/>
  <c r="AC26" i="6" s="1"/>
  <c r="AA27" i="6"/>
  <c r="AB27" i="6"/>
  <c r="AC27" i="6" s="1"/>
  <c r="AA28" i="6"/>
  <c r="AB28" i="6"/>
  <c r="AC28" i="6" s="1"/>
  <c r="AA29" i="6"/>
  <c r="AB29" i="6"/>
  <c r="AC29" i="6" s="1"/>
  <c r="AA30" i="6"/>
  <c r="AB30" i="6"/>
  <c r="AC30" i="6" s="1"/>
  <c r="AA31" i="6"/>
  <c r="AB31" i="6"/>
  <c r="AC31" i="6" s="1"/>
  <c r="AA32" i="6"/>
  <c r="AB32" i="6"/>
  <c r="AC32" i="6" s="1"/>
  <c r="AC4" i="4" l="1"/>
  <c r="AC5" i="4"/>
  <c r="AC6" i="4"/>
  <c r="AC7" i="4"/>
  <c r="AC8" i="4"/>
  <c r="AA4" i="4"/>
  <c r="AB4" i="4" s="1"/>
  <c r="AA5" i="4"/>
  <c r="AB5" i="4" s="1"/>
  <c r="AA6" i="4"/>
  <c r="AB6" i="4" s="1"/>
  <c r="AA7" i="4"/>
  <c r="AB7" i="4" s="1"/>
  <c r="AA8" i="4"/>
  <c r="AB8" i="4" s="1"/>
  <c r="Z4" i="4"/>
  <c r="Z5" i="4"/>
  <c r="Z6" i="4"/>
  <c r="Z7" i="4"/>
  <c r="Z8" i="4"/>
  <c r="AD4" i="6" l="1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A5" i="5"/>
  <c r="AB5" i="5"/>
  <c r="AC5" i="5" s="1"/>
  <c r="AD5" i="5"/>
  <c r="AA6" i="5"/>
  <c r="AB6" i="5"/>
  <c r="AC6" i="5" s="1"/>
  <c r="AD6" i="5"/>
  <c r="AA7" i="5"/>
  <c r="AB7" i="5"/>
  <c r="AC7" i="5" s="1"/>
  <c r="AD7" i="5"/>
  <c r="AA8" i="5"/>
  <c r="AB8" i="5"/>
  <c r="AC8" i="5" s="1"/>
  <c r="AD8" i="5"/>
  <c r="AA9" i="5"/>
  <c r="AB9" i="5"/>
  <c r="AC9" i="5" s="1"/>
  <c r="AD9" i="5"/>
  <c r="AA10" i="5"/>
  <c r="AB10" i="5"/>
  <c r="AC10" i="5" s="1"/>
  <c r="AD10" i="5"/>
  <c r="AA11" i="5"/>
  <c r="AB11" i="5"/>
  <c r="AC11" i="5" s="1"/>
  <c r="AD11" i="5"/>
  <c r="AA12" i="5"/>
  <c r="AB12" i="5"/>
  <c r="AC12" i="5" s="1"/>
  <c r="AD12" i="5"/>
  <c r="AA13" i="5"/>
  <c r="AB13" i="5"/>
  <c r="AC13" i="5" s="1"/>
  <c r="AD13" i="5"/>
  <c r="AA14" i="5"/>
  <c r="AB14" i="5"/>
  <c r="AC14" i="5" s="1"/>
  <c r="AD14" i="5"/>
  <c r="AA15" i="5"/>
  <c r="AB15" i="5"/>
  <c r="AC15" i="5" s="1"/>
  <c r="AD15" i="5"/>
  <c r="AA16" i="5"/>
  <c r="AB16" i="5"/>
  <c r="AC16" i="5" s="1"/>
  <c r="AD16" i="5"/>
  <c r="AA17" i="5"/>
  <c r="AB17" i="5"/>
  <c r="AC17" i="5" s="1"/>
  <c r="AD17" i="5"/>
  <c r="AA18" i="5"/>
  <c r="AB18" i="5"/>
  <c r="AC18" i="5" s="1"/>
  <c r="AD18" i="5"/>
  <c r="AA19" i="5"/>
  <c r="AB19" i="5"/>
  <c r="AC19" i="5" s="1"/>
  <c r="AD19" i="5"/>
  <c r="AA20" i="5"/>
  <c r="AB20" i="5"/>
  <c r="AC20" i="5" s="1"/>
  <c r="AD20" i="5"/>
  <c r="AA21" i="5"/>
  <c r="AB21" i="5"/>
  <c r="AC21" i="5" s="1"/>
  <c r="AD21" i="5"/>
  <c r="AA22" i="5"/>
  <c r="AB22" i="5"/>
  <c r="AC22" i="5" s="1"/>
  <c r="AD22" i="5"/>
  <c r="AA23" i="5"/>
  <c r="AB23" i="5"/>
  <c r="AC23" i="5" s="1"/>
  <c r="AD23" i="5"/>
  <c r="AA24" i="5"/>
  <c r="AB24" i="5"/>
  <c r="AC24" i="5" s="1"/>
  <c r="AD24" i="5"/>
  <c r="AA25" i="5"/>
  <c r="AB25" i="5"/>
  <c r="AC25" i="5" s="1"/>
  <c r="AD25" i="5"/>
  <c r="AA26" i="5"/>
  <c r="AB26" i="5"/>
  <c r="AC26" i="5" s="1"/>
  <c r="AD26" i="5"/>
  <c r="AA27" i="5"/>
  <c r="AB27" i="5"/>
  <c r="AC27" i="5" s="1"/>
  <c r="AD27" i="5"/>
  <c r="AA28" i="5"/>
  <c r="AB28" i="5"/>
  <c r="AC28" i="5" s="1"/>
  <c r="AD28" i="5"/>
  <c r="AA29" i="5"/>
  <c r="AB29" i="5"/>
  <c r="AC29" i="5" s="1"/>
  <c r="AD29" i="5"/>
  <c r="AA30" i="5"/>
  <c r="AB30" i="5"/>
  <c r="AC30" i="5" s="1"/>
  <c r="AD30" i="5"/>
  <c r="AA31" i="5"/>
  <c r="AB31" i="5"/>
  <c r="AC31" i="5" s="1"/>
  <c r="AD31" i="5"/>
  <c r="AA32" i="5"/>
  <c r="AB32" i="5"/>
  <c r="AC32" i="5" s="1"/>
  <c r="AD32" i="5"/>
  <c r="AA33" i="5"/>
  <c r="AB33" i="5"/>
  <c r="AC33" i="5" s="1"/>
  <c r="AD33" i="5"/>
  <c r="AA34" i="5"/>
  <c r="AB34" i="5"/>
  <c r="AC34" i="5" s="1"/>
  <c r="AD34" i="5"/>
  <c r="AA35" i="5"/>
  <c r="AB35" i="5"/>
  <c r="AC35" i="5" s="1"/>
  <c r="AD35" i="5"/>
  <c r="AA36" i="5"/>
  <c r="AB36" i="5"/>
  <c r="AC36" i="5" s="1"/>
  <c r="AD36" i="5"/>
  <c r="AA37" i="5"/>
  <c r="AB37" i="5"/>
  <c r="AC37" i="5" s="1"/>
  <c r="AD37" i="5"/>
  <c r="AA38" i="5"/>
  <c r="AB38" i="5"/>
  <c r="AC38" i="5" s="1"/>
  <c r="AD38" i="5"/>
  <c r="AA39" i="5"/>
  <c r="AB39" i="5"/>
  <c r="AC39" i="5" s="1"/>
  <c r="AD39" i="5"/>
  <c r="AA40" i="5"/>
  <c r="AB40" i="5"/>
  <c r="AC40" i="5" s="1"/>
  <c r="AD40" i="5"/>
  <c r="AA41" i="5"/>
  <c r="AB41" i="5"/>
  <c r="AC41" i="5" s="1"/>
  <c r="AD41" i="5"/>
  <c r="AA42" i="5"/>
  <c r="AB42" i="5"/>
  <c r="AC42" i="5" s="1"/>
  <c r="AD42" i="5"/>
  <c r="AA43" i="5"/>
  <c r="AB43" i="5"/>
  <c r="AC43" i="5" s="1"/>
  <c r="AD43" i="5"/>
  <c r="AA44" i="5"/>
  <c r="AB44" i="5"/>
  <c r="AC44" i="5" s="1"/>
  <c r="AD44" i="5"/>
  <c r="AA45" i="5"/>
  <c r="AB45" i="5"/>
  <c r="AC45" i="5" s="1"/>
  <c r="AD45" i="5"/>
  <c r="AA46" i="5"/>
  <c r="AB46" i="5"/>
  <c r="AC46" i="5" s="1"/>
  <c r="AD46" i="5"/>
  <c r="AA47" i="5"/>
  <c r="AB47" i="5"/>
  <c r="AC47" i="5" s="1"/>
  <c r="AD47" i="5"/>
  <c r="AA48" i="5"/>
  <c r="AB48" i="5"/>
  <c r="AC48" i="5" s="1"/>
  <c r="AD48" i="5"/>
  <c r="AA49" i="5"/>
  <c r="AB49" i="5"/>
  <c r="AC49" i="5" s="1"/>
  <c r="AD49" i="5"/>
  <c r="Z5" i="3"/>
  <c r="AA5" i="3"/>
  <c r="AB5" i="3" s="1"/>
  <c r="AC5" i="3"/>
  <c r="Z6" i="3"/>
  <c r="AA6" i="3"/>
  <c r="AB6" i="3" s="1"/>
  <c r="AC6" i="3"/>
  <c r="Z7" i="3"/>
  <c r="AA7" i="3"/>
  <c r="AB7" i="3" s="1"/>
  <c r="AC7" i="3"/>
  <c r="Z8" i="3"/>
  <c r="AA8" i="3"/>
  <c r="AB8" i="3" s="1"/>
  <c r="AC8" i="3"/>
  <c r="Z9" i="3"/>
  <c r="AA9" i="3"/>
  <c r="AB9" i="3" s="1"/>
  <c r="AC9" i="3"/>
  <c r="Z10" i="3"/>
  <c r="AA10" i="3"/>
  <c r="AB10" i="3" s="1"/>
  <c r="AC10" i="3"/>
  <c r="Z11" i="3"/>
  <c r="AA11" i="3"/>
  <c r="AB11" i="3" s="1"/>
  <c r="AC11" i="3"/>
  <c r="Z12" i="3"/>
  <c r="AA12" i="3"/>
  <c r="AB12" i="3" s="1"/>
  <c r="AC12" i="3"/>
  <c r="Z13" i="3"/>
  <c r="AA13" i="3"/>
  <c r="AB13" i="3" s="1"/>
  <c r="AC13" i="3"/>
  <c r="Z14" i="3"/>
  <c r="AA14" i="3"/>
  <c r="AB14" i="3" s="1"/>
  <c r="AC14" i="3"/>
  <c r="Z15" i="3"/>
  <c r="AA15" i="3"/>
  <c r="AB15" i="3" s="1"/>
  <c r="AC15" i="3"/>
  <c r="Z16" i="3"/>
  <c r="AA16" i="3"/>
  <c r="AB16" i="3" s="1"/>
  <c r="AC16" i="3"/>
  <c r="Z17" i="3"/>
  <c r="AA17" i="3"/>
  <c r="AB17" i="3" s="1"/>
  <c r="AC17" i="3"/>
  <c r="Z18" i="3"/>
  <c r="AA18" i="3"/>
  <c r="AB18" i="3" s="1"/>
  <c r="AC18" i="3"/>
  <c r="Z19" i="3"/>
  <c r="AA19" i="3"/>
  <c r="AB19" i="3" s="1"/>
  <c r="AC19" i="3"/>
  <c r="Z20" i="3"/>
  <c r="AA20" i="3"/>
  <c r="AB20" i="3" s="1"/>
  <c r="AC20" i="3"/>
  <c r="B19" i="7" l="1"/>
  <c r="B18" i="7"/>
  <c r="B15" i="7"/>
  <c r="B13" i="7"/>
  <c r="B17" i="7"/>
  <c r="B14" i="7"/>
  <c r="B27" i="7"/>
  <c r="P12" i="7" l="1"/>
  <c r="Q12" i="7"/>
  <c r="Q14" i="7"/>
  <c r="P16" i="7"/>
  <c r="Q16" i="7"/>
  <c r="P21" i="7"/>
  <c r="P34" i="7" s="1"/>
  <c r="Q21" i="7"/>
  <c r="Q34" i="7" s="1"/>
  <c r="P22" i="7"/>
  <c r="Q22" i="7"/>
  <c r="P20" i="7"/>
  <c r="P24" i="7"/>
  <c r="Q24" i="7"/>
  <c r="P27" i="7"/>
  <c r="Q27" i="7"/>
  <c r="Z3" i="4"/>
  <c r="Z37" i="6"/>
  <c r="Y37" i="6"/>
  <c r="Z36" i="6"/>
  <c r="Y36" i="6"/>
  <c r="Z35" i="6"/>
  <c r="Y35" i="6"/>
  <c r="Y11" i="4"/>
  <c r="X11" i="4"/>
  <c r="Y10" i="4"/>
  <c r="X10" i="4"/>
  <c r="Y9" i="4"/>
  <c r="X9" i="4"/>
  <c r="AA4" i="5"/>
  <c r="AB3" i="5"/>
  <c r="AA3" i="5"/>
  <c r="Z53" i="5"/>
  <c r="Y53" i="5"/>
  <c r="Z52" i="5"/>
  <c r="Y52" i="5"/>
  <c r="Z51" i="5"/>
  <c r="Y51" i="5"/>
  <c r="Z50" i="5"/>
  <c r="Y50" i="5"/>
  <c r="Z4" i="3"/>
  <c r="Z3" i="3"/>
  <c r="Y22" i="3"/>
  <c r="Y25" i="3"/>
  <c r="Y24" i="3"/>
  <c r="Y23" i="3"/>
  <c r="X25" i="3"/>
  <c r="X24" i="3"/>
  <c r="X23" i="3"/>
  <c r="X22" i="3"/>
  <c r="Q20" i="7" l="1"/>
  <c r="P30" i="7"/>
  <c r="P33" i="7" s="1"/>
  <c r="Q30" i="7"/>
  <c r="Q33" i="7" s="1"/>
  <c r="Q44" i="7" s="1"/>
  <c r="P31" i="7"/>
  <c r="P35" i="7" s="1"/>
  <c r="P39" i="7"/>
  <c r="P38" i="7"/>
  <c r="P37" i="7"/>
  <c r="Q31" i="7"/>
  <c r="Q35" i="7" s="1"/>
  <c r="Q41" i="7"/>
  <c r="Q23" i="7"/>
  <c r="Q40" i="7" s="1"/>
  <c r="Q39" i="7"/>
  <c r="Q38" i="7"/>
  <c r="Q37" i="7"/>
  <c r="Q32" i="7"/>
  <c r="P32" i="7"/>
  <c r="P43" i="7" s="1"/>
  <c r="P23" i="7"/>
  <c r="J11" i="4"/>
  <c r="P44" i="7" l="1"/>
  <c r="P41" i="7"/>
  <c r="P36" i="7"/>
  <c r="P42" i="7"/>
  <c r="Q36" i="7"/>
  <c r="Q43" i="7"/>
  <c r="P40" i="7"/>
  <c r="Q42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3" i="7" l="1"/>
  <c r="S15" i="7"/>
  <c r="S14" i="7"/>
  <c r="R29" i="7"/>
  <c r="R18" i="7"/>
  <c r="S29" i="7"/>
  <c r="S28" i="7"/>
  <c r="R26" i="7"/>
  <c r="S26" i="7"/>
  <c r="S25" i="7"/>
  <c r="R19" i="7"/>
  <c r="R17" i="7"/>
  <c r="S18" i="7"/>
  <c r="S17" i="7"/>
  <c r="S19" i="7"/>
  <c r="C15" i="7"/>
  <c r="R15" i="7" s="1"/>
  <c r="C14" i="7"/>
  <c r="C13" i="7"/>
  <c r="R14" i="7" l="1"/>
  <c r="R13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25" i="3"/>
  <c r="V25" i="3"/>
  <c r="U25" i="3"/>
  <c r="S25" i="3"/>
  <c r="R25" i="3"/>
  <c r="Q25" i="3"/>
  <c r="P25" i="3"/>
  <c r="O25" i="3"/>
  <c r="N25" i="3"/>
  <c r="W24" i="3"/>
  <c r="V24" i="3"/>
  <c r="U24" i="3"/>
  <c r="S24" i="3"/>
  <c r="R24" i="3"/>
  <c r="Q24" i="3"/>
  <c r="P24" i="3"/>
  <c r="O24" i="3"/>
  <c r="N24" i="3"/>
  <c r="W23" i="3"/>
  <c r="V23" i="3"/>
  <c r="U23" i="3"/>
  <c r="S23" i="3"/>
  <c r="R23" i="3"/>
  <c r="Q23" i="3"/>
  <c r="P23" i="3"/>
  <c r="O23" i="3"/>
  <c r="N23" i="3"/>
  <c r="L25" i="3"/>
  <c r="J25" i="3"/>
  <c r="L24" i="3"/>
  <c r="K24" i="3"/>
  <c r="J24" i="3"/>
  <c r="J23" i="3"/>
  <c r="H24" i="3"/>
  <c r="H23" i="3"/>
  <c r="X53" i="5"/>
  <c r="W53" i="5"/>
  <c r="V53" i="5"/>
  <c r="U53" i="5"/>
  <c r="T53" i="5"/>
  <c r="S53" i="5"/>
  <c r="R53" i="5"/>
  <c r="Q53" i="5"/>
  <c r="P53" i="5"/>
  <c r="O53" i="5"/>
  <c r="X52" i="5"/>
  <c r="W52" i="5"/>
  <c r="V52" i="5"/>
  <c r="U52" i="5"/>
  <c r="T52" i="5"/>
  <c r="S52" i="5"/>
  <c r="R52" i="5"/>
  <c r="Q52" i="5"/>
  <c r="P52" i="5"/>
  <c r="O52" i="5"/>
  <c r="X51" i="5"/>
  <c r="W51" i="5"/>
  <c r="V51" i="5"/>
  <c r="U51" i="5"/>
  <c r="T51" i="5"/>
  <c r="S51" i="5"/>
  <c r="R51" i="5"/>
  <c r="Q51" i="5"/>
  <c r="P51" i="5"/>
  <c r="O51" i="5"/>
  <c r="M53" i="5"/>
  <c r="L53" i="5"/>
  <c r="K53" i="5"/>
  <c r="M52" i="5"/>
  <c r="L52" i="5"/>
  <c r="K52" i="5"/>
  <c r="M51" i="5"/>
  <c r="L51" i="5"/>
  <c r="K51" i="5"/>
  <c r="I52" i="5"/>
  <c r="I51" i="5"/>
  <c r="W10" i="4"/>
  <c r="V10" i="4"/>
  <c r="U10" i="4"/>
  <c r="T10" i="4"/>
  <c r="S10" i="4"/>
  <c r="R10" i="4"/>
  <c r="Q10" i="4"/>
  <c r="P10" i="4"/>
  <c r="O10" i="4"/>
  <c r="N10" i="4"/>
  <c r="K10" i="4"/>
  <c r="J10" i="4"/>
  <c r="H10" i="4"/>
  <c r="X36" i="6"/>
  <c r="W36" i="6"/>
  <c r="V36" i="6"/>
  <c r="U36" i="6"/>
  <c r="T36" i="6"/>
  <c r="S36" i="6"/>
  <c r="R36" i="6"/>
  <c r="Q36" i="6"/>
  <c r="P36" i="6"/>
  <c r="O36" i="6"/>
  <c r="L36" i="6"/>
  <c r="K36" i="6"/>
  <c r="I36" i="6"/>
  <c r="Z25" i="3" l="1"/>
  <c r="AC25" i="3"/>
  <c r="AA36" i="6"/>
  <c r="AA52" i="5"/>
  <c r="Z10" i="4"/>
  <c r="AA51" i="5"/>
  <c r="AA53" i="5"/>
  <c r="Z24" i="3"/>
  <c r="S21" i="7"/>
  <c r="E38" i="7"/>
  <c r="G34" i="7"/>
  <c r="G38" i="7"/>
  <c r="I34" i="7"/>
  <c r="I38" i="7"/>
  <c r="K34" i="7"/>
  <c r="K38" i="7"/>
  <c r="M34" i="7"/>
  <c r="M38" i="7"/>
  <c r="O34" i="7"/>
  <c r="O38" i="7"/>
  <c r="B34" i="7"/>
  <c r="B38" i="7"/>
  <c r="D34" i="7"/>
  <c r="D38" i="7"/>
  <c r="F34" i="7"/>
  <c r="F38" i="7"/>
  <c r="H34" i="7"/>
  <c r="H38" i="7"/>
  <c r="J34" i="7"/>
  <c r="J38" i="7"/>
  <c r="L34" i="7"/>
  <c r="L38" i="7"/>
  <c r="N34" i="7"/>
  <c r="N38" i="7"/>
  <c r="R32" i="7"/>
  <c r="AA10" i="4"/>
  <c r="S32" i="7"/>
  <c r="S31" i="7"/>
  <c r="C34" i="7"/>
  <c r="R21" i="7"/>
  <c r="E34" i="7"/>
  <c r="S22" i="7"/>
  <c r="R22" i="7"/>
  <c r="E35" i="7"/>
  <c r="M35" i="7"/>
  <c r="H35" i="7"/>
  <c r="AB51" i="5"/>
  <c r="L35" i="7"/>
  <c r="I35" i="7"/>
  <c r="C35" i="7"/>
  <c r="G35" i="7"/>
  <c r="K35" i="7"/>
  <c r="O35" i="7"/>
  <c r="B35" i="7"/>
  <c r="F35" i="7"/>
  <c r="J35" i="7"/>
  <c r="N35" i="7"/>
  <c r="AB36" i="6"/>
  <c r="AD51" i="5"/>
  <c r="AD3" i="5"/>
  <c r="K23" i="3"/>
  <c r="Z23" i="3" s="1"/>
  <c r="S34" i="7" l="1"/>
  <c r="S35" i="7"/>
  <c r="R34" i="7"/>
  <c r="B24" i="7"/>
  <c r="AA23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37" i="6"/>
  <c r="W37" i="6"/>
  <c r="V37" i="6"/>
  <c r="U37" i="6"/>
  <c r="T37" i="6"/>
  <c r="S37" i="6"/>
  <c r="R37" i="6"/>
  <c r="Q37" i="6"/>
  <c r="P37" i="6"/>
  <c r="O37" i="6"/>
  <c r="M37" i="6"/>
  <c r="L37" i="6"/>
  <c r="K37" i="6"/>
  <c r="I37" i="6"/>
  <c r="X35" i="6"/>
  <c r="W35" i="6"/>
  <c r="V35" i="6"/>
  <c r="U35" i="6"/>
  <c r="T35" i="6"/>
  <c r="S35" i="6"/>
  <c r="R35" i="6"/>
  <c r="Q35" i="6"/>
  <c r="P35" i="6"/>
  <c r="O35" i="6"/>
  <c r="M35" i="6"/>
  <c r="L35" i="6"/>
  <c r="K35" i="6"/>
  <c r="I35" i="6"/>
  <c r="W11" i="4"/>
  <c r="V11" i="4"/>
  <c r="U11" i="4"/>
  <c r="T11" i="4"/>
  <c r="S11" i="4"/>
  <c r="R11" i="4"/>
  <c r="Q11" i="4"/>
  <c r="P11" i="4"/>
  <c r="O11" i="4"/>
  <c r="N11" i="4"/>
  <c r="L11" i="4"/>
  <c r="K11" i="4"/>
  <c r="H11" i="4"/>
  <c r="I53" i="5"/>
  <c r="H25" i="3"/>
  <c r="D28" i="7" l="1"/>
  <c r="R28" i="7" s="1"/>
  <c r="M36" i="6"/>
  <c r="AD36" i="6" s="1"/>
  <c r="D24" i="7"/>
  <c r="R24" i="7" s="1"/>
  <c r="D25" i="7"/>
  <c r="L10" i="4"/>
  <c r="AC10" i="4" s="1"/>
  <c r="B36" i="7"/>
  <c r="B40" i="7"/>
  <c r="D36" i="7"/>
  <c r="D40" i="7"/>
  <c r="F36" i="7"/>
  <c r="F40" i="7"/>
  <c r="H36" i="7"/>
  <c r="H40" i="7"/>
  <c r="J36" i="7"/>
  <c r="J40" i="7"/>
  <c r="L36" i="7"/>
  <c r="L40" i="7"/>
  <c r="N36" i="7"/>
  <c r="N40" i="7"/>
  <c r="Z11" i="4"/>
  <c r="G36" i="7"/>
  <c r="G40" i="7"/>
  <c r="I36" i="7"/>
  <c r="I40" i="7"/>
  <c r="K36" i="7"/>
  <c r="K40" i="7"/>
  <c r="M36" i="7"/>
  <c r="M40" i="7"/>
  <c r="O36" i="7"/>
  <c r="O40" i="7"/>
  <c r="AA37" i="6"/>
  <c r="AA35" i="6"/>
  <c r="L23" i="3"/>
  <c r="AC23" i="3" s="1"/>
  <c r="AC3" i="3"/>
  <c r="R27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B30" i="7"/>
  <c r="B41" i="7" s="1"/>
  <c r="H9" i="4"/>
  <c r="L9" i="4"/>
  <c r="K9" i="4"/>
  <c r="J9" i="4"/>
  <c r="W9" i="4"/>
  <c r="V9" i="4"/>
  <c r="U9" i="4"/>
  <c r="T9" i="4"/>
  <c r="S9" i="4"/>
  <c r="R9" i="4"/>
  <c r="Q9" i="4"/>
  <c r="P9" i="4"/>
  <c r="O9" i="4"/>
  <c r="N9" i="4"/>
  <c r="AB37" i="6"/>
  <c r="AD37" i="6"/>
  <c r="AB52" i="5"/>
  <c r="AD52" i="5"/>
  <c r="AB53" i="5"/>
  <c r="AD53" i="5"/>
  <c r="AA24" i="3"/>
  <c r="AC24" i="3"/>
  <c r="AA25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35" i="6"/>
  <c r="AD35" i="6"/>
  <c r="AD3" i="6"/>
  <c r="AC3" i="4"/>
  <c r="AA3" i="4"/>
  <c r="AB3" i="4" s="1"/>
  <c r="AB4" i="5"/>
  <c r="AC4" i="5" s="1"/>
  <c r="AD4" i="5"/>
  <c r="N20" i="7" l="1"/>
  <c r="D30" i="7"/>
  <c r="D41" i="7" s="1"/>
  <c r="R25" i="7"/>
  <c r="D31" i="7"/>
  <c r="S36" i="7"/>
  <c r="J20" i="7"/>
  <c r="J37" i="7" s="1"/>
  <c r="N37" i="7"/>
  <c r="H20" i="7"/>
  <c r="H37" i="7" s="1"/>
  <c r="K20" i="7"/>
  <c r="K33" i="7" s="1"/>
  <c r="O20" i="7"/>
  <c r="O37" i="7" s="1"/>
  <c r="Z9" i="4"/>
  <c r="AA9" i="4"/>
  <c r="S30" i="7"/>
  <c r="AC3" i="5"/>
  <c r="M20" i="7"/>
  <c r="M37" i="7" s="1"/>
  <c r="I20" i="7"/>
  <c r="R36" i="7"/>
  <c r="B20" i="7"/>
  <c r="L20" i="7"/>
  <c r="AC9" i="4"/>
  <c r="O22" i="3"/>
  <c r="AA4" i="3"/>
  <c r="AB4" i="3" s="1"/>
  <c r="J33" i="7" l="1"/>
  <c r="J44" i="7" s="1"/>
  <c r="O33" i="7"/>
  <c r="D42" i="7"/>
  <c r="R31" i="7"/>
  <c r="D35" i="7"/>
  <c r="R35" i="7" s="1"/>
  <c r="R30" i="7"/>
  <c r="N33" i="7"/>
  <c r="N44" i="7" s="1"/>
  <c r="H33" i="7"/>
  <c r="H44" i="7" s="1"/>
  <c r="K44" i="7"/>
  <c r="B37" i="7"/>
  <c r="I33" i="7"/>
  <c r="I44" i="7" s="1"/>
  <c r="L33" i="7"/>
  <c r="L44" i="7" s="1"/>
  <c r="M33" i="7"/>
  <c r="M44" i="7" s="1"/>
  <c r="O44" i="7"/>
  <c r="K37" i="7"/>
  <c r="I37" i="7"/>
  <c r="L37" i="7"/>
  <c r="S27" i="7"/>
  <c r="AA3" i="3" l="1"/>
  <c r="E16" i="7" l="1"/>
  <c r="E12" i="7"/>
  <c r="E20" i="7" l="1"/>
  <c r="E37" i="7" s="1"/>
  <c r="G12" i="7"/>
  <c r="G16" i="7"/>
  <c r="F16" i="7"/>
  <c r="F12" i="7"/>
  <c r="C16" i="7"/>
  <c r="C12" i="7"/>
  <c r="B33" i="7"/>
  <c r="B44" i="7" s="1"/>
  <c r="X50" i="5"/>
  <c r="W50" i="5"/>
  <c r="V50" i="5"/>
  <c r="U50" i="5"/>
  <c r="T50" i="5"/>
  <c r="S50" i="5"/>
  <c r="R50" i="5"/>
  <c r="Q50" i="5"/>
  <c r="P50" i="5"/>
  <c r="O50" i="5"/>
  <c r="I50" i="5"/>
  <c r="W22" i="3"/>
  <c r="V22" i="3"/>
  <c r="U22" i="3"/>
  <c r="S22" i="3"/>
  <c r="R22" i="3"/>
  <c r="Q22" i="3"/>
  <c r="P22" i="3"/>
  <c r="N22" i="3"/>
  <c r="K22" i="3"/>
  <c r="J22" i="3"/>
  <c r="H22" i="3"/>
  <c r="AC4" i="3"/>
  <c r="Z22" i="3" l="1"/>
  <c r="AA50" i="5"/>
  <c r="E33" i="7"/>
  <c r="E44" i="7" s="1"/>
  <c r="S16" i="7"/>
  <c r="S12" i="7"/>
  <c r="C20" i="7"/>
  <c r="F20" i="7"/>
  <c r="G20" i="7"/>
  <c r="AB50" i="5"/>
  <c r="C33" i="7"/>
  <c r="AA11" i="4"/>
  <c r="AA22" i="3"/>
  <c r="AB3" i="3"/>
  <c r="D16" i="7"/>
  <c r="R16" i="7" s="1"/>
  <c r="L22" i="3"/>
  <c r="AC22" i="3" s="1"/>
  <c r="AD50" i="5"/>
  <c r="D12" i="7"/>
  <c r="R12" i="7" s="1"/>
  <c r="AC11" i="4"/>
  <c r="G33" i="7" l="1"/>
  <c r="G44" i="7" s="1"/>
  <c r="C44" i="7"/>
  <c r="G37" i="7"/>
  <c r="F37" i="7"/>
  <c r="C37" i="7"/>
  <c r="S20" i="7"/>
  <c r="D20" i="7"/>
  <c r="F33" i="7"/>
  <c r="S33" i="7" l="1"/>
  <c r="R20" i="7"/>
  <c r="D37" i="7"/>
  <c r="F44" i="7"/>
  <c r="D33" i="7"/>
  <c r="R33" i="7" s="1"/>
  <c r="D44" i="7" l="1"/>
</calcChain>
</file>

<file path=xl/sharedStrings.xml><?xml version="1.0" encoding="utf-8"?>
<sst xmlns="http://schemas.openxmlformats.org/spreadsheetml/2006/main" count="990" uniqueCount="494">
  <si>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</si>
  <si>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</si>
  <si>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</si>
  <si>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</si>
  <si>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</si>
  <si>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</si>
  <si>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</si>
  <si>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</si>
  <si>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</si>
  <si>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</si>
  <si>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</si>
  <si>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</si>
  <si>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</si>
  <si>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</si>
  <si>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</si>
  <si>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</si>
  <si>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</si>
  <si>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</si>
  <si>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</si>
  <si>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</si>
  <si>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</si>
  <si>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</si>
  <si>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</si>
  <si>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</si>
  <si>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</si>
  <si>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</si>
  <si>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</si>
  <si>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</si>
  <si>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</si>
  <si>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</si>
  <si>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</si>
  <si>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</si>
  <si>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</si>
  <si>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</si>
  <si>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</si>
  <si>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</si>
  <si>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</si>
  <si>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</si>
  <si>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</si>
  <si>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</si>
  <si>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</si>
  <si>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</si>
  <si>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</si>
  <si>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</si>
  <si>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</si>
  <si>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</si>
  <si>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</si>
  <si>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</si>
  <si>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Województwo: pomorskie</t>
  </si>
  <si>
    <t>Powiat bytowski</t>
  </si>
  <si>
    <t>2201000</t>
  </si>
  <si>
    <t>2202000</t>
  </si>
  <si>
    <t>2203000</t>
  </si>
  <si>
    <t>Powiat gdański</t>
  </si>
  <si>
    <t>2204000</t>
  </si>
  <si>
    <t>Powiat kartuski</t>
  </si>
  <si>
    <t>2205000</t>
  </si>
  <si>
    <t>Powiat kościerski</t>
  </si>
  <si>
    <t>2206000</t>
  </si>
  <si>
    <t>2207000</t>
  </si>
  <si>
    <t>Powiat pucki</t>
  </si>
  <si>
    <t>2211000</t>
  </si>
  <si>
    <t>Powiat słupski</t>
  </si>
  <si>
    <t>2212000</t>
  </si>
  <si>
    <t>2213000</t>
  </si>
  <si>
    <t>2214000</t>
  </si>
  <si>
    <t>2201023</t>
  </si>
  <si>
    <t>2202011</t>
  </si>
  <si>
    <t>2202023</t>
  </si>
  <si>
    <t>2202043</t>
  </si>
  <si>
    <t>2204011</t>
  </si>
  <si>
    <t>2204022</t>
  </si>
  <si>
    <t>2204032</t>
  </si>
  <si>
    <t>2204042</t>
  </si>
  <si>
    <t>2204052</t>
  </si>
  <si>
    <t>2204062</t>
  </si>
  <si>
    <t>2204082</t>
  </si>
  <si>
    <t>2205023</t>
  </si>
  <si>
    <t>2205032</t>
  </si>
  <si>
    <t>2205052</t>
  </si>
  <si>
    <t>2205062</t>
  </si>
  <si>
    <t>2205083</t>
  </si>
  <si>
    <t>2206032</t>
  </si>
  <si>
    <t>2206052</t>
  </si>
  <si>
    <t>2206072</t>
  </si>
  <si>
    <t>2207011</t>
  </si>
  <si>
    <t>2207022</t>
  </si>
  <si>
    <t>2207032</t>
  </si>
  <si>
    <t>2207043</t>
  </si>
  <si>
    <t>2208011</t>
  </si>
  <si>
    <t>2208021</t>
  </si>
  <si>
    <t>2208042</t>
  </si>
  <si>
    <t>2209011</t>
  </si>
  <si>
    <t>2209042</t>
  </si>
  <si>
    <t>2209073</t>
  </si>
  <si>
    <t>2210011</t>
  </si>
  <si>
    <t>2210023</t>
  </si>
  <si>
    <t>2210042</t>
  </si>
  <si>
    <t>2211031</t>
  </si>
  <si>
    <t>2211052</t>
  </si>
  <si>
    <t>2211062</t>
  </si>
  <si>
    <t>2212011</t>
  </si>
  <si>
    <t>2212053</t>
  </si>
  <si>
    <t>2212062</t>
  </si>
  <si>
    <t>2212072</t>
  </si>
  <si>
    <t>2212082</t>
  </si>
  <si>
    <t>2213013</t>
  </si>
  <si>
    <t>2213031</t>
  </si>
  <si>
    <t>2213093</t>
  </si>
  <si>
    <t>2213112</t>
  </si>
  <si>
    <t>2213122</t>
  </si>
  <si>
    <t>2214011</t>
  </si>
  <si>
    <t>2214043</t>
  </si>
  <si>
    <t>2215011</t>
  </si>
  <si>
    <t>2215031</t>
  </si>
  <si>
    <t>2215062</t>
  </si>
  <si>
    <t>2215092</t>
  </si>
  <si>
    <t>2215102</t>
  </si>
  <si>
    <t>K</t>
  </si>
  <si>
    <t>P</t>
  </si>
  <si>
    <t>B</t>
  </si>
  <si>
    <t xml:space="preserve">  WI-VII.805.215.2022</t>
  </si>
  <si>
    <t>Powiat Gdański</t>
  </si>
  <si>
    <t xml:space="preserve">Przebudowa drogi powiatowej nr 2238G Wiślinka - Trzcinisko - Błotnik na odcinku Trzcinisko - Błotnik </t>
  </si>
  <si>
    <t>05.2023-05.2025</t>
  </si>
  <si>
    <t xml:space="preserve">  WI-VII.805.214.2022</t>
  </si>
  <si>
    <t xml:space="preserve">Przebudowa dróg powiatowych nr 2220G Różyny - Ulkowy - Rębielcz i nr 2209G Kleszczewo - Graniczna Wieś - Pawłowo w msc. Pawłowo </t>
  </si>
  <si>
    <t>08.2023-07.2027</t>
  </si>
  <si>
    <t xml:space="preserve">  WI-VII.805.441.2019 </t>
  </si>
  <si>
    <t>Gmina Krokowa</t>
  </si>
  <si>
    <t>pucki</t>
  </si>
  <si>
    <t xml:space="preserve">Przebudowa dróg gminnych w miejscowościach Wierzchucino, Sławoszyno i Żarnowiec - gmina Krokowa </t>
  </si>
  <si>
    <t>WI-VII.805.400.2021</t>
  </si>
  <si>
    <t>Gmina Miasta Wejherowa</t>
  </si>
  <si>
    <t>wejherowski</t>
  </si>
  <si>
    <t>Budowa bezkolizyjnego powiązania drogowego łączącego północną i południową cześć miasta Wejherowa oraz drogę krajową nr 6 wraz z obiektami mostowymi (węzeł ZRYW)</t>
  </si>
  <si>
    <t>11.2022-06.2025</t>
  </si>
  <si>
    <t>Gmina Nowa Karczma</t>
  </si>
  <si>
    <t>kościerski</t>
  </si>
  <si>
    <t>Gmina Przodkowo</t>
  </si>
  <si>
    <t>kartuski</t>
  </si>
  <si>
    <t>R</t>
  </si>
  <si>
    <t>starogardzki</t>
  </si>
  <si>
    <t xml:space="preserve">  WI-VII.805.168.2022</t>
  </si>
  <si>
    <t>Gmina Brusy</t>
  </si>
  <si>
    <t>chojnicki</t>
  </si>
  <si>
    <t>Przebudowa ulic: Bolta, Świętopełka, Witosa, Derdowskiego, Chełmowskiej, ks. Antoniego Graduszewskiego, bł. ks. Józefa Jankowskiego, Szkolnej, Kościelnej, Pocztowej i 2-go Lutego oraz Placu Jana Pawła II w Brusach</t>
  </si>
  <si>
    <t>gdański</t>
  </si>
  <si>
    <t xml:space="preserve">  WI-VII.805.80.2022</t>
  </si>
  <si>
    <t>Przebudowa dróg gminnych w miejscowościach: Wierzchucino, Sławoszyno, Lubkowo, Odargowo i Karlikowo</t>
  </si>
  <si>
    <t xml:space="preserve">  WI-VII.805.96.2022</t>
  </si>
  <si>
    <t>Gmina Kartuzy</t>
  </si>
  <si>
    <t>07.2023-06.2026</t>
  </si>
  <si>
    <t>Gmina Cedry Wielkie</t>
  </si>
  <si>
    <t>Gmina Miasta Łeba</t>
  </si>
  <si>
    <t>lęborski</t>
  </si>
  <si>
    <t xml:space="preserve">  WI-VII.805.140.2022</t>
  </si>
  <si>
    <t>Budowa odcinka drogi gminnej 188004G Lubań - Rekownica</t>
  </si>
  <si>
    <t>Gmina Nowy Dwór Gdański</t>
  </si>
  <si>
    <t>nowodworski</t>
  </si>
  <si>
    <t>WI-VII.805.495.2023</t>
  </si>
  <si>
    <t>WI-VII-805.500.2023</t>
  </si>
  <si>
    <t>WI-VII.805.496.2023</t>
  </si>
  <si>
    <t>WI-VII-805.515.2023</t>
  </si>
  <si>
    <t>WI-VII-805.503.2023</t>
  </si>
  <si>
    <t>WI-VII-805.506.2023</t>
  </si>
  <si>
    <t>WI-VII-805.502.2023</t>
  </si>
  <si>
    <t>WI-VII-805.513.2023</t>
  </si>
  <si>
    <t>WI-VII-805.486.2023</t>
  </si>
  <si>
    <t>WI-VII-805.507.2023</t>
  </si>
  <si>
    <t>WI-VII-805.514.2023</t>
  </si>
  <si>
    <t>Przebudowa drogi powiatowej nr 2404G z Wdzydz Tucholskich do miejscowości Borsk</t>
  </si>
  <si>
    <t>Remont drogi powiatowej nr 1761G na odcinku Parchowo - Gołczewo stanowiąca połączenie drogi wojewódzkiej nr 228 z drogą krajową nr 20</t>
  </si>
  <si>
    <t>Przebudowa drogi powiatowej 2417G w miejscowości Lubieszyn</t>
  </si>
  <si>
    <t>Rozbudowa drogi powiatowej nr 1926G na odcinku Borowo - Babi Dół</t>
  </si>
  <si>
    <t>Przebudowa skrzyżowania dróg powiatowych nr 1108G i 1111G w miejscowości Wielichowo na skrzyżowanie o ruchu okrężnym – rondo</t>
  </si>
  <si>
    <t>Rozbudowa i przebudowa drogi powiatowej nr 1920G na odcinku Gołubie - Szymbark</t>
  </si>
  <si>
    <t>Przebudowa drogi powiatowej nr 2200G Roztoka - Jodłowno</t>
  </si>
  <si>
    <t>Rozbudowa drogi powiatowej nr 1515G (ul. Dworcowa) w Mrzezinie</t>
  </si>
  <si>
    <t xml:space="preserve">Przebudowa drogi powiatowej nr 1139G na odcinku Damnica – Główczyce od km 4+400 do km 5+700 w miejscowości Wielka Wieś </t>
  </si>
  <si>
    <t xml:space="preserve">Przebudowa drogi powiatowej nr 2228G w miejscowości Koźliny </t>
  </si>
  <si>
    <t>01.2024-07.2025</t>
  </si>
  <si>
    <t>06.2024-09.2025</t>
  </si>
  <si>
    <t>01.2024-07.2026</t>
  </si>
  <si>
    <t>Przebudowa drogi powiatowej nr 2230G Trutnowy-Osice</t>
  </si>
  <si>
    <t>WI-VII.805.355.2023</t>
  </si>
  <si>
    <t>Gmina Czersk</t>
  </si>
  <si>
    <t>WI-VII.805.388.2023</t>
  </si>
  <si>
    <t>Gmina Skarszewy</t>
  </si>
  <si>
    <t>WI-VII.805.378.2023</t>
  </si>
  <si>
    <t>Gmina Liniewo</t>
  </si>
  <si>
    <t>WI-VII.805.376.2023</t>
  </si>
  <si>
    <t>Gmina Kolbudy</t>
  </si>
  <si>
    <t>WI-VII.805.356.2023</t>
  </si>
  <si>
    <t>WI-VII.805.387.2023</t>
  </si>
  <si>
    <t>Gmina Przywidz</t>
  </si>
  <si>
    <t>WI-VII.805.435.2023</t>
  </si>
  <si>
    <t>WI-VII.805.278.2023</t>
  </si>
  <si>
    <t>WI-VII.805.281.2023</t>
  </si>
  <si>
    <t>Gmina Stężyca</t>
  </si>
  <si>
    <t>WI-VII.805.277.2023</t>
  </si>
  <si>
    <t>WI-VII.805.434.2023</t>
  </si>
  <si>
    <t>WI-VII.805.334.2023</t>
  </si>
  <si>
    <t>WI-VII.805.333.2023</t>
  </si>
  <si>
    <t>WI-VII.805.379.2023</t>
  </si>
  <si>
    <t>WI-VII.805.290.2023</t>
  </si>
  <si>
    <t>Gmina Smętowo Graniczne</t>
  </si>
  <si>
    <t>WI-VII.805.289.2023</t>
  </si>
  <si>
    <t>Gmina Karsin</t>
  </si>
  <si>
    <t>Miasto Słupsk</t>
  </si>
  <si>
    <t>WI-VII.805.285.2023</t>
  </si>
  <si>
    <t>WI-VII.805.288.2023</t>
  </si>
  <si>
    <t>WI-VII.805.320.2023</t>
  </si>
  <si>
    <t>Gmina Nowy Staw</t>
  </si>
  <si>
    <t>WI-VII.805.316.2023</t>
  </si>
  <si>
    <t>WI-VII.805.299.2023</t>
  </si>
  <si>
    <t>WI-VII.805.472.2023</t>
  </si>
  <si>
    <t>WI-VII.805.330.2023</t>
  </si>
  <si>
    <t>Przebudowa układu drogowego w Centrum Czerska</t>
  </si>
  <si>
    <t>słupski</t>
  </si>
  <si>
    <t>Przebudowa drogi gminnej na obszarze Starego Miasta w Skarszewach: ul.Św. Jana</t>
  </si>
  <si>
    <t xml:space="preserve">Przebudowa drogi w Garczynie </t>
  </si>
  <si>
    <t>Przebudowa i budowa dróg gminnych w miejscowościach: Białogóra, Odargowo, Prusewo i Dębki</t>
  </si>
  <si>
    <t>malborski</t>
  </si>
  <si>
    <t>Budowa ulic w Czersku i Rytlu - etap I</t>
  </si>
  <si>
    <t>Przebudowa ulicy Jeziornej w miejscowości Przywidz oraz przebudowa ulicy Wiejskiej w miejscowości Pomlewo</t>
  </si>
  <si>
    <t>Budowa kompleksu dróg Zielona Wieś - Nowa Karczma łączących drogi wojewódzkie nr 221 i nr 224</t>
  </si>
  <si>
    <t xml:space="preserve">Budowa i przebudowa dróg gminnych w Nowym Dworze Gdańskim </t>
  </si>
  <si>
    <t>Budowa oraz przebudowa dróg gminnych w miejscowościach Klukowa Huta, Niesiołowice, Pierszczewo, Zgorzałe, Czaple, Nowa Wieś, Szczukowo i Stężyca na terenie Gminy Stężyca</t>
  </si>
  <si>
    <t>Poprawa infrastruktury drogowej w Gminie Cedry Wielkie poprzez przebudowę 10 dróg</t>
  </si>
  <si>
    <t>Budowa dróg łączących drogę powiatową nr 2415G z drogą gminna nr 188001G w Nowym Barkoczynie</t>
  </si>
  <si>
    <t>Budowa odcinków dróg gminnych:  w Czeczewie (ulica Spacerowa i ulica Długa) i Warzenku (ulica Wrzosowa)</t>
  </si>
  <si>
    <t>Przebudowa drogi Orle Chrztowo</t>
  </si>
  <si>
    <t>Przebudowa drogi gminnej - ul. Brzozowa w miejscowości Smętowo Graniczne</t>
  </si>
  <si>
    <t>Budowa ulic Słonecznej oraz Marii Ludwiki w Leśnie</t>
  </si>
  <si>
    <t>Przebudowa drogi gminnej w miejscowości Kamionka, działka nr 169.</t>
  </si>
  <si>
    <t>Przebudowa drogi gminnej Brusy - Małe Gliśno</t>
  </si>
  <si>
    <t>Przebudowa dróg gminnych ( ul. Bankowa, ul. Bema, ul. Zwycięstwa, ul. Wiejska ) w Nowym Stawie</t>
  </si>
  <si>
    <t>Przebudowa wraz z rozbudową drogi gminnej 116120G (ul. Leszczyńskiego) w Słupsku</t>
  </si>
  <si>
    <t>Budowa drogi w miejscowości Borsk</t>
  </si>
  <si>
    <t>Przebudowa drogi gminnej nr 104062 G  ul. Wojska Polskiego oraz drogi gminnej nr 104021 G ul. Leśna w Łebie</t>
  </si>
  <si>
    <t>06.2024-05.2026</t>
  </si>
  <si>
    <t>03.2024-06.2025</t>
  </si>
  <si>
    <t>04.2024-12.2027</t>
  </si>
  <si>
    <t>06.2024-07.2025</t>
  </si>
  <si>
    <t>02.2024-12.2025</t>
  </si>
  <si>
    <t>04.2024-10.2027</t>
  </si>
  <si>
    <t>01.2024-12.2026</t>
  </si>
  <si>
    <t>04.2024-08.2026</t>
  </si>
  <si>
    <t>03.2024-12.2027</t>
  </si>
  <si>
    <t>10.2024-11.2025</t>
  </si>
  <si>
    <t>11.2024-08.2025</t>
  </si>
  <si>
    <t>03.2024-07.2026</t>
  </si>
  <si>
    <t>05.2024-11.2025</t>
  </si>
  <si>
    <t>05.2024-05.2025</t>
  </si>
  <si>
    <t>WI-VII.805.332.2023</t>
  </si>
  <si>
    <t>Gmina Kobylnica</t>
  </si>
  <si>
    <t xml:space="preserve">Przebudowa ciągu dróg gminnych nr 114209G (ul. Szczecińska) w miejscowości Kobylnica i 114210G (ul. Słupska) w miejscowości Bolesławice </t>
  </si>
  <si>
    <t>08.2024-03.2026</t>
  </si>
  <si>
    <t>Przebudowa dróg gminnych w miejscowościach  Borowo, Dzierżążno, Kiełpino oraz w mieście Kartuzy oraz budowa dróg gminnych w miejscowościach Kolonia, Głusino, Pomieczyńska Huta oraz Kiełpino w gminie Kartuzy</t>
  </si>
  <si>
    <t>Przebudowa  dróg gminnych w miejscowościach Pomieczyńska Huta, Sianowo, Łapalice, Prokowo i Grzybno w gminie Kartuzy</t>
  </si>
  <si>
    <t>01.2024-12.2027</t>
  </si>
  <si>
    <t>10.2024-12.2026</t>
  </si>
  <si>
    <t xml:space="preserve">Poprawa jakości dróg gminnych w miejscowości Lublewo Gdańskie poprzez budowę ul. Łąkowej, ul. Kalinowej, ul. Sosnowej i ul. Wierzbowej. </t>
  </si>
  <si>
    <t>03.2024-07.2025</t>
  </si>
  <si>
    <t>05.2024-02.2026</t>
  </si>
  <si>
    <t>05.2024-05.2026</t>
  </si>
  <si>
    <t>07.2024-07.2025</t>
  </si>
  <si>
    <t>01.2024-04.2026</t>
  </si>
  <si>
    <t>12.2023-10.2025</t>
  </si>
  <si>
    <t>12.2023-10.2026</t>
  </si>
  <si>
    <t>10.2023-05.2025</t>
  </si>
  <si>
    <t>02.2024-04.2025</t>
  </si>
  <si>
    <t>06.2024-10.2025</t>
  </si>
  <si>
    <t>06.2024-06.2026</t>
  </si>
  <si>
    <t>Gmina Pelplin</t>
  </si>
  <si>
    <t>Gmina Miasta Tczew</t>
  </si>
  <si>
    <t>Gmina Trąbki Wielkie</t>
  </si>
  <si>
    <t>Gmina Czarna Woda</t>
  </si>
  <si>
    <t>Gmina Nowa Wieś Lęborska</t>
  </si>
  <si>
    <t>Gmina Stegna</t>
  </si>
  <si>
    <t>Gmina Żukowo</t>
  </si>
  <si>
    <t>Gmina Kosakowo</t>
  </si>
  <si>
    <t>Gmina Wejherowo</t>
  </si>
  <si>
    <t>Gmina Potęgowo</t>
  </si>
  <si>
    <t>Gmina Pruszcz Gdański</t>
  </si>
  <si>
    <t>Gmina Prabuty</t>
  </si>
  <si>
    <t>Gmina Szemud</t>
  </si>
  <si>
    <t>Gmina Miasta Krynica Morska</t>
  </si>
  <si>
    <t>Gmina Miasta Wejherowo</t>
  </si>
  <si>
    <t>Gmina Miasta Chojnice</t>
  </si>
  <si>
    <t>Gmina Miasta Lębork</t>
  </si>
  <si>
    <t>Gmina Starogard Gdański</t>
  </si>
  <si>
    <t>Gmina Redzikowo</t>
  </si>
  <si>
    <t>Gmina Bytów</t>
  </si>
  <si>
    <t>Gmina Somonino</t>
  </si>
  <si>
    <t>Gmina Kępice</t>
  </si>
  <si>
    <t>Gmina Miasta Pruszcz Gdański</t>
  </si>
  <si>
    <t>Gmina Gardeja</t>
  </si>
  <si>
    <t>Gmina Miasta Malbork</t>
  </si>
  <si>
    <t>WI-VII.805.307.2024</t>
  </si>
  <si>
    <t>N</t>
  </si>
  <si>
    <t>WI-VII.805.312.2024</t>
  </si>
  <si>
    <t>WI-VII.805.131.2024</t>
  </si>
  <si>
    <t>WI-VII.805.145.2024</t>
  </si>
  <si>
    <t>WI-VII.805.115.2024</t>
  </si>
  <si>
    <t>WI-VII.805.337.2024</t>
  </si>
  <si>
    <t>WI-VII.805.275.2024</t>
  </si>
  <si>
    <t>W</t>
  </si>
  <si>
    <t>WI-VII.805.179.2024</t>
  </si>
  <si>
    <t>WI-VII.805.255.2024</t>
  </si>
  <si>
    <t>WI-VII.805.108.2024</t>
  </si>
  <si>
    <t>WI-VII.805.143.2024</t>
  </si>
  <si>
    <t>WI-VII.805.335.2024</t>
  </si>
  <si>
    <t>WI-VII.805.214.2024</t>
  </si>
  <si>
    <t>WI-VII.805.181.2024</t>
  </si>
  <si>
    <t>WI-VII.805.125.2024</t>
  </si>
  <si>
    <t>WI-VII.805.138.2024</t>
  </si>
  <si>
    <t>WI-VII.805.322.2024</t>
  </si>
  <si>
    <t>WI-VII.805.308.2024</t>
  </si>
  <si>
    <t>WI-VII.805.240.2024</t>
  </si>
  <si>
    <t>WI-VII.805.261.2024</t>
  </si>
  <si>
    <t>WI-VII.805.295.2024</t>
  </si>
  <si>
    <t>WI-VII.805.333.2024</t>
  </si>
  <si>
    <t>WI-VII.805.323.2024</t>
  </si>
  <si>
    <t>WI-VII.805.290.2024</t>
  </si>
  <si>
    <t>WI-VII.805.228.2024</t>
  </si>
  <si>
    <t>WI-VII.805.151.2024</t>
  </si>
  <si>
    <t>WI-VII.805.189.2024</t>
  </si>
  <si>
    <t>WI-VII.805.139.2024</t>
  </si>
  <si>
    <t>WI-VII.805.130.2024</t>
  </si>
  <si>
    <t>WI-VII.805.236.2024</t>
  </si>
  <si>
    <t>WI-VII.805.286.2024</t>
  </si>
  <si>
    <t>tczewski</t>
  </si>
  <si>
    <t>kwidzyński</t>
  </si>
  <si>
    <t>bytowski</t>
  </si>
  <si>
    <t>Budowa ul. Piłsudskiego i ul. Dmowskiego w Pelplinie</t>
  </si>
  <si>
    <t>Przebudowa drogi gminnej nr 179053G ul. Wierzbowa w miejscowości Drewnica, gmina Stegna</t>
  </si>
  <si>
    <t>Budowa ul. Słonecznej w Rębiechowie</t>
  </si>
  <si>
    <t>Remont odcinka drogi gminnej Rąb-Otalżyno</t>
  </si>
  <si>
    <t>Budowa dróg gminnych ulic Złote Piaski i Aloesowej w Kosakowie oraz Leszczynowej, Liściastej i Ogrodowej w Mostach, Gmina Kosakowo - etap II</t>
  </si>
  <si>
    <t>Budowa drogi gminnej ul. Słowackiego (129120G) w Bolszewie</t>
  </si>
  <si>
    <t xml:space="preserve">Budowa dróg  gminnych: ulicy Polnej w Kłaninie oraz  ul. Spokojnej na odcinku Goszczyno - Krokowa </t>
  </si>
  <si>
    <t>Budowa drogi gminnej w Chlewnicy</t>
  </si>
  <si>
    <t>Rozbudowa drogi gminnej 173685G w miejscowości Będzieszyn</t>
  </si>
  <si>
    <t>Przebudowa ulicy Przemysłowej (248137G) w Prabutach</t>
  </si>
  <si>
    <t>Budowa drogi gminnej ul. Kwiatowej (129017G) w Sopieszynie</t>
  </si>
  <si>
    <t>Przebudowa ul. Partyzantów Koleczkowskich w miejscowości Kielno - dojazd do węzła trasy S6</t>
  </si>
  <si>
    <t>Budowa dróg gminnych w Krynicy Morskiej: ulicy Lotników i Tkaczy</t>
  </si>
  <si>
    <t>Budowa ul. Dzieci Syberyjskich w Wejherowie - etap II</t>
  </si>
  <si>
    <t xml:space="preserve">Budowa nawierzchni drogowych na ul. Mleczarskiej  wraz z budową kanalizacji deszczowej oraz budową oświetlenia drogowego w m. Czersk </t>
  </si>
  <si>
    <t>Budowa ulic Wróblewskiego, Śniadeckich i Jeżynowej w Chojnicach</t>
  </si>
  <si>
    <t>Budowa drogi gminnej ul. Spółdzielczej w Lęborku</t>
  </si>
  <si>
    <t>Rozbudowa skrzyżowania drogi gminnej nr 213028G w miejscowości Rokocin.</t>
  </si>
  <si>
    <t>Budowa ulicy Polnej i Złotej w Siemianicach</t>
  </si>
  <si>
    <t>Przebudowa skrzyżowania ulic Dworcowej - Wojska Polskiego - Drzymały wraz z budową ul. Drzymały do skrzyżowania z DW209</t>
  </si>
  <si>
    <t>Remont drogi gminnej nr 168023G - ul. Topolowa w Goręczynie</t>
  </si>
  <si>
    <t xml:space="preserve">Budowa nowego przebiegu ul. Niepodległości </t>
  </si>
  <si>
    <t>Budowa drogi gminnej ul. Handlowej w Pruszczu Gdańskim</t>
  </si>
  <si>
    <t xml:space="preserve">Budowa ulicy Modrzewiowej w miejscowości Gardeja </t>
  </si>
  <si>
    <t>Budowa drogi gminnej ulicy Sezamkowej w miejscowości Dębogórze</t>
  </si>
  <si>
    <t>Przebudowa dróg gminnych Tczewskiej i Solskiego w Malborku.</t>
  </si>
  <si>
    <t>07.2025-06.2026</t>
  </si>
  <si>
    <t>01.2025-12.2025</t>
  </si>
  <si>
    <t>06.2025-11.2025</t>
  </si>
  <si>
    <t>04.2025-09.2025</t>
  </si>
  <si>
    <t>05.2025-10.2025</t>
  </si>
  <si>
    <t>04.2025-12.2025</t>
  </si>
  <si>
    <t>04.2025-07.2026</t>
  </si>
  <si>
    <t>07.2025-08.2025</t>
  </si>
  <si>
    <t>11.2025-11.2029</t>
  </si>
  <si>
    <t>04.2025-11.2025</t>
  </si>
  <si>
    <t>01.2025-12.2028</t>
  </si>
  <si>
    <t>11.2025-12.2026</t>
  </si>
  <si>
    <t>03.2025-12.2025</t>
  </si>
  <si>
    <t>01.2025-10.2027</t>
  </si>
  <si>
    <t>09.2025-06.2026</t>
  </si>
  <si>
    <t>04.2025-11.2026</t>
  </si>
  <si>
    <t>07.2025 - 06.2026</t>
  </si>
  <si>
    <t>03.2025-11.2025</t>
  </si>
  <si>
    <t>05.2025-12.2025</t>
  </si>
  <si>
    <t>01.2025-06.2027</t>
  </si>
  <si>
    <t>01.2025-11.2025</t>
  </si>
  <si>
    <t>06.2025-07.2026</t>
  </si>
  <si>
    <t>08.2025-06.2026</t>
  </si>
  <si>
    <t>04.2025-10.2025</t>
  </si>
  <si>
    <t>WI-VII.805.242.2024</t>
  </si>
  <si>
    <t>Budowa ul. Władysława Reymonta w Czersku</t>
  </si>
  <si>
    <t>Budowa dróg gminnych położonych na działkach nr 445 i 460/1 obręb 0012 Łebień w miejscowości Łebień</t>
  </si>
  <si>
    <t>05.2025-11.2025</t>
  </si>
  <si>
    <t>WI-VII.805.94.2024</t>
  </si>
  <si>
    <t>WI-VII.805.73.2024</t>
  </si>
  <si>
    <t>WI-VII.805.88.2024</t>
  </si>
  <si>
    <t>WI-VII.805.91.2024</t>
  </si>
  <si>
    <t>WI-VII.805.60.2024</t>
  </si>
  <si>
    <t>WI-VII.805.93.2024</t>
  </si>
  <si>
    <t>Powiat Chojnicki</t>
  </si>
  <si>
    <t>Miasto Sopot</t>
  </si>
  <si>
    <t>Powiat Słupski</t>
  </si>
  <si>
    <t>Powiat Tczewski</t>
  </si>
  <si>
    <t>Powiat Pucki</t>
  </si>
  <si>
    <t>Rozbudowa drogi powiatowej nr 2656G ul. Drzymały w Chojnicach</t>
  </si>
  <si>
    <t>Przebudowa drogi powiatowej nr 1135G od Mrówczyna do m. Budy</t>
  </si>
  <si>
    <t>Budowa drogi dla rowerów i remontu chodnika na odcinku od szpitali do wiaduktu kolejowego w ciągu ul. 30 Stycznia w mieście Tczew</t>
  </si>
  <si>
    <t xml:space="preserve">Rozbudowa skrzyżowania dróg powiatowych nr 1513G oraz 1511G w miejscowości Żelistrzewo </t>
  </si>
  <si>
    <t>Rozbudowa dróg powiatowych nr 2676G ul. Łubianka w Czersku i 2611G Czersk – Odry na odcinku Czersk – Kamionka</t>
  </si>
  <si>
    <t>05.2025-04.2026</t>
  </si>
  <si>
    <t>06.2025-03.2026</t>
  </si>
  <si>
    <t>06.2025-11.2026</t>
  </si>
  <si>
    <t>WI-VII.805.81.2024</t>
  </si>
  <si>
    <t>WI-VII.805.92.2024</t>
  </si>
  <si>
    <t>WI-VII.805.66.2024</t>
  </si>
  <si>
    <t>WI-VII.805.96.2024</t>
  </si>
  <si>
    <t>WI-VII.805.83.2024</t>
  </si>
  <si>
    <t>WI-VII.805.97.2024</t>
  </si>
  <si>
    <t>19*</t>
  </si>
  <si>
    <t>Miasto Gdynia</t>
  </si>
  <si>
    <t>Powiat Człuchowski</t>
  </si>
  <si>
    <t>Powiat Kwidzyński</t>
  </si>
  <si>
    <t>Powiat Starogardzki</t>
  </si>
  <si>
    <t>Budowa drogi powiatowej nr 1641G ul. Wiczlińskiej na odcinku od SP 37 do stacji gazowej Wiczlino w Gdyni</t>
  </si>
  <si>
    <t>Przebudowa drogi powiatowej nr 1440G w zakresie przebudowy układu drogowego ul. Gen. J. Hallera i ul. 10 Lutego w Pucku</t>
  </si>
  <si>
    <t>Przebudowa drogi powiatowej nr 2535G Biskupnica - Gębarzewo</t>
  </si>
  <si>
    <t>Przebudowa drogi powiatowej nr 3201G Tychnowy-Rakowiec, etap I odc. 0+074 - 1+686</t>
  </si>
  <si>
    <t>Przebudowa drogi powiatowej nr 2407G w miejscowości Iwiczno</t>
  </si>
  <si>
    <t xml:space="preserve">Rozbudowa drogi powiatowej nr 1502G na odcinku Dębki – Odargowo – etap III </t>
  </si>
  <si>
    <t>03.2025-02.2026</t>
  </si>
  <si>
    <t>07.2025-11.2026</t>
  </si>
  <si>
    <t>01.2025-12.2026</t>
  </si>
  <si>
    <t>WI-VII.805.104.2024</t>
  </si>
  <si>
    <t>WI-VII.805.105.2024</t>
  </si>
  <si>
    <t>WI-VII.805.220.2024</t>
  </si>
  <si>
    <t>WI-VII.805.278.2024</t>
  </si>
  <si>
    <t>WI-VII.805.256.2024</t>
  </si>
  <si>
    <t>WI-VII.805.187.2024</t>
  </si>
  <si>
    <t>WI-VII.805.288.2024</t>
  </si>
  <si>
    <t>WI-VII.805.223.2024</t>
  </si>
  <si>
    <t>WI-VII.805.297.2024</t>
  </si>
  <si>
    <t>WI-VII.805.150.2024</t>
  </si>
  <si>
    <t>WI-VII.805.346.2024</t>
  </si>
  <si>
    <t>WI-VII.805.172.2024</t>
  </si>
  <si>
    <t>WI-VII.805.231.2024</t>
  </si>
  <si>
    <t>WI-VII.805.292.2024</t>
  </si>
  <si>
    <t>WI-VII.805.349.2024</t>
  </si>
  <si>
    <t>WI-VII.805.264.2024</t>
  </si>
  <si>
    <t>WI-VII.805.282.2024</t>
  </si>
  <si>
    <t>Gmina Miasta Puck</t>
  </si>
  <si>
    <t>Gmina Miasta Starogard Gdański</t>
  </si>
  <si>
    <t>Gmina Miasta Reda</t>
  </si>
  <si>
    <t>Gmina Miasta Ustka</t>
  </si>
  <si>
    <t>Gmina Pszczółki</t>
  </si>
  <si>
    <t>Gmina Linia</t>
  </si>
  <si>
    <t>Gmina Malbork</t>
  </si>
  <si>
    <t>Gmina Kwidzyn</t>
  </si>
  <si>
    <t>Gmina Miasta Kwidzyn</t>
  </si>
  <si>
    <t>Rozbudowa drogi gminnej nr 116342G wraz z przebudową zjazdów (ul. Portowa na odcinku od ulicy Bałtyckiej do ulicy Wernera) w Słupsku.</t>
  </si>
  <si>
    <t>Przebudowa drogi gminnej nr 109087G w zakresie przebudowy układu drogowego ul. Wejherowskiej w Pucku</t>
  </si>
  <si>
    <t>Budowa ul. Zachodniej, Broniewskiego i Dolnej w Starogardzie Gdańskim</t>
  </si>
  <si>
    <t>Budowa drogi gminnej - ulicy Rolniczej w Redzie</t>
  </si>
  <si>
    <t>Budowa dróg gminnych ulic Złote Piaski i Aloesowej w Kosakowie oraz Leszczynowej, Liściastej i Ogrodowej w Mostach, Gmina Kosakowo - etap I</t>
  </si>
  <si>
    <t>Przebudowa drogi gminnej ul. Polnej w Kolbudach</t>
  </si>
  <si>
    <t>Przebudowa drogi gminnej nr 201052G - Stare Miasto w Malborku</t>
  </si>
  <si>
    <t>Przebudowa ulicy Banacha w Ustce</t>
  </si>
  <si>
    <t>Budowa drogi gminnej łączącej ul. Drętowo z ul. Kaszubską w Lęborku</t>
  </si>
  <si>
    <t>Budowa drogi gminnej ul. Brzozowej (129003G) w Gościcinie</t>
  </si>
  <si>
    <t>Przebudowa ul. Modrzewiowej i ul. Topolowej w Skowarczu</t>
  </si>
  <si>
    <t>Budowa dróg gminnych w miejscowościach Linia, Niepoczołowice, Tłuczewo, Zakrzewo- Folwark oraz Strzepcz w gminie Linia</t>
  </si>
  <si>
    <t>Budowa dróg w miejscowości Nowa Wieś Malborska (ulice Litewska, Łotewska, Estońska, Fińska, Norweska)</t>
  </si>
  <si>
    <t>Przebudowa ul. Spacerowej w Rakowcu</t>
  </si>
  <si>
    <t xml:space="preserve">Przebudowa drogi gminnej nr 246089G (ul. Żwirowa) na odcinku od km 0,000 do km 1+546,80 wraz z przebudową skrzyżowania Żwirowa-Lotnicza w m. Kwidzyn </t>
  </si>
  <si>
    <t>Budowa ulic Willowej, Przytorowej i Miętowej w Chojnicach</t>
  </si>
  <si>
    <t>Przebudowa ciągu ulic Pułaskiego i Bema (dróg gminnych) w Sopocie</t>
  </si>
  <si>
    <t>15*</t>
  </si>
  <si>
    <t>02.2025-06.2026</t>
  </si>
  <si>
    <t>04.2025-03.2026</t>
  </si>
  <si>
    <t>11.2025-11.2027</t>
  </si>
  <si>
    <t>03.2025-10.2025</t>
  </si>
  <si>
    <t>06.2025-12.2025</t>
  </si>
  <si>
    <t>47*</t>
  </si>
  <si>
    <t>06.2025-10.2026</t>
  </si>
  <si>
    <t>02.2020-06.2025</t>
  </si>
  <si>
    <t>35*</t>
  </si>
  <si>
    <t>38*</t>
  </si>
  <si>
    <t>45*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</si>
  <si>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2025</t>
    </r>
  </si>
  <si>
    <t>33*</t>
  </si>
  <si>
    <t>Przebudowa ulicy Mieszka I w Tczewie wraz z niezbędną infrastrukturą techniczną</t>
  </si>
  <si>
    <t>06.2025-12.2027</t>
  </si>
  <si>
    <t>Przebudowa ulicy Goyki (droga powiatowa) w Sopocie na odcinku od Powstańców Warszawy (łącznie z obrębem skrzyżowania) do wiaduktu kolejowego</t>
  </si>
  <si>
    <t>Budowa dróg gminnych w Trąbkach Wielkich</t>
  </si>
  <si>
    <t>Budowa publicznej drogi gminnej ul. Piotra Szturmowskiego</t>
  </si>
  <si>
    <t>Przebudowa skrzyżowania drogi gminnej z drogą  krajową nr 6 w miejscowości Darżyno</t>
  </si>
  <si>
    <t>11.2025-10.2026</t>
  </si>
  <si>
    <t>Donald Tusk
/dokument podpisany elektronicznie/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</si>
</sst>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name val="Arial"/>
      <family val="2"/>
      <charset val="238"/>
    </font>
    <font>
      <sz val="8"/>
      <color rgb="FFED7D31"/>
      <name val="Arial"/>
      <family val="2"/>
      <charset val="238"/>
    </font>
    <font>
      <b/>
      <sz val="8"/>
      <color rgb="FFED7D31"/>
      <name val="Arial"/>
      <family val="2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27" fillId="0" borderId="0"/>
  </cellStyleXfs>
  <cellXfs count="230">
    <xf numFmtId="0" fontId="0" fillId="0" borderId="0" xfId="0"/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9" fillId="0" borderId="0" xfId="0" applyNumberFormat="1" applyFont="1"/>
    <xf numFmtId="4" fontId="10" fillId="0" borderId="0" xfId="0" applyNumberFormat="1" applyFont="1"/>
    <xf numFmtId="0" fontId="1" fillId="0" borderId="0" xfId="0" applyFont="1"/>
    <xf numFmtId="4" fontId="10" fillId="0" borderId="0" xfId="0" applyNumberFormat="1" applyFont="1" applyAlignment="1">
      <alignment vertical="top"/>
    </xf>
    <xf numFmtId="0" fontId="0" fillId="0" borderId="0" xfId="0" applyAlignment="1">
      <alignment wrapText="1" shrinkToFit="1"/>
    </xf>
    <xf numFmtId="0" fontId="15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0" fillId="0" borderId="0" xfId="0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3" fillId="6" borderId="3" xfId="0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166" fontId="12" fillId="0" borderId="33" xfId="0" applyNumberFormat="1" applyFont="1" applyBorder="1" applyAlignment="1">
      <alignment vertical="center"/>
    </xf>
    <xf numFmtId="166" fontId="12" fillId="0" borderId="34" xfId="0" applyNumberFormat="1" applyFont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Border="1" applyAlignment="1">
      <alignment vertical="center"/>
    </xf>
    <xf numFmtId="166" fontId="12" fillId="0" borderId="36" xfId="0" applyNumberFormat="1" applyFont="1" applyBorder="1" applyAlignment="1">
      <alignment vertical="center"/>
    </xf>
    <xf numFmtId="0" fontId="18" fillId="0" borderId="37" xfId="0" applyFont="1" applyBorder="1" applyAlignment="1">
      <alignment horizontal="left" vertical="center" wrapText="1" indent="2"/>
    </xf>
    <xf numFmtId="0" fontId="12" fillId="0" borderId="37" xfId="0" applyFont="1" applyBorder="1" applyAlignment="1">
      <alignment horizontal="left" vertical="center" indent="2"/>
    </xf>
    <xf numFmtId="0" fontId="18" fillId="0" borderId="39" xfId="0" applyFont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0" fontId="19" fillId="3" borderId="32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0" fontId="18" fillId="3" borderId="40" xfId="0" applyFont="1" applyFill="1" applyBorder="1" applyAlignment="1">
      <alignment vertical="center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0" fontId="18" fillId="4" borderId="26" xfId="0" applyFont="1" applyFill="1" applyBorder="1" applyAlignment="1">
      <alignment vertical="center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0" fontId="13" fillId="6" borderId="32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0" fontId="18" fillId="6" borderId="40" xfId="0" applyFont="1" applyFill="1" applyBorder="1" applyAlignment="1">
      <alignment vertical="center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0" fontId="18" fillId="2" borderId="40" xfId="0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8" fillId="2" borderId="38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166" fontId="12" fillId="2" borderId="33" xfId="0" applyNumberFormat="1" applyFont="1" applyFill="1" applyBorder="1" applyAlignment="1">
      <alignment vertical="center"/>
    </xf>
    <xf numFmtId="166" fontId="12" fillId="2" borderId="36" xfId="0" applyNumberFormat="1" applyFont="1" applyFill="1" applyBorder="1" applyAlignment="1">
      <alignment vertical="center"/>
    </xf>
    <xf numFmtId="0" fontId="18" fillId="6" borderId="37" xfId="0" applyFont="1" applyFill="1" applyBorder="1" applyAlignment="1">
      <alignment horizontal="left" vertical="center" wrapText="1" indent="2"/>
    </xf>
    <xf numFmtId="0" fontId="18" fillId="6" borderId="29" xfId="0" applyFont="1" applyFill="1" applyBorder="1" applyAlignment="1">
      <alignment vertical="center"/>
    </xf>
    <xf numFmtId="166" fontId="18" fillId="6" borderId="1" xfId="0" applyNumberFormat="1" applyFont="1" applyFill="1" applyBorder="1" applyAlignment="1">
      <alignment vertical="center"/>
    </xf>
    <xf numFmtId="166" fontId="18" fillId="6" borderId="2" xfId="0" applyNumberFormat="1" applyFont="1" applyFill="1" applyBorder="1" applyAlignment="1">
      <alignment vertical="center"/>
    </xf>
    <xf numFmtId="166" fontId="18" fillId="6" borderId="3" xfId="0" applyNumberFormat="1" applyFont="1" applyFill="1" applyBorder="1" applyAlignment="1">
      <alignment vertical="center"/>
    </xf>
    <xf numFmtId="166" fontId="18" fillId="6" borderId="38" xfId="0" applyNumberFormat="1" applyFont="1" applyFill="1" applyBorder="1" applyAlignment="1">
      <alignment vertical="center"/>
    </xf>
    <xf numFmtId="0" fontId="24" fillId="4" borderId="28" xfId="0" applyFont="1" applyFill="1" applyBorder="1" applyAlignment="1">
      <alignment vertical="center"/>
    </xf>
    <xf numFmtId="0" fontId="24" fillId="4" borderId="29" xfId="0" applyFont="1" applyFill="1" applyBorder="1" applyAlignment="1">
      <alignment vertical="center"/>
    </xf>
    <xf numFmtId="166" fontId="24" fillId="4" borderId="5" xfId="0" applyNumberFormat="1" applyFont="1" applyFill="1" applyBorder="1" applyAlignment="1">
      <alignment vertical="center"/>
    </xf>
    <xf numFmtId="166" fontId="24" fillId="4" borderId="8" xfId="0" applyNumberFormat="1" applyFont="1" applyFill="1" applyBorder="1" applyAlignment="1">
      <alignment vertical="center"/>
    </xf>
    <xf numFmtId="166" fontId="24" fillId="5" borderId="28" xfId="0" applyNumberFormat="1" applyFont="1" applyFill="1" applyBorder="1" applyAlignment="1">
      <alignment vertical="center"/>
    </xf>
    <xf numFmtId="166" fontId="24" fillId="4" borderId="29" xfId="0" applyNumberFormat="1" applyFont="1" applyFill="1" applyBorder="1" applyAlignment="1">
      <alignment vertical="center"/>
    </xf>
    <xf numFmtId="166" fontId="24" fillId="4" borderId="3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9" fontId="22" fillId="2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167" fontId="23" fillId="2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9" fontId="23" fillId="2" borderId="1" xfId="0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9" fontId="25" fillId="0" borderId="1" xfId="0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" fontId="28" fillId="0" borderId="2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/>
    <xf numFmtId="49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9" fontId="25" fillId="0" borderId="1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6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Normalny_Arkusz1" xfId="5" xr:uid="{00000000-0005-0000-0000-000004000000}"/>
    <cellStyle name="Procentowy 2" xfId="2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7D31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view="pageBreakPreview" zoomScaleNormal="100" zoomScaleSheetLayoutView="100" workbookViewId="0">
      <selection activeCell="E12" sqref="E12"/>
    </sheetView>
  </sheetViews>
  <sheetFormatPr defaultColWidth="9.140625" defaultRowHeight="15"/>
  <cols>
    <col min="1" max="1" width="35.140625" style="10" customWidth="1"/>
    <col min="2" max="2" width="10.7109375" style="10" customWidth="1"/>
    <col min="3" max="5" width="20.7109375" style="10" customWidth="1"/>
    <col min="6" max="10" width="15.7109375" style="10" customWidth="1"/>
    <col min="11" max="11" width="18" style="10" customWidth="1"/>
    <col min="12" max="12" width="17.140625" style="10" customWidth="1"/>
    <col min="13" max="17" width="15.7109375" style="10" customWidth="1"/>
    <col min="18" max="18" width="9.140625" style="10"/>
    <col min="19" max="19" width="11.7109375" style="10" bestFit="1" customWidth="1"/>
  </cols>
  <sheetData>
    <row r="1" spans="1:26" s="6" customFormat="1" ht="30" customHeight="1" thickBot="1">
      <c r="A1" s="3" t="s">
        <v>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  <c r="Z1" s="5"/>
    </row>
    <row r="2" spans="1:26">
      <c r="A2" s="7"/>
      <c r="B2" s="7"/>
      <c r="C2" s="7"/>
      <c r="D2" s="7"/>
      <c r="E2" s="7"/>
      <c r="F2" s="192" t="s">
        <v>18</v>
      </c>
      <c r="G2" s="193"/>
      <c r="H2" s="193"/>
      <c r="I2" s="193"/>
      <c r="J2" s="193"/>
      <c r="K2" s="193"/>
      <c r="L2" s="193"/>
      <c r="M2" s="193"/>
      <c r="N2" s="194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</row>
    <row r="3" spans="1:26">
      <c r="A3" s="9"/>
      <c r="B3" s="7"/>
      <c r="C3" s="7"/>
      <c r="D3" s="7"/>
      <c r="E3" s="7"/>
      <c r="F3" s="195"/>
      <c r="G3" s="196"/>
      <c r="H3" s="196"/>
      <c r="I3" s="196"/>
      <c r="J3" s="196"/>
      <c r="K3" s="196"/>
      <c r="L3" s="196"/>
      <c r="M3" s="196"/>
      <c r="N3" s="197"/>
      <c r="Z3" s="8"/>
    </row>
    <row r="4" spans="1:26">
      <c r="A4" s="11" t="s">
        <v>484</v>
      </c>
      <c r="B4" s="7"/>
      <c r="C4" s="7"/>
      <c r="D4" s="7"/>
      <c r="E4" s="7"/>
      <c r="F4" s="195"/>
      <c r="G4" s="196"/>
      <c r="H4" s="196"/>
      <c r="I4" s="196"/>
      <c r="J4" s="196"/>
      <c r="K4" s="196"/>
      <c r="L4" s="196"/>
      <c r="M4" s="196"/>
      <c r="N4" s="197"/>
      <c r="Z4" s="12"/>
    </row>
    <row r="5" spans="1:26">
      <c r="A5" s="7"/>
      <c r="B5" s="7"/>
      <c r="C5" s="7"/>
      <c r="D5" s="7"/>
      <c r="E5" s="7"/>
      <c r="F5" s="195"/>
      <c r="G5" s="196"/>
      <c r="H5" s="196"/>
      <c r="I5" s="196"/>
      <c r="J5" s="196"/>
      <c r="K5" s="196"/>
      <c r="L5" s="196"/>
      <c r="M5" s="196"/>
      <c r="N5" s="197"/>
      <c r="Z5" s="8"/>
    </row>
    <row r="6" spans="1:26">
      <c r="A6" s="11" t="s">
        <v>48</v>
      </c>
      <c r="B6" s="7"/>
      <c r="C6" s="7"/>
      <c r="D6" s="7"/>
      <c r="E6" s="7"/>
      <c r="F6" s="195"/>
      <c r="G6" s="196"/>
      <c r="H6" s="196"/>
      <c r="I6" s="196"/>
      <c r="J6" s="196"/>
      <c r="K6" s="196"/>
      <c r="L6" s="196"/>
      <c r="M6" s="196"/>
      <c r="N6" s="197"/>
      <c r="Z6" s="12"/>
    </row>
    <row r="7" spans="1:26" ht="30.75" customHeight="1" thickBot="1">
      <c r="A7" s="7"/>
      <c r="B7" s="7"/>
      <c r="C7" s="7"/>
      <c r="D7" s="7"/>
      <c r="E7" s="7"/>
      <c r="F7" s="198" t="s">
        <v>493</v>
      </c>
      <c r="G7" s="199"/>
      <c r="H7" s="199"/>
      <c r="I7" s="199"/>
      <c r="J7" s="199"/>
      <c r="K7" s="199"/>
      <c r="L7" s="199"/>
      <c r="M7" s="199"/>
      <c r="N7" s="200"/>
      <c r="Z7" s="8"/>
    </row>
    <row r="8" spans="1:26">
      <c r="A8" s="7"/>
      <c r="B8" s="7"/>
      <c r="C8" s="7"/>
      <c r="D8" s="7"/>
      <c r="E8" s="7"/>
      <c r="F8" s="13"/>
      <c r="G8" s="13"/>
      <c r="H8" s="13"/>
      <c r="I8" s="13"/>
      <c r="J8" s="13"/>
      <c r="K8" s="13"/>
      <c r="L8" s="13"/>
      <c r="M8" s="13"/>
      <c r="N8" s="13"/>
      <c r="Z8" s="8"/>
    </row>
    <row r="9" spans="1:26" ht="20.100000000000001" customHeight="1" thickBot="1">
      <c r="A9" s="11" t="s">
        <v>0</v>
      </c>
      <c r="B9" s="7"/>
      <c r="C9" s="7"/>
      <c r="D9" s="7"/>
      <c r="E9" s="7"/>
      <c r="F9" s="13"/>
      <c r="G9" s="13"/>
      <c r="H9" s="13"/>
      <c r="I9" s="13"/>
      <c r="J9" s="13"/>
      <c r="K9" s="13"/>
      <c r="L9" s="13"/>
      <c r="M9" s="13"/>
      <c r="N9" s="13"/>
      <c r="Z9" s="8"/>
    </row>
    <row r="10" spans="1:26" ht="20.100000000000001" customHeight="1">
      <c r="A10" s="201" t="s">
        <v>1</v>
      </c>
      <c r="B10" s="203" t="s">
        <v>34</v>
      </c>
      <c r="C10" s="205" t="s">
        <v>19</v>
      </c>
      <c r="D10" s="207" t="s">
        <v>20</v>
      </c>
      <c r="E10" s="209" t="s">
        <v>21</v>
      </c>
      <c r="F10" s="49"/>
      <c r="G10" s="36"/>
      <c r="H10" s="37"/>
      <c r="I10" s="36"/>
      <c r="J10" s="37" t="s">
        <v>12</v>
      </c>
      <c r="K10" s="36"/>
      <c r="L10" s="36"/>
      <c r="M10" s="36"/>
      <c r="N10" s="37"/>
      <c r="O10" s="37"/>
      <c r="P10" s="37"/>
      <c r="Q10" s="38"/>
      <c r="Z10" s="8"/>
    </row>
    <row r="11" spans="1:26" s="1" customFormat="1" ht="20.100000000000001" customHeight="1" thickBot="1">
      <c r="A11" s="202"/>
      <c r="B11" s="204"/>
      <c r="C11" s="206"/>
      <c r="D11" s="208"/>
      <c r="E11" s="210"/>
      <c r="F11" s="55">
        <v>2019</v>
      </c>
      <c r="G11" s="56">
        <v>2020</v>
      </c>
      <c r="H11" s="56">
        <v>2021</v>
      </c>
      <c r="I11" s="56">
        <v>2022</v>
      </c>
      <c r="J11" s="56">
        <v>2023</v>
      </c>
      <c r="K11" s="56">
        <v>2024</v>
      </c>
      <c r="L11" s="56">
        <v>2025</v>
      </c>
      <c r="M11" s="56">
        <v>2026</v>
      </c>
      <c r="N11" s="56">
        <v>2027</v>
      </c>
      <c r="O11" s="56">
        <v>2028</v>
      </c>
      <c r="P11" s="56">
        <v>2029</v>
      </c>
      <c r="Q11" s="57">
        <v>2030</v>
      </c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9.950000000000003" customHeight="1" thickTop="1">
      <c r="A12" s="58" t="s">
        <v>36</v>
      </c>
      <c r="B12" s="59">
        <f>COUNTA('pow podst'!K3:K21)</f>
        <v>19</v>
      </c>
      <c r="C12" s="60">
        <f>SUM('pow podst'!J3:J21)</f>
        <v>167409375.46000001</v>
      </c>
      <c r="D12" s="61">
        <f>SUM('pow podst'!L3:L21)</f>
        <v>88349038.909999996</v>
      </c>
      <c r="E12" s="62">
        <f>SUM('pow podst'!K3:K21)</f>
        <v>79060336.549999997</v>
      </c>
      <c r="F12" s="63">
        <f>SUM('pow podst'!N3:N21)</f>
        <v>0</v>
      </c>
      <c r="G12" s="60">
        <f>SUM('pow podst'!O3:O21)</f>
        <v>0</v>
      </c>
      <c r="H12" s="60">
        <f>SUM('pow podst'!P3:P21)</f>
        <v>0</v>
      </c>
      <c r="I12" s="60">
        <f>SUM('pow podst'!Q3:Q21)</f>
        <v>0</v>
      </c>
      <c r="J12" s="60">
        <f>SUM('pow podst'!R3:R21)</f>
        <v>3440421</v>
      </c>
      <c r="K12" s="60">
        <f>SUM('pow podst'!S3:S21)</f>
        <v>23168656</v>
      </c>
      <c r="L12" s="60">
        <f>SUM('pow podst'!T3:T21)</f>
        <v>34672413</v>
      </c>
      <c r="M12" s="60">
        <f>SUM('pow podst'!U3:U21)</f>
        <v>14157899.550000001</v>
      </c>
      <c r="N12" s="60">
        <f>SUM('pow podst'!V3:V21)</f>
        <v>3620947</v>
      </c>
      <c r="O12" s="60">
        <f>SUM('pow podst'!W3:W21)</f>
        <v>0</v>
      </c>
      <c r="P12" s="60">
        <f>SUM('pow podst'!X3:X21)</f>
        <v>0</v>
      </c>
      <c r="Q12" s="64">
        <f>SUM('pow podst'!Y3:Y21)</f>
        <v>0</v>
      </c>
      <c r="R12" s="14" t="b">
        <f>C12=(D12+E12)</f>
        <v>1</v>
      </c>
      <c r="S12" s="24" t="b">
        <f>E12=SUM(F12:Q12)</f>
        <v>1</v>
      </c>
      <c r="T12" s="15"/>
      <c r="U12" s="15"/>
      <c r="V12" s="15"/>
      <c r="W12" s="15"/>
      <c r="X12" s="8"/>
      <c r="Y12" s="8"/>
      <c r="Z12" s="8"/>
    </row>
    <row r="13" spans="1:26" ht="39.950000000000003" customHeight="1">
      <c r="A13" s="65" t="s">
        <v>37</v>
      </c>
      <c r="B13" s="108">
        <f>COUNTIF('pow podst'!C3:C21,"K")</f>
        <v>13</v>
      </c>
      <c r="C13" s="109">
        <f>SUMIF('pow podst'!C3:C21,"K",'pow podst'!J3:J21)</f>
        <v>120717216.46000001</v>
      </c>
      <c r="D13" s="110">
        <f>SUMIF('pow podst'!C3:C21,"K",'pow podst'!L3:L21)</f>
        <v>62053851.459999993</v>
      </c>
      <c r="E13" s="30">
        <f>SUMIF('pow podst'!C3:C21,"K",'pow podst'!K3:K21)</f>
        <v>58663365</v>
      </c>
      <c r="F13" s="117">
        <f>SUMIF('pow podst'!C3:C21,"K",'pow podst'!N3:N21)</f>
        <v>0</v>
      </c>
      <c r="G13" s="109">
        <f>SUMIF('pow podst'!C3:C21,"K",'pow podst'!O3:O21)</f>
        <v>0</v>
      </c>
      <c r="H13" s="109">
        <f>SUMIF('pow podst'!C3:C21,"K",'pow podst'!P3:P21)</f>
        <v>0</v>
      </c>
      <c r="I13" s="109">
        <f>SUMIF('pow podst'!C3:C21,"K",'pow podst'!Q3:Q21)</f>
        <v>0</v>
      </c>
      <c r="J13" s="109">
        <f>SUMIF('pow podst'!C3:C21,"K",'pow podst'!R3:R21)</f>
        <v>3440421</v>
      </c>
      <c r="K13" s="109">
        <f>SUMIF('pow podst'!C3:C21,"K",'pow podst'!S3:S21)</f>
        <v>23168656</v>
      </c>
      <c r="L13" s="109">
        <f>SUMIF('pow podst'!C3:C21,"K",'pow podst'!T3:T21)</f>
        <v>15718862</v>
      </c>
      <c r="M13" s="109">
        <f>SUMIF('pow podst'!C3:C21,"K",'pow podst'!U3:U21)</f>
        <v>12714479</v>
      </c>
      <c r="N13" s="109">
        <f>SUMIF('pow podst'!C3:C21,"K",'pow podst'!V3:V21)</f>
        <v>3620947</v>
      </c>
      <c r="O13" s="109">
        <f>SUMIF('pow podst'!C3:C21,"K",'pow podst'!W3:W21)</f>
        <v>0</v>
      </c>
      <c r="P13" s="109">
        <f>SUMIF('pow podst'!C3:C21,"K",'pow podst'!X3:X21)</f>
        <v>0</v>
      </c>
      <c r="Q13" s="118">
        <f>SUMIF('pow podst'!C3:C21,"K",'pow podst'!Y3:Y21)</f>
        <v>0</v>
      </c>
      <c r="R13" s="14" t="b">
        <f t="shared" ref="R13:R36" si="0">C13=(D13+E13)</f>
        <v>1</v>
      </c>
      <c r="S13" s="24" t="b">
        <f t="shared" ref="S13:S36" si="1">E13=SUM(F13:Q13)</f>
        <v>1</v>
      </c>
      <c r="T13" s="15"/>
      <c r="U13" s="15"/>
      <c r="V13" s="15"/>
      <c r="W13" s="15"/>
      <c r="X13" s="8"/>
      <c r="Y13" s="8"/>
      <c r="Z13" s="8"/>
    </row>
    <row r="14" spans="1:26" ht="39.950000000000003" customHeight="1">
      <c r="A14" s="66" t="s">
        <v>38</v>
      </c>
      <c r="B14" s="111">
        <f>COUNTIF('pow podst'!C3:C21,"N")</f>
        <v>5</v>
      </c>
      <c r="C14" s="112">
        <f>SUMIF('pow podst'!C3:C21,"N",'pow podst'!J3:J21)</f>
        <v>38495819</v>
      </c>
      <c r="D14" s="113">
        <f>SUMIF('pow podst'!C3:C21,"N",'pow podst'!L3:L21)</f>
        <v>21292268</v>
      </c>
      <c r="E14" s="29">
        <f>SUMIF('pow podst'!C3:C21,"N",'pow podst'!K3:K21)</f>
        <v>17203551</v>
      </c>
      <c r="F14" s="119">
        <f>SUMIF('pow podst'!C3:C21,"N",'pow podst'!N3:N21)</f>
        <v>0</v>
      </c>
      <c r="G14" s="112">
        <f>SUMIF('pow podst'!C3:C21,"N",'pow podst'!O3:O21)</f>
        <v>0</v>
      </c>
      <c r="H14" s="112">
        <f>SUMIF('pow podst'!C3:C21,"N",'pow podst'!P3:P21)</f>
        <v>0</v>
      </c>
      <c r="I14" s="112">
        <f>SUMIF('pow podst'!C3:C21,"N",'pow podst'!Q3:Q21)</f>
        <v>0</v>
      </c>
      <c r="J14" s="112">
        <f>SUMIF('pow podst'!C3:C21,"N",'pow podst'!R3:R21)</f>
        <v>0</v>
      </c>
      <c r="K14" s="112">
        <f>SUMIF('pow podst'!C3:C21,"N",'pow podst'!S3:S21)</f>
        <v>0</v>
      </c>
      <c r="L14" s="112">
        <f>SUMIF('pow podst'!C3:C21,"N",'pow podst'!T3:T21)</f>
        <v>17203551</v>
      </c>
      <c r="M14" s="112">
        <f>SUMIF('pow podst'!C3:C21,"N",'pow podst'!U3:U21)</f>
        <v>0</v>
      </c>
      <c r="N14" s="112">
        <f>SUMIF('pow podst'!C3:C21,"N",'pow podst'!V3:V21)</f>
        <v>0</v>
      </c>
      <c r="O14" s="112">
        <f>SUMIF('pow podst'!C3:C21,"N",'pow podst'!W3:W21)</f>
        <v>0</v>
      </c>
      <c r="P14" s="112">
        <f>SUMIF('pow podst'!C3:C21,"N",'pow podst'!X3:X21)</f>
        <v>0</v>
      </c>
      <c r="Q14" s="120">
        <f>SUMIF('pow podst'!E3:E21,"N",'pow podst'!Y3:Y21)</f>
        <v>0</v>
      </c>
      <c r="R14" s="14" t="b">
        <f t="shared" si="0"/>
        <v>1</v>
      </c>
      <c r="S14" s="24" t="b">
        <f t="shared" si="1"/>
        <v>1</v>
      </c>
      <c r="T14" s="15"/>
      <c r="U14" s="15"/>
      <c r="V14" s="15"/>
      <c r="W14" s="15"/>
      <c r="X14" s="8"/>
      <c r="Y14" s="8"/>
      <c r="Z14" s="8"/>
    </row>
    <row r="15" spans="1:26" ht="39.950000000000003" customHeight="1" thickBot="1">
      <c r="A15" s="67" t="s">
        <v>39</v>
      </c>
      <c r="B15" s="114">
        <f>COUNTIF('pow podst'!C3:C21,"W")</f>
        <v>1</v>
      </c>
      <c r="C15" s="115">
        <f>SUMIF('pow podst'!C3:C21,"W",'pow podst'!J3:J21)</f>
        <v>8196340</v>
      </c>
      <c r="D15" s="116">
        <f>SUMIF('pow podst'!C3:C21,"W",'pow podst'!L3:L21)</f>
        <v>5002919.45</v>
      </c>
      <c r="E15" s="68">
        <f>SUMIF('pow podst'!C3:C21,"W",'pow podst'!K3:K21)</f>
        <v>3193420.55</v>
      </c>
      <c r="F15" s="121">
        <f>SUMIF('pow podst'!C3:C21,"W",'pow podst'!N3:N21)</f>
        <v>0</v>
      </c>
      <c r="G15" s="115">
        <f>SUMIF('pow podst'!C3:C21,"W",'pow podst'!O3:O21)</f>
        <v>0</v>
      </c>
      <c r="H15" s="115">
        <f>SUMIF('pow podst'!C3:C21,"W",'pow podst'!P3:P21)</f>
        <v>0</v>
      </c>
      <c r="I15" s="115">
        <f>SUMIF('pow podst'!C3:C21,"W",'pow podst'!Q3:Q21)</f>
        <v>0</v>
      </c>
      <c r="J15" s="115">
        <f>SUMIF('pow podst'!C3:C21,"W",'pow podst'!R3:R21)</f>
        <v>0</v>
      </c>
      <c r="K15" s="115">
        <f>SUMIF('pow podst'!C3:C21,"W",'pow podst'!S3:S21)</f>
        <v>0</v>
      </c>
      <c r="L15" s="115">
        <f>SUMIF('pow podst'!C3:C21,"W",'pow podst'!T3:T21)</f>
        <v>1750000</v>
      </c>
      <c r="M15" s="115">
        <f>SUMIF('pow podst'!C3:C21,"W",'pow podst'!U3:U21)</f>
        <v>1443420.55</v>
      </c>
      <c r="N15" s="115">
        <f>SUMIF('pow podst'!C3:C21,"W",'pow podst'!V3:V21)</f>
        <v>0</v>
      </c>
      <c r="O15" s="115">
        <f>SUMIF('pow podst'!C3:C21,"W",'pow podst'!W3:W21)</f>
        <v>0</v>
      </c>
      <c r="P15" s="115">
        <f>SUMIF('pow podst'!C3:C21,"W",'pow podst'!X3:X21)</f>
        <v>0</v>
      </c>
      <c r="Q15" s="122">
        <f>SUMIF('pow podst'!C3:C21,"W",'pow podst'!Y3:Y21)</f>
        <v>0</v>
      </c>
      <c r="R15" s="14" t="b">
        <f t="shared" si="0"/>
        <v>1</v>
      </c>
      <c r="S15" s="24" t="b">
        <f t="shared" si="1"/>
        <v>1</v>
      </c>
      <c r="T15" s="15"/>
      <c r="U15" s="15"/>
      <c r="V15" s="15"/>
      <c r="W15" s="15"/>
      <c r="X15" s="8"/>
      <c r="Y15" s="8"/>
      <c r="Z15" s="8"/>
    </row>
    <row r="16" spans="1:26" ht="39.950000000000003" customHeight="1" thickTop="1">
      <c r="A16" s="58" t="s">
        <v>40</v>
      </c>
      <c r="B16" s="59">
        <f>COUNTA('gm podst'!L3:L49)</f>
        <v>47</v>
      </c>
      <c r="C16" s="60">
        <f>SUM('gm podst'!K3:K49)</f>
        <v>377000896.35000002</v>
      </c>
      <c r="D16" s="61">
        <f>SUM('gm podst'!M3:M49)</f>
        <v>197907216.75</v>
      </c>
      <c r="E16" s="62">
        <f>SUM('gm podst'!L3:L49)</f>
        <v>179093679.59999999</v>
      </c>
      <c r="F16" s="123">
        <f>SUM('gm podst'!O3:O49)</f>
        <v>0</v>
      </c>
      <c r="G16" s="124">
        <f>SUM('gm podst'!P3:P49)</f>
        <v>50000</v>
      </c>
      <c r="H16" s="124">
        <f>SUM('gm podst'!Q3:Q49)</f>
        <v>75000</v>
      </c>
      <c r="I16" s="124">
        <f>SUM('gm podst'!R3:R49)</f>
        <v>2300000</v>
      </c>
      <c r="J16" s="124">
        <f>SUM('gm podst'!S3:S49)</f>
        <v>11019798</v>
      </c>
      <c r="K16" s="124">
        <f>SUM('gm podst'!T3:T49)</f>
        <v>33714612</v>
      </c>
      <c r="L16" s="124">
        <f>SUM('gm podst'!U3:U49)</f>
        <v>80902296.599999994</v>
      </c>
      <c r="M16" s="124">
        <f>SUM('gm podst'!V3:V49)</f>
        <v>33035099</v>
      </c>
      <c r="N16" s="124">
        <f>SUM('gm podst'!W3:W49)</f>
        <v>17996874</v>
      </c>
      <c r="O16" s="124">
        <f>SUM('gm podst'!X3:X49)</f>
        <v>0</v>
      </c>
      <c r="P16" s="124">
        <f>SUM('gm podst'!Y3:Y49)</f>
        <v>0</v>
      </c>
      <c r="Q16" s="125">
        <f>SUM('gm podst'!Z3:Z49)</f>
        <v>0</v>
      </c>
      <c r="R16" s="14" t="b">
        <f t="shared" si="0"/>
        <v>1</v>
      </c>
      <c r="S16" s="24" t="b">
        <f t="shared" si="1"/>
        <v>1</v>
      </c>
      <c r="T16" s="15"/>
      <c r="U16" s="15"/>
      <c r="V16" s="15"/>
      <c r="W16" s="15"/>
      <c r="X16" s="15"/>
      <c r="Y16" s="15"/>
      <c r="Z16" s="15"/>
    </row>
    <row r="17" spans="1:26" ht="39.950000000000003" customHeight="1">
      <c r="A17" s="65" t="s">
        <v>37</v>
      </c>
      <c r="B17" s="108">
        <f>COUNTIF('gm podst'!C3:C49,"K")</f>
        <v>30</v>
      </c>
      <c r="C17" s="109">
        <f>SUMIF('gm podst'!C3:C49,"K",'gm podst'!K3:K49)</f>
        <v>227001817.35000002</v>
      </c>
      <c r="D17" s="110">
        <f>SUMIF('gm podst'!C3:C49,"K",'gm podst'!M3:M49)</f>
        <v>111307158.34999999</v>
      </c>
      <c r="E17" s="30">
        <f>SUMIF('gm podst'!C3:C49,"K",'gm podst'!L3:L49)</f>
        <v>115694659</v>
      </c>
      <c r="F17" s="117">
        <f>SUMIF('gm podst'!C3:C49,"K",'gm podst'!O3:O49)</f>
        <v>0</v>
      </c>
      <c r="G17" s="109">
        <f>SUMIF('gm podst'!C3:C49,"K",'gm podst'!P3:P49)</f>
        <v>50000</v>
      </c>
      <c r="H17" s="109">
        <f>SUMIF('gm podst'!C3:C49,"K",'gm podst'!Q3:Q49)</f>
        <v>75000</v>
      </c>
      <c r="I17" s="109">
        <f>SUMIF('gm podst'!C3:C49,"K",'gm podst'!R3:R49)</f>
        <v>2300000</v>
      </c>
      <c r="J17" s="109">
        <f>SUMIF('gm podst'!C3:C49,"K",'gm podst'!S3:S49)</f>
        <v>11019798</v>
      </c>
      <c r="K17" s="109">
        <f>SUMIF('gm podst'!C3:C49,"K",'gm podst'!T3:T49)</f>
        <v>33714612</v>
      </c>
      <c r="L17" s="109">
        <f>SUMIF('gm podst'!C3:C49,"K",'gm podst'!U3:U49)</f>
        <v>27306142</v>
      </c>
      <c r="M17" s="109">
        <f>SUMIF('gm podst'!C3:C49,"K",'gm podst'!V3:V49)</f>
        <v>29808841</v>
      </c>
      <c r="N17" s="109">
        <f>SUMIF('gm podst'!C3:C49,"K",'gm podst'!W3:W49)</f>
        <v>11420266</v>
      </c>
      <c r="O17" s="109">
        <f>SUMIF('gm podst'!C3:C49,"K",'gm podst'!X3:X49)</f>
        <v>0</v>
      </c>
      <c r="P17" s="109">
        <f>SUMIF('gm podst'!C3:C49,"K",'gm podst'!Y3:Y49)</f>
        <v>0</v>
      </c>
      <c r="Q17" s="118">
        <f>SUMIF('gm podst'!C3:C49,"K",'gm podst'!Z3:Z49)</f>
        <v>0</v>
      </c>
      <c r="R17" s="14" t="b">
        <f t="shared" si="0"/>
        <v>1</v>
      </c>
      <c r="S17" s="24" t="b">
        <f t="shared" si="1"/>
        <v>1</v>
      </c>
      <c r="T17" s="15"/>
      <c r="U17" s="15"/>
      <c r="V17" s="15"/>
      <c r="W17" s="15"/>
      <c r="X17" s="15"/>
      <c r="Y17" s="15"/>
      <c r="Z17" s="15"/>
    </row>
    <row r="18" spans="1:26" ht="39.950000000000003" customHeight="1">
      <c r="A18" s="66" t="s">
        <v>38</v>
      </c>
      <c r="B18" s="111">
        <f>COUNTIF('gm podst'!C3:C49,"N")</f>
        <v>11</v>
      </c>
      <c r="C18" s="112">
        <f>SUMIF('gm podst'!C3:C49,"N",'gm podst'!K3:K49)</f>
        <v>80366579</v>
      </c>
      <c r="D18" s="113">
        <f>SUMIF('gm podst'!C3:C49,"N",'gm podst'!M3:M49)</f>
        <v>41039204.399999999</v>
      </c>
      <c r="E18" s="29">
        <f>SUMIF('gm podst'!C3:C49,"N",'gm podst'!L3:L49)</f>
        <v>39327374.600000001</v>
      </c>
      <c r="F18" s="119">
        <f>SUMIF('gm podst'!C3:C49,"N",'gm podst'!O3:O49)</f>
        <v>0</v>
      </c>
      <c r="G18" s="112">
        <f>SUMIF('gm podst'!C3:C49,"N",'gm podst'!P3:P49)</f>
        <v>0</v>
      </c>
      <c r="H18" s="112">
        <f>SUMIF('gm podst'!C3:C49,"N",'gm podst'!Q3:Q49)</f>
        <v>0</v>
      </c>
      <c r="I18" s="112">
        <f>SUMIF('gm podst'!C3:C49,"N",'gm podst'!R3:R49)</f>
        <v>0</v>
      </c>
      <c r="J18" s="112">
        <f>SUMIF('gm podst'!C3:C49,"N",'gm podst'!S3:S49)</f>
        <v>0</v>
      </c>
      <c r="K18" s="112">
        <f>SUMIF('gm podst'!C3:C49,"N",'gm podst'!T3:T49)</f>
        <v>0</v>
      </c>
      <c r="L18" s="112">
        <f>SUMIF('gm podst'!C3:C49,"N",'gm podst'!U3:U49)</f>
        <v>39327374.600000001</v>
      </c>
      <c r="M18" s="112">
        <f>SUMIF('gm podst'!C3:C49,"N",'gm podst'!V3:V49)</f>
        <v>0</v>
      </c>
      <c r="N18" s="112">
        <f>SUMIF('gm podst'!C3:C49,"N",'gm podst'!W3:W49)</f>
        <v>0</v>
      </c>
      <c r="O18" s="112">
        <f>SUMIF('gm podst'!C3:C49,"N",'gm podst'!X3:X49)</f>
        <v>0</v>
      </c>
      <c r="P18" s="112">
        <f>SUMIF('gm podst'!C3:C49,"N",'gm podst'!Y3:Y49)</f>
        <v>0</v>
      </c>
      <c r="Q18" s="120">
        <f>SUMIF('gm podst'!C3:C49,"N",'gm podst'!Z3:Z49)</f>
        <v>0</v>
      </c>
      <c r="R18" s="14" t="b">
        <f t="shared" si="0"/>
        <v>1</v>
      </c>
      <c r="S18" s="24" t="b">
        <f t="shared" si="1"/>
        <v>1</v>
      </c>
      <c r="T18" s="15"/>
      <c r="U18" s="15"/>
      <c r="V18" s="15"/>
      <c r="W18" s="15"/>
      <c r="X18" s="15"/>
      <c r="Y18" s="15"/>
      <c r="Z18" s="15"/>
    </row>
    <row r="19" spans="1:26" ht="39.950000000000003" customHeight="1" thickBot="1">
      <c r="A19" s="67" t="s">
        <v>39</v>
      </c>
      <c r="B19" s="114">
        <f>COUNTIF('gm podst'!C3:C49,"W")</f>
        <v>6</v>
      </c>
      <c r="C19" s="115">
        <f>SUMIF('gm podst'!C3:C49,"W",'gm podst'!K3:K49)</f>
        <v>69632500</v>
      </c>
      <c r="D19" s="116">
        <f>SUMIF('gm podst'!C3:C49,"W",'gm podst'!M3:M49)</f>
        <v>45560854</v>
      </c>
      <c r="E19" s="68">
        <f>SUMIF('gm podst'!C3:C49,"W",'gm podst'!L3:L49)</f>
        <v>24071646</v>
      </c>
      <c r="F19" s="121">
        <f>SUMIF('gm podst'!C3:C49,"W",'gm podst'!O3:O49)</f>
        <v>0</v>
      </c>
      <c r="G19" s="115">
        <f>SUMIF('gm podst'!C3:C49,"W",'gm podst'!P3:P49)</f>
        <v>0</v>
      </c>
      <c r="H19" s="115">
        <f>SUMIF('gm podst'!C3:C49,"W",'gm podst'!Q3:Q49)</f>
        <v>0</v>
      </c>
      <c r="I19" s="115">
        <f>SUMIF('gm podst'!C3:C49,"W",'gm podst'!R3:R49)</f>
        <v>0</v>
      </c>
      <c r="J19" s="115">
        <f>SUMIF('gm podst'!C3:C49,"W",'gm podst'!S3:S49)</f>
        <v>0</v>
      </c>
      <c r="K19" s="115">
        <f>SUMIF('gm podst'!C3:C49,"W",'gm podst'!T3:T49)</f>
        <v>0</v>
      </c>
      <c r="L19" s="115">
        <f>SUMIF('gm podst'!C3:C49,"W",'gm podst'!U3:U49)</f>
        <v>14268780</v>
      </c>
      <c r="M19" s="115">
        <f>SUMIF('gm podst'!C3:C49,"W",'gm podst'!V3:V49)</f>
        <v>3226258</v>
      </c>
      <c r="N19" s="115">
        <f>SUMIF('gm podst'!C3:C49,"W",'gm podst'!W3:W49)</f>
        <v>6576608</v>
      </c>
      <c r="O19" s="115">
        <f>SUMIF('gm podst'!C3:C49,"W",'gm podst'!X3:X49)</f>
        <v>0</v>
      </c>
      <c r="P19" s="115">
        <f>SUMIF('gm podst'!C3:C49,"W",'gm podst'!Y3:Y49)</f>
        <v>0</v>
      </c>
      <c r="Q19" s="122">
        <f>SUMIF('gm podst'!C3:C49,"W",'gm podst'!Z3:Z49)</f>
        <v>0</v>
      </c>
      <c r="R19" s="14" t="b">
        <f t="shared" si="0"/>
        <v>1</v>
      </c>
      <c r="S19" s="24" t="b">
        <f t="shared" si="1"/>
        <v>1</v>
      </c>
      <c r="T19" s="15"/>
      <c r="U19" s="15"/>
      <c r="V19" s="15"/>
      <c r="W19" s="15"/>
      <c r="X19" s="15"/>
      <c r="Y19" s="15"/>
      <c r="Z19" s="15"/>
    </row>
    <row r="20" spans="1:26" s="17" customFormat="1" ht="39.950000000000003" customHeight="1" thickTop="1">
      <c r="A20" s="69" t="s">
        <v>41</v>
      </c>
      <c r="B20" s="70">
        <f>B12+B16</f>
        <v>66</v>
      </c>
      <c r="C20" s="71">
        <f>C12+C16</f>
        <v>544410271.81000006</v>
      </c>
      <c r="D20" s="72">
        <f t="shared" ref="C20:O22" si="2">D12+D16</f>
        <v>286256255.65999997</v>
      </c>
      <c r="E20" s="73">
        <f t="shared" si="2"/>
        <v>258154016.14999998</v>
      </c>
      <c r="F20" s="74">
        <f t="shared" si="2"/>
        <v>0</v>
      </c>
      <c r="G20" s="71">
        <f t="shared" si="2"/>
        <v>50000</v>
      </c>
      <c r="H20" s="71">
        <f t="shared" si="2"/>
        <v>75000</v>
      </c>
      <c r="I20" s="71">
        <f t="shared" si="2"/>
        <v>2300000</v>
      </c>
      <c r="J20" s="71">
        <f t="shared" si="2"/>
        <v>14460219</v>
      </c>
      <c r="K20" s="71">
        <f t="shared" si="2"/>
        <v>56883268</v>
      </c>
      <c r="L20" s="71">
        <f t="shared" si="2"/>
        <v>115574709.59999999</v>
      </c>
      <c r="M20" s="71">
        <f t="shared" si="2"/>
        <v>47192998.549999997</v>
      </c>
      <c r="N20" s="71">
        <f>N12+N16</f>
        <v>21617821</v>
      </c>
      <c r="O20" s="71">
        <f t="shared" si="2"/>
        <v>0</v>
      </c>
      <c r="P20" s="71">
        <f t="shared" ref="P20:Q20" si="3">P12+P16</f>
        <v>0</v>
      </c>
      <c r="Q20" s="75">
        <f t="shared" si="3"/>
        <v>0</v>
      </c>
      <c r="R20" s="14" t="b">
        <f t="shared" si="0"/>
        <v>1</v>
      </c>
      <c r="S20" s="24" t="b">
        <f t="shared" si="1"/>
        <v>1</v>
      </c>
      <c r="T20" s="16"/>
      <c r="U20" s="16"/>
      <c r="V20" s="16"/>
      <c r="W20" s="16"/>
      <c r="X20" s="16"/>
      <c r="Y20" s="16"/>
      <c r="Z20" s="16"/>
    </row>
    <row r="21" spans="1:26" s="17" customFormat="1" ht="39.950000000000003" customHeight="1">
      <c r="A21" s="76" t="s">
        <v>37</v>
      </c>
      <c r="B21" s="40">
        <f>B13+B17</f>
        <v>43</v>
      </c>
      <c r="C21" s="32">
        <f t="shared" si="2"/>
        <v>347719033.81000006</v>
      </c>
      <c r="D21" s="45">
        <f t="shared" si="2"/>
        <v>173361009.81</v>
      </c>
      <c r="E21" s="30">
        <f t="shared" si="2"/>
        <v>174358024</v>
      </c>
      <c r="F21" s="50">
        <f t="shared" si="2"/>
        <v>0</v>
      </c>
      <c r="G21" s="32">
        <f t="shared" si="2"/>
        <v>50000</v>
      </c>
      <c r="H21" s="32">
        <f t="shared" si="2"/>
        <v>75000</v>
      </c>
      <c r="I21" s="32">
        <f t="shared" si="2"/>
        <v>2300000</v>
      </c>
      <c r="J21" s="32">
        <f t="shared" si="2"/>
        <v>14460219</v>
      </c>
      <c r="K21" s="32">
        <f t="shared" si="2"/>
        <v>56883268</v>
      </c>
      <c r="L21" s="32">
        <f t="shared" si="2"/>
        <v>43025004</v>
      </c>
      <c r="M21" s="32">
        <f t="shared" si="2"/>
        <v>42523320</v>
      </c>
      <c r="N21" s="32">
        <f t="shared" si="2"/>
        <v>15041213</v>
      </c>
      <c r="O21" s="32">
        <f t="shared" si="2"/>
        <v>0</v>
      </c>
      <c r="P21" s="32">
        <f t="shared" ref="P21:Q21" si="4">P13+P17</f>
        <v>0</v>
      </c>
      <c r="Q21" s="77">
        <f t="shared" si="4"/>
        <v>0</v>
      </c>
      <c r="R21" s="14" t="b">
        <f t="shared" si="0"/>
        <v>1</v>
      </c>
      <c r="S21" s="24" t="b">
        <f>E21=SUM(F21:Q21)</f>
        <v>1</v>
      </c>
      <c r="T21" s="16"/>
      <c r="U21" s="16"/>
      <c r="V21" s="16"/>
      <c r="W21" s="16"/>
      <c r="X21" s="16"/>
      <c r="Y21" s="16"/>
      <c r="Z21" s="16"/>
    </row>
    <row r="22" spans="1:26" s="17" customFormat="1" ht="39.950000000000003" customHeight="1">
      <c r="A22" s="78" t="s">
        <v>38</v>
      </c>
      <c r="B22" s="41">
        <f>B14+B18</f>
        <v>16</v>
      </c>
      <c r="C22" s="35">
        <f t="shared" si="2"/>
        <v>118862398</v>
      </c>
      <c r="D22" s="46">
        <f t="shared" si="2"/>
        <v>62331472.399999999</v>
      </c>
      <c r="E22" s="29">
        <f t="shared" si="2"/>
        <v>56530925.600000001</v>
      </c>
      <c r="F22" s="51">
        <f t="shared" si="2"/>
        <v>0</v>
      </c>
      <c r="G22" s="35">
        <f t="shared" si="2"/>
        <v>0</v>
      </c>
      <c r="H22" s="35">
        <f t="shared" si="2"/>
        <v>0</v>
      </c>
      <c r="I22" s="35">
        <f t="shared" si="2"/>
        <v>0</v>
      </c>
      <c r="J22" s="35">
        <f t="shared" si="2"/>
        <v>0</v>
      </c>
      <c r="K22" s="35">
        <f t="shared" si="2"/>
        <v>0</v>
      </c>
      <c r="L22" s="35">
        <f t="shared" si="2"/>
        <v>56530925.600000001</v>
      </c>
      <c r="M22" s="35">
        <f t="shared" si="2"/>
        <v>0</v>
      </c>
      <c r="N22" s="35">
        <f t="shared" si="2"/>
        <v>0</v>
      </c>
      <c r="O22" s="35">
        <f t="shared" si="2"/>
        <v>0</v>
      </c>
      <c r="P22" s="35">
        <f t="shared" ref="P22:Q22" si="5">P14+P18</f>
        <v>0</v>
      </c>
      <c r="Q22" s="79">
        <f t="shared" si="5"/>
        <v>0</v>
      </c>
      <c r="R22" s="14" t="b">
        <f t="shared" si="0"/>
        <v>1</v>
      </c>
      <c r="S22" s="24" t="b">
        <f t="shared" si="1"/>
        <v>1</v>
      </c>
      <c r="T22" s="16"/>
      <c r="U22" s="16"/>
      <c r="V22" s="16"/>
      <c r="W22" s="16"/>
      <c r="X22" s="16"/>
      <c r="Y22" s="16"/>
      <c r="Z22" s="16"/>
    </row>
    <row r="23" spans="1:26" s="17" customFormat="1" ht="39.950000000000003" customHeight="1" thickBot="1">
      <c r="A23" s="80" t="s">
        <v>39</v>
      </c>
      <c r="B23" s="81">
        <f>B15+B19</f>
        <v>7</v>
      </c>
      <c r="C23" s="82">
        <f t="shared" ref="C23:O23" si="6">C15+C19</f>
        <v>77828840</v>
      </c>
      <c r="D23" s="83">
        <f t="shared" si="6"/>
        <v>50563773.450000003</v>
      </c>
      <c r="E23" s="68">
        <f t="shared" si="6"/>
        <v>27265066.550000001</v>
      </c>
      <c r="F23" s="84">
        <f t="shared" si="6"/>
        <v>0</v>
      </c>
      <c r="G23" s="82">
        <f t="shared" si="6"/>
        <v>0</v>
      </c>
      <c r="H23" s="82">
        <f t="shared" si="6"/>
        <v>0</v>
      </c>
      <c r="I23" s="82">
        <f t="shared" si="6"/>
        <v>0</v>
      </c>
      <c r="J23" s="82">
        <f t="shared" si="6"/>
        <v>0</v>
      </c>
      <c r="K23" s="82">
        <f t="shared" si="6"/>
        <v>0</v>
      </c>
      <c r="L23" s="82">
        <f t="shared" si="6"/>
        <v>16018780</v>
      </c>
      <c r="M23" s="82">
        <f t="shared" si="6"/>
        <v>4669678.55</v>
      </c>
      <c r="N23" s="82">
        <f t="shared" si="6"/>
        <v>6576608</v>
      </c>
      <c r="O23" s="82">
        <f t="shared" si="6"/>
        <v>0</v>
      </c>
      <c r="P23" s="82">
        <f t="shared" ref="P23:Q23" si="7">P15+P19</f>
        <v>0</v>
      </c>
      <c r="Q23" s="85">
        <f t="shared" si="7"/>
        <v>0</v>
      </c>
      <c r="R23" s="14" t="b">
        <f t="shared" si="0"/>
        <v>1</v>
      </c>
      <c r="S23" s="24" t="b">
        <f t="shared" si="1"/>
        <v>1</v>
      </c>
      <c r="T23" s="16"/>
      <c r="U23" s="16"/>
      <c r="V23" s="16"/>
      <c r="W23" s="16"/>
      <c r="X23" s="16"/>
      <c r="Y23" s="16"/>
      <c r="Z23" s="16"/>
    </row>
    <row r="24" spans="1:26" ht="39.950000000000003" customHeight="1" thickTop="1">
      <c r="A24" s="58" t="s">
        <v>2</v>
      </c>
      <c r="B24" s="59">
        <f>COUNTA('pow rez'!K3:K8)</f>
        <v>6</v>
      </c>
      <c r="C24" s="60">
        <f>SUM('pow rez'!J3:J8)</f>
        <v>60869136</v>
      </c>
      <c r="D24" s="61">
        <f>SUM('pow rez'!L3:L8)</f>
        <v>30434569</v>
      </c>
      <c r="E24" s="62">
        <f>SUM('pow rez'!K3:K8)</f>
        <v>30434567</v>
      </c>
      <c r="F24" s="63">
        <f>SUM('pow rez'!N3:N8)</f>
        <v>0</v>
      </c>
      <c r="G24" s="60">
        <f>SUM('pow rez'!O3:O8)</f>
        <v>0</v>
      </c>
      <c r="H24" s="60">
        <f>SUM('pow rez'!P3:P8)</f>
        <v>0</v>
      </c>
      <c r="I24" s="60">
        <f>SUM('pow rez'!Q3:Q8)</f>
        <v>0</v>
      </c>
      <c r="J24" s="60">
        <f>SUM('pow rez'!R3:R8)</f>
        <v>0</v>
      </c>
      <c r="K24" s="60">
        <f>SUM('pow rez'!S3:S8)</f>
        <v>0</v>
      </c>
      <c r="L24" s="60">
        <f>SUM('pow rez'!T3:T8)</f>
        <v>26404124</v>
      </c>
      <c r="M24" s="60">
        <f>SUM('pow rez'!U3:U8)</f>
        <v>4030443</v>
      </c>
      <c r="N24" s="60">
        <f>SUM('pow rez'!V3:V8)</f>
        <v>0</v>
      </c>
      <c r="O24" s="60">
        <f>SUM('pow rez'!W3:W8)</f>
        <v>0</v>
      </c>
      <c r="P24" s="60">
        <f>SUM('pow rez'!X3:X8)</f>
        <v>0</v>
      </c>
      <c r="Q24" s="64">
        <f>SUM('pow rez'!Y3:Y8)</f>
        <v>0</v>
      </c>
      <c r="R24" s="14" t="b">
        <f t="shared" si="0"/>
        <v>1</v>
      </c>
      <c r="S24" s="24" t="b">
        <f t="shared" si="1"/>
        <v>1</v>
      </c>
      <c r="T24" s="15"/>
      <c r="U24" s="15"/>
      <c r="V24" s="15"/>
      <c r="W24" s="15"/>
      <c r="X24" s="15"/>
      <c r="Y24" s="15"/>
      <c r="Z24" s="15"/>
    </row>
    <row r="25" spans="1:26" ht="39.950000000000003" customHeight="1">
      <c r="A25" s="66" t="s">
        <v>38</v>
      </c>
      <c r="B25" s="111">
        <f>COUNTIF('pow rez'!C3:C8,"N")</f>
        <v>4</v>
      </c>
      <c r="C25" s="112">
        <f>SUMIF('pow rez'!C3:C8,"N",'pow rez'!J3:J8)</f>
        <v>43647364</v>
      </c>
      <c r="D25" s="113">
        <f>SUMIF('pow rez'!C3:C8,"N",'pow rez'!L3:L8)</f>
        <v>21823683</v>
      </c>
      <c r="E25" s="29">
        <f>SUMIF('pow rez'!C3:C8,"N",'pow rez'!K3:K8)</f>
        <v>21823681</v>
      </c>
      <c r="F25" s="119">
        <f>SUMIF('pow rez'!C3:C8,"N",'pow rez'!N3:N8)</f>
        <v>0</v>
      </c>
      <c r="G25" s="112">
        <f>SUMIF('pow rez'!C3:C8,"N",'pow rez'!O3:O8)</f>
        <v>0</v>
      </c>
      <c r="H25" s="112">
        <f>SUMIF('pow rez'!C3:C8,"N",'pow rez'!P3:P8)</f>
        <v>0</v>
      </c>
      <c r="I25" s="112">
        <f>SUMIF('pow rez'!C3:C8,"N",'pow rez'!Q3:Q8)</f>
        <v>0</v>
      </c>
      <c r="J25" s="112">
        <f>SUMIF('pow rez'!C3:C8,"N",'pow rez'!R3:R8)</f>
        <v>0</v>
      </c>
      <c r="K25" s="112">
        <f>SUMIF('pow rez'!C3:C8,"N",'pow rez'!S3:S8)</f>
        <v>0</v>
      </c>
      <c r="L25" s="112">
        <f>SUMIF('pow rez'!C3:C8,"N",'pow rez'!T3:T8)</f>
        <v>21823681</v>
      </c>
      <c r="M25" s="112">
        <f>SUMIF('pow rez'!C3:C8,"N",'pow rez'!U3:U8)</f>
        <v>0</v>
      </c>
      <c r="N25" s="112">
        <f>SUMIF('pow rez'!C3:C8,"N",'pow rez'!V3:V8)</f>
        <v>0</v>
      </c>
      <c r="O25" s="112">
        <f>SUMIF('pow rez'!C3:C8,"N",'pow rez'!W3:W8)</f>
        <v>0</v>
      </c>
      <c r="P25" s="112">
        <f>SUMIF('pow rez'!C3:C8,"N",'pow rez'!X3:X8)</f>
        <v>0</v>
      </c>
      <c r="Q25" s="120">
        <f>SUMIF('pow rez'!C3:C8,"N",'pow rez'!Y3:Y8)</f>
        <v>0</v>
      </c>
      <c r="R25" s="14" t="b">
        <f t="shared" si="0"/>
        <v>1</v>
      </c>
      <c r="S25" s="24" t="b">
        <f t="shared" si="1"/>
        <v>1</v>
      </c>
      <c r="T25" s="15"/>
      <c r="U25" s="15"/>
      <c r="V25" s="15"/>
      <c r="W25" s="15"/>
      <c r="X25" s="15"/>
      <c r="Y25" s="15"/>
      <c r="Z25" s="15"/>
    </row>
    <row r="26" spans="1:26" ht="39.950000000000003" customHeight="1" thickBot="1">
      <c r="A26" s="67" t="s">
        <v>39</v>
      </c>
      <c r="B26" s="114">
        <f>COUNTIF('pow rez'!C3:C8,"W")</f>
        <v>2</v>
      </c>
      <c r="C26" s="115">
        <f>SUMIF('pow rez'!C3:C8,"W",'pow rez'!J3:J8)</f>
        <v>17221772</v>
      </c>
      <c r="D26" s="116">
        <f>SUMIF('pow rez'!C3:C8,"W",'pow rez'!L3:L8)</f>
        <v>8610886</v>
      </c>
      <c r="E26" s="68">
        <f>SUMIF('pow rez'!C3:C8,"W",'pow rez'!K3:K8)</f>
        <v>8610886</v>
      </c>
      <c r="F26" s="121">
        <f>SUMIF('pow rez'!C3:C8,"W",'pow rez'!N3:N8)</f>
        <v>0</v>
      </c>
      <c r="G26" s="115">
        <f>SUMIF('pow rez'!C3:C8,"W",'pow rez'!O3:O8)</f>
        <v>0</v>
      </c>
      <c r="H26" s="115">
        <f>SUMIF('pow rez'!C3:C8,"W",'pow rez'!P3:P8)</f>
        <v>0</v>
      </c>
      <c r="I26" s="115">
        <f>SUMIF('pow rez'!C3:C8,"W",'pow rez'!Q3:Q8)</f>
        <v>0</v>
      </c>
      <c r="J26" s="115">
        <f>SUMIF('pow rez'!C3:C8,"W",'pow rez'!R3:R8)</f>
        <v>0</v>
      </c>
      <c r="K26" s="115">
        <f>SUMIF('pow rez'!C3:C8,"W",'pow rez'!S3:S8)</f>
        <v>0</v>
      </c>
      <c r="L26" s="115">
        <f>SUMIF('pow rez'!C3:C8,"W",'pow rez'!T3:T8)</f>
        <v>4580443</v>
      </c>
      <c r="M26" s="115">
        <f>SUMIF('pow rez'!C3:C8,"W",'pow rez'!U3:U8)</f>
        <v>4030443</v>
      </c>
      <c r="N26" s="115">
        <f>SUMIF('pow rez'!C3:C8,"W",'pow rez'!V3:V8)</f>
        <v>0</v>
      </c>
      <c r="O26" s="115">
        <f>SUMIF('pow rez'!C3:C8,"W",'pow rez'!W3:W8)</f>
        <v>0</v>
      </c>
      <c r="P26" s="115">
        <f>SUMIF('pow rez'!C3:C8,"W",'pow rez'!X3:X8)</f>
        <v>0</v>
      </c>
      <c r="Q26" s="122">
        <f>SUMIF('pow rez'!C3:C8,"W",'pow rez'!Y3:Y8)</f>
        <v>0</v>
      </c>
      <c r="R26" s="14" t="b">
        <f t="shared" si="0"/>
        <v>1</v>
      </c>
      <c r="S26" s="24" t="b">
        <f t="shared" si="1"/>
        <v>1</v>
      </c>
      <c r="T26" s="15"/>
      <c r="U26" s="15"/>
      <c r="V26" s="15"/>
      <c r="W26" s="15"/>
      <c r="X26" s="15"/>
      <c r="Y26" s="15"/>
      <c r="Z26" s="15"/>
    </row>
    <row r="27" spans="1:26" ht="39.950000000000003" customHeight="1" thickTop="1">
      <c r="A27" s="58" t="s">
        <v>3</v>
      </c>
      <c r="B27" s="59">
        <f>COUNTA('gm rez'!L3:L34)</f>
        <v>32</v>
      </c>
      <c r="C27" s="60">
        <f>SUM('gm rez'!K3:K34)</f>
        <v>176958477</v>
      </c>
      <c r="D27" s="61">
        <f>SUM('gm rez'!M3:M34)</f>
        <v>88479243</v>
      </c>
      <c r="E27" s="62">
        <f>SUM('gm rez'!L3:L34)</f>
        <v>88479234</v>
      </c>
      <c r="F27" s="63">
        <f>SUM('gm rez'!O3:O34)</f>
        <v>0</v>
      </c>
      <c r="G27" s="60">
        <f>SUM('gm rez'!P3:P34)</f>
        <v>0</v>
      </c>
      <c r="H27" s="60">
        <f>SUM('gm rez'!Q3:Q34)</f>
        <v>0</v>
      </c>
      <c r="I27" s="60">
        <f>SUM('gm rez'!R3:R34)</f>
        <v>0</v>
      </c>
      <c r="J27" s="60">
        <f>SUM('gm rez'!S3:S34)</f>
        <v>0</v>
      </c>
      <c r="K27" s="60">
        <f>SUM('gm rez'!T3:T34)</f>
        <v>0</v>
      </c>
      <c r="L27" s="60">
        <f>SUM('gm rez'!U3:U34)</f>
        <v>59404690</v>
      </c>
      <c r="M27" s="60">
        <f>SUM('gm rez'!V3:V34)</f>
        <v>13608601</v>
      </c>
      <c r="N27" s="60">
        <f>SUM('gm rez'!W3:W34)</f>
        <v>8911358</v>
      </c>
      <c r="O27" s="60">
        <f>SUM('gm rez'!X3:X34)</f>
        <v>5150000</v>
      </c>
      <c r="P27" s="60">
        <f>SUM('gm rez'!Y3:Y34)</f>
        <v>1404585</v>
      </c>
      <c r="Q27" s="64">
        <f>SUM('gm rez'!Z3:Z34)</f>
        <v>0</v>
      </c>
      <c r="R27" s="14" t="b">
        <f t="shared" si="0"/>
        <v>1</v>
      </c>
      <c r="S27" s="24" t="b">
        <f t="shared" si="1"/>
        <v>1</v>
      </c>
      <c r="T27" s="18"/>
      <c r="U27" s="18"/>
      <c r="V27" s="18"/>
      <c r="W27" s="18"/>
      <c r="X27" s="8"/>
      <c r="Y27" s="8"/>
      <c r="Z27" s="8"/>
    </row>
    <row r="28" spans="1:26" ht="39.950000000000003" customHeight="1">
      <c r="A28" s="66" t="s">
        <v>38</v>
      </c>
      <c r="B28" s="111">
        <f>COUNTIF('gm rez'!C3:C34,"N")</f>
        <v>23</v>
      </c>
      <c r="C28" s="112">
        <f>SUMIF('gm rez'!C3:C34,"N",'gm rez'!K3:K34)</f>
        <v>90276462</v>
      </c>
      <c r="D28" s="113">
        <f>SUMIF('gm rez'!C3:C34,"N",'gm rez'!M3:M34)</f>
        <v>45138234</v>
      </c>
      <c r="E28" s="29">
        <f>SUMIF('gm rez'!C3:C34,"N",'gm rez'!L3:L34)</f>
        <v>45138228</v>
      </c>
      <c r="F28" s="119">
        <f>SUMIF('gm rez'!C3:C34,"N",'gm rez'!O3:O34)</f>
        <v>0</v>
      </c>
      <c r="G28" s="112">
        <f>SUMIF('gm rez'!C3:C34,"N",'gm rez'!P3:P34)</f>
        <v>0</v>
      </c>
      <c r="H28" s="112">
        <f>SUMIF('gm rez'!C3:C34,"N",'gm rez'!Q3:Q34)</f>
        <v>0</v>
      </c>
      <c r="I28" s="112">
        <f>SUMIF('gm rez'!C3:C34,"N",'gm rez'!R3:R34)</f>
        <v>0</v>
      </c>
      <c r="J28" s="112">
        <f>SUMIF('gm rez'!C3:C34,"N",'gm rez'!S3:S34)</f>
        <v>0</v>
      </c>
      <c r="K28" s="112">
        <f>SUMIF('gm rez'!C3:C34,"N",'gm rez'!T3:T34)</f>
        <v>0</v>
      </c>
      <c r="L28" s="112">
        <f>SUMIF('gm rez'!C3:C34,"N",'gm rez'!U3:U34)</f>
        <v>45138228</v>
      </c>
      <c r="M28" s="112">
        <f>SUMIF('gm rez'!C3:C34,"N",'gm rez'!V3:V34)</f>
        <v>0</v>
      </c>
      <c r="N28" s="112">
        <f>SUMIF('gm rez'!C3:C34,"N",'gm rez'!W3:W34)</f>
        <v>0</v>
      </c>
      <c r="O28" s="112">
        <f>SUMIF('gm rez'!C3:C34,"N",'gm rez'!X3:X34)</f>
        <v>0</v>
      </c>
      <c r="P28" s="112">
        <f>SUMIF('gm rez'!C3:C34,"N",'gm rez'!Y3:Y34)</f>
        <v>0</v>
      </c>
      <c r="Q28" s="120">
        <f>SUMIF('gm rez'!C3:C34,"N",'gm rez'!Z3:Z34)</f>
        <v>0</v>
      </c>
      <c r="R28" s="14" t="b">
        <f t="shared" si="0"/>
        <v>1</v>
      </c>
      <c r="S28" s="24" t="b">
        <f t="shared" si="1"/>
        <v>1</v>
      </c>
      <c r="T28" s="18"/>
      <c r="U28" s="18"/>
      <c r="V28" s="18"/>
      <c r="W28" s="18"/>
      <c r="X28" s="8"/>
      <c r="Y28" s="8"/>
      <c r="Z28" s="8"/>
    </row>
    <row r="29" spans="1:26" ht="39.950000000000003" customHeight="1" thickBot="1">
      <c r="A29" s="67" t="s">
        <v>39</v>
      </c>
      <c r="B29" s="114">
        <f>COUNTIF('gm rez'!C3:C34,"W")</f>
        <v>9</v>
      </c>
      <c r="C29" s="115">
        <f>SUMIF('gm rez'!C3:C34,"W",'gm rez'!K3:K34)</f>
        <v>86682015</v>
      </c>
      <c r="D29" s="116">
        <f>SUMIF('gm rez'!C3:C34,"W",'gm rez'!M3:M34)</f>
        <v>43341009</v>
      </c>
      <c r="E29" s="68">
        <f>SUMIF('gm rez'!C3:C34,"W",'gm rez'!L3:L34)</f>
        <v>43341006</v>
      </c>
      <c r="F29" s="121">
        <f>SUMIF('gm rez'!C3:C34,"W",'gm rez'!O3:O34)</f>
        <v>0</v>
      </c>
      <c r="G29" s="115">
        <f>SUMIF('gm rez'!C3:C34,"W",'gm rez'!P3:P34)</f>
        <v>0</v>
      </c>
      <c r="H29" s="115">
        <f>SUMIF('gm rez'!C3:C34,"W",'gm rez'!Q3:Q34)</f>
        <v>0</v>
      </c>
      <c r="I29" s="115">
        <f>SUMIF('gm rez'!C3:C34,"W",'gm rez'!R3:R34)</f>
        <v>0</v>
      </c>
      <c r="J29" s="115">
        <f>SUMIF('gm rez'!C3:C34,"W",'gm rez'!S3:S34)</f>
        <v>0</v>
      </c>
      <c r="K29" s="115">
        <f>SUMIF('gm rez'!C3:C34,"W",'gm rez'!T3:T34)</f>
        <v>0</v>
      </c>
      <c r="L29" s="115">
        <f>SUMIF('gm rez'!C3:C34,"W",'gm rez'!U3:U34)</f>
        <v>14266462</v>
      </c>
      <c r="M29" s="115">
        <f>SUMIF('gm rez'!C3:C34,"W",'gm rez'!V3:V34)</f>
        <v>13608601</v>
      </c>
      <c r="N29" s="115">
        <f>SUMIF('gm rez'!C3:C34,"W",'gm rez'!W3:W34)</f>
        <v>8911358</v>
      </c>
      <c r="O29" s="115">
        <f>SUMIF('gm rez'!C3:C34,"W",'gm rez'!X3:X34)</f>
        <v>5150000</v>
      </c>
      <c r="P29" s="115">
        <f>SUMIF('gm rez'!C3:C34,"W",'gm rez'!Y3:Y34)</f>
        <v>1404585</v>
      </c>
      <c r="Q29" s="122">
        <f>SUMIF('gm rez'!C3:C34,"W",'gm rez'!Z3:Z34)</f>
        <v>0</v>
      </c>
      <c r="R29" s="14" t="b">
        <f t="shared" si="0"/>
        <v>1</v>
      </c>
      <c r="S29" s="24" t="b">
        <f t="shared" si="1"/>
        <v>1</v>
      </c>
      <c r="T29" s="18"/>
      <c r="U29" s="18"/>
      <c r="V29" s="18"/>
      <c r="W29" s="18"/>
      <c r="X29" s="8"/>
      <c r="Y29" s="8"/>
      <c r="Z29" s="8"/>
    </row>
    <row r="30" spans="1:26" ht="39.950000000000003" customHeight="1" thickTop="1">
      <c r="A30" s="132" t="s">
        <v>22</v>
      </c>
      <c r="B30" s="133">
        <f>B24+B27</f>
        <v>38</v>
      </c>
      <c r="C30" s="134">
        <f t="shared" ref="C30:O30" si="8">C24+C27</f>
        <v>237827613</v>
      </c>
      <c r="D30" s="135">
        <f t="shared" si="8"/>
        <v>118913812</v>
      </c>
      <c r="E30" s="136">
        <f t="shared" si="8"/>
        <v>118913801</v>
      </c>
      <c r="F30" s="137">
        <f t="shared" si="8"/>
        <v>0</v>
      </c>
      <c r="G30" s="134">
        <f t="shared" si="8"/>
        <v>0</v>
      </c>
      <c r="H30" s="134">
        <f t="shared" si="8"/>
        <v>0</v>
      </c>
      <c r="I30" s="134">
        <f t="shared" si="8"/>
        <v>0</v>
      </c>
      <c r="J30" s="134">
        <f t="shared" si="8"/>
        <v>0</v>
      </c>
      <c r="K30" s="134">
        <f t="shared" si="8"/>
        <v>0</v>
      </c>
      <c r="L30" s="134">
        <f t="shared" si="8"/>
        <v>85808814</v>
      </c>
      <c r="M30" s="134">
        <f t="shared" si="8"/>
        <v>17639044</v>
      </c>
      <c r="N30" s="134">
        <f t="shared" si="8"/>
        <v>8911358</v>
      </c>
      <c r="O30" s="134">
        <f t="shared" si="8"/>
        <v>5150000</v>
      </c>
      <c r="P30" s="134">
        <f t="shared" ref="P30:Q30" si="9">P24+P27</f>
        <v>1404585</v>
      </c>
      <c r="Q30" s="138">
        <f t="shared" si="9"/>
        <v>0</v>
      </c>
      <c r="R30" s="14" t="b">
        <f t="shared" si="0"/>
        <v>1</v>
      </c>
      <c r="S30" s="24" t="b">
        <f t="shared" si="1"/>
        <v>1</v>
      </c>
    </row>
    <row r="31" spans="1:26" ht="39.950000000000003" customHeight="1">
      <c r="A31" s="44" t="s">
        <v>38</v>
      </c>
      <c r="B31" s="42">
        <f t="shared" ref="B31:O31" si="10">B25+B28</f>
        <v>27</v>
      </c>
      <c r="C31" s="33">
        <f t="shared" si="10"/>
        <v>133923826</v>
      </c>
      <c r="D31" s="47">
        <f t="shared" si="10"/>
        <v>66961917</v>
      </c>
      <c r="E31" s="29">
        <f t="shared" si="10"/>
        <v>66961909</v>
      </c>
      <c r="F31" s="52">
        <f t="shared" si="10"/>
        <v>0</v>
      </c>
      <c r="G31" s="33">
        <f t="shared" si="10"/>
        <v>0</v>
      </c>
      <c r="H31" s="33">
        <f t="shared" si="10"/>
        <v>0</v>
      </c>
      <c r="I31" s="33">
        <f t="shared" si="10"/>
        <v>0</v>
      </c>
      <c r="J31" s="33">
        <f t="shared" si="10"/>
        <v>0</v>
      </c>
      <c r="K31" s="33">
        <f t="shared" si="10"/>
        <v>0</v>
      </c>
      <c r="L31" s="33">
        <f t="shared" si="10"/>
        <v>66961909</v>
      </c>
      <c r="M31" s="33">
        <f t="shared" si="10"/>
        <v>0</v>
      </c>
      <c r="N31" s="33">
        <f t="shared" si="10"/>
        <v>0</v>
      </c>
      <c r="O31" s="33">
        <f t="shared" si="10"/>
        <v>0</v>
      </c>
      <c r="P31" s="33">
        <f t="shared" ref="P31:Q31" si="11">P25+P28</f>
        <v>0</v>
      </c>
      <c r="Q31" s="39">
        <f t="shared" si="11"/>
        <v>0</v>
      </c>
      <c r="R31" s="14" t="b">
        <f t="shared" si="0"/>
        <v>1</v>
      </c>
      <c r="S31" s="24" t="b">
        <f t="shared" si="1"/>
        <v>1</v>
      </c>
    </row>
    <row r="32" spans="1:26" ht="39.950000000000003" customHeight="1" thickBot="1">
      <c r="A32" s="86" t="s">
        <v>39</v>
      </c>
      <c r="B32" s="87">
        <f t="shared" ref="B32:O32" si="12">B26+B29</f>
        <v>11</v>
      </c>
      <c r="C32" s="88">
        <f t="shared" si="12"/>
        <v>103903787</v>
      </c>
      <c r="D32" s="89">
        <f t="shared" si="12"/>
        <v>51951895</v>
      </c>
      <c r="E32" s="90">
        <f t="shared" si="12"/>
        <v>51951892</v>
      </c>
      <c r="F32" s="91">
        <f t="shared" si="12"/>
        <v>0</v>
      </c>
      <c r="G32" s="88">
        <f t="shared" si="12"/>
        <v>0</v>
      </c>
      <c r="H32" s="88">
        <f t="shared" si="12"/>
        <v>0</v>
      </c>
      <c r="I32" s="88">
        <f t="shared" si="12"/>
        <v>0</v>
      </c>
      <c r="J32" s="88">
        <f t="shared" si="12"/>
        <v>0</v>
      </c>
      <c r="K32" s="88">
        <f t="shared" si="12"/>
        <v>0</v>
      </c>
      <c r="L32" s="88">
        <f t="shared" si="12"/>
        <v>18846905</v>
      </c>
      <c r="M32" s="88">
        <f t="shared" si="12"/>
        <v>17639044</v>
      </c>
      <c r="N32" s="88">
        <f t="shared" si="12"/>
        <v>8911358</v>
      </c>
      <c r="O32" s="88">
        <f t="shared" si="12"/>
        <v>5150000</v>
      </c>
      <c r="P32" s="88">
        <f t="shared" ref="P32:Q32" si="13">P26+P29</f>
        <v>1404585</v>
      </c>
      <c r="Q32" s="92">
        <f t="shared" si="13"/>
        <v>0</v>
      </c>
      <c r="R32" s="14" t="b">
        <f t="shared" si="0"/>
        <v>1</v>
      </c>
      <c r="S32" s="24" t="b">
        <f t="shared" si="1"/>
        <v>1</v>
      </c>
    </row>
    <row r="33" spans="1:19" ht="39.950000000000003" customHeight="1" thickTop="1">
      <c r="A33" s="93" t="s">
        <v>33</v>
      </c>
      <c r="B33" s="94">
        <f>B20+B30</f>
        <v>104</v>
      </c>
      <c r="C33" s="95">
        <f t="shared" ref="C33:O33" si="14">C20+C30</f>
        <v>782237884.81000006</v>
      </c>
      <c r="D33" s="96">
        <f t="shared" si="14"/>
        <v>405170067.65999997</v>
      </c>
      <c r="E33" s="97">
        <f t="shared" si="14"/>
        <v>377067817.14999998</v>
      </c>
      <c r="F33" s="98">
        <f t="shared" si="14"/>
        <v>0</v>
      </c>
      <c r="G33" s="95">
        <f t="shared" si="14"/>
        <v>50000</v>
      </c>
      <c r="H33" s="95">
        <f t="shared" si="14"/>
        <v>75000</v>
      </c>
      <c r="I33" s="95">
        <f t="shared" si="14"/>
        <v>2300000</v>
      </c>
      <c r="J33" s="95">
        <f t="shared" si="14"/>
        <v>14460219</v>
      </c>
      <c r="K33" s="95">
        <f t="shared" si="14"/>
        <v>56883268</v>
      </c>
      <c r="L33" s="95">
        <f t="shared" si="14"/>
        <v>201383523.59999999</v>
      </c>
      <c r="M33" s="95">
        <f t="shared" si="14"/>
        <v>64832042.549999997</v>
      </c>
      <c r="N33" s="95">
        <f t="shared" si="14"/>
        <v>30529179</v>
      </c>
      <c r="O33" s="95">
        <f t="shared" si="14"/>
        <v>5150000</v>
      </c>
      <c r="P33" s="95">
        <f t="shared" ref="P33:Q33" si="15">P20+P30</f>
        <v>1404585</v>
      </c>
      <c r="Q33" s="99">
        <f t="shared" si="15"/>
        <v>0</v>
      </c>
      <c r="R33" s="14" t="b">
        <f t="shared" si="0"/>
        <v>1</v>
      </c>
      <c r="S33" s="24" t="b">
        <f t="shared" si="1"/>
        <v>1</v>
      </c>
    </row>
    <row r="34" spans="1:19" ht="39.950000000000003" customHeight="1">
      <c r="A34" s="126" t="s">
        <v>37</v>
      </c>
      <c r="B34" s="127">
        <f>B21</f>
        <v>43</v>
      </c>
      <c r="C34" s="128">
        <f t="shared" ref="C34:O34" si="16">C21</f>
        <v>347719033.81000006</v>
      </c>
      <c r="D34" s="129">
        <f t="shared" si="16"/>
        <v>173361009.81</v>
      </c>
      <c r="E34" s="30">
        <f t="shared" si="16"/>
        <v>174358024</v>
      </c>
      <c r="F34" s="130">
        <f t="shared" si="16"/>
        <v>0</v>
      </c>
      <c r="G34" s="128">
        <f t="shared" si="16"/>
        <v>50000</v>
      </c>
      <c r="H34" s="128">
        <f t="shared" si="16"/>
        <v>75000</v>
      </c>
      <c r="I34" s="128">
        <f t="shared" si="16"/>
        <v>2300000</v>
      </c>
      <c r="J34" s="128">
        <f t="shared" si="16"/>
        <v>14460219</v>
      </c>
      <c r="K34" s="128">
        <f t="shared" si="16"/>
        <v>56883268</v>
      </c>
      <c r="L34" s="128">
        <f t="shared" si="16"/>
        <v>43025004</v>
      </c>
      <c r="M34" s="128">
        <f t="shared" si="16"/>
        <v>42523320</v>
      </c>
      <c r="N34" s="128">
        <f t="shared" si="16"/>
        <v>15041213</v>
      </c>
      <c r="O34" s="128">
        <f t="shared" si="16"/>
        <v>0</v>
      </c>
      <c r="P34" s="128">
        <f t="shared" ref="P34:Q34" si="17">P21</f>
        <v>0</v>
      </c>
      <c r="Q34" s="131">
        <f t="shared" si="17"/>
        <v>0</v>
      </c>
      <c r="R34" s="14" t="b">
        <f t="shared" si="0"/>
        <v>1</v>
      </c>
      <c r="S34" s="24" t="b">
        <f t="shared" si="1"/>
        <v>1</v>
      </c>
    </row>
    <row r="35" spans="1:19" ht="39.950000000000003" customHeight="1">
      <c r="A35" s="100" t="s">
        <v>38</v>
      </c>
      <c r="B35" s="43">
        <f>B22+B31</f>
        <v>43</v>
      </c>
      <c r="C35" s="34">
        <f t="shared" ref="C35:O35" si="18">C22+C31</f>
        <v>252786224</v>
      </c>
      <c r="D35" s="48">
        <f t="shared" si="18"/>
        <v>129293389.40000001</v>
      </c>
      <c r="E35" s="54">
        <f t="shared" si="18"/>
        <v>123492834.59999999</v>
      </c>
      <c r="F35" s="53">
        <f t="shared" si="18"/>
        <v>0</v>
      </c>
      <c r="G35" s="34">
        <f t="shared" si="18"/>
        <v>0</v>
      </c>
      <c r="H35" s="34">
        <f t="shared" si="18"/>
        <v>0</v>
      </c>
      <c r="I35" s="34">
        <f t="shared" si="18"/>
        <v>0</v>
      </c>
      <c r="J35" s="34">
        <f t="shared" si="18"/>
        <v>0</v>
      </c>
      <c r="K35" s="34">
        <f t="shared" si="18"/>
        <v>0</v>
      </c>
      <c r="L35" s="34">
        <f t="shared" si="18"/>
        <v>123492834.59999999</v>
      </c>
      <c r="M35" s="34">
        <f t="shared" si="18"/>
        <v>0</v>
      </c>
      <c r="N35" s="34">
        <f t="shared" si="18"/>
        <v>0</v>
      </c>
      <c r="O35" s="34">
        <f t="shared" si="18"/>
        <v>0</v>
      </c>
      <c r="P35" s="34">
        <f t="shared" ref="P35:Q35" si="19">P22+P31</f>
        <v>0</v>
      </c>
      <c r="Q35" s="101">
        <f t="shared" si="19"/>
        <v>0</v>
      </c>
      <c r="R35" s="14" t="b">
        <f t="shared" si="0"/>
        <v>1</v>
      </c>
      <c r="S35" s="24" t="b">
        <f t="shared" si="1"/>
        <v>1</v>
      </c>
    </row>
    <row r="36" spans="1:19" ht="39.950000000000003" customHeight="1" thickBot="1">
      <c r="A36" s="102" t="s">
        <v>39</v>
      </c>
      <c r="B36" s="103">
        <f>B23+B32</f>
        <v>18</v>
      </c>
      <c r="C36" s="104">
        <f t="shared" ref="C36:O36" si="20">C23+C32</f>
        <v>181732627</v>
      </c>
      <c r="D36" s="105">
        <f t="shared" si="20"/>
        <v>102515668.45</v>
      </c>
      <c r="E36" s="68">
        <f t="shared" si="20"/>
        <v>79216958.549999997</v>
      </c>
      <c r="F36" s="106">
        <f t="shared" si="20"/>
        <v>0</v>
      </c>
      <c r="G36" s="104">
        <f t="shared" si="20"/>
        <v>0</v>
      </c>
      <c r="H36" s="104">
        <f t="shared" si="20"/>
        <v>0</v>
      </c>
      <c r="I36" s="104">
        <f t="shared" si="20"/>
        <v>0</v>
      </c>
      <c r="J36" s="104">
        <f t="shared" si="20"/>
        <v>0</v>
      </c>
      <c r="K36" s="104">
        <f t="shared" si="20"/>
        <v>0</v>
      </c>
      <c r="L36" s="104">
        <f t="shared" si="20"/>
        <v>34865685</v>
      </c>
      <c r="M36" s="104">
        <f t="shared" si="20"/>
        <v>22308722.550000001</v>
      </c>
      <c r="N36" s="104">
        <f t="shared" si="20"/>
        <v>15487966</v>
      </c>
      <c r="O36" s="104">
        <f t="shared" si="20"/>
        <v>5150000</v>
      </c>
      <c r="P36" s="104">
        <f t="shared" ref="P36:Q36" si="21">P23+P32</f>
        <v>1404585</v>
      </c>
      <c r="Q36" s="107">
        <f t="shared" si="21"/>
        <v>0</v>
      </c>
      <c r="R36" s="14" t="b">
        <f t="shared" si="0"/>
        <v>1</v>
      </c>
      <c r="S36" s="24" t="b">
        <f t="shared" si="1"/>
        <v>1</v>
      </c>
    </row>
    <row r="37" spans="1:19" ht="15.75" thickTop="1">
      <c r="B37" s="10" t="b">
        <f>B12+B16=B20</f>
        <v>1</v>
      </c>
      <c r="C37" s="10" t="b">
        <f t="shared" ref="C37:Q37" si="22">C12+C16=C20</f>
        <v>1</v>
      </c>
      <c r="D37" s="10" t="b">
        <f t="shared" si="22"/>
        <v>1</v>
      </c>
      <c r="E37" s="10" t="b">
        <f t="shared" si="22"/>
        <v>1</v>
      </c>
      <c r="F37" s="10" t="b">
        <f t="shared" si="22"/>
        <v>1</v>
      </c>
      <c r="G37" s="10" t="b">
        <f t="shared" si="22"/>
        <v>1</v>
      </c>
      <c r="H37" s="10" t="b">
        <f t="shared" si="22"/>
        <v>1</v>
      </c>
      <c r="I37" s="10" t="b">
        <f t="shared" si="22"/>
        <v>1</v>
      </c>
      <c r="J37" s="10" t="b">
        <f t="shared" si="22"/>
        <v>1</v>
      </c>
      <c r="K37" s="10" t="b">
        <f t="shared" si="22"/>
        <v>1</v>
      </c>
      <c r="L37" s="10" t="b">
        <f t="shared" si="22"/>
        <v>1</v>
      </c>
      <c r="M37" s="10" t="b">
        <f t="shared" si="22"/>
        <v>1</v>
      </c>
      <c r="N37" s="10" t="b">
        <f t="shared" si="22"/>
        <v>1</v>
      </c>
      <c r="O37" s="10" t="b">
        <f t="shared" si="22"/>
        <v>1</v>
      </c>
      <c r="P37" s="10" t="b">
        <f t="shared" si="22"/>
        <v>1</v>
      </c>
      <c r="Q37" s="10" t="b">
        <f t="shared" si="22"/>
        <v>1</v>
      </c>
    </row>
    <row r="38" spans="1:19">
      <c r="B38" s="10" t="b">
        <f>B13+B17=B21</f>
        <v>1</v>
      </c>
      <c r="C38" s="10" t="b">
        <f t="shared" ref="C38:Q38" si="23">C13+C17=C21</f>
        <v>1</v>
      </c>
      <c r="D38" s="10" t="b">
        <f t="shared" si="23"/>
        <v>1</v>
      </c>
      <c r="E38" s="10" t="b">
        <f t="shared" si="23"/>
        <v>1</v>
      </c>
      <c r="F38" s="10" t="b">
        <f t="shared" si="23"/>
        <v>1</v>
      </c>
      <c r="G38" s="10" t="b">
        <f t="shared" si="23"/>
        <v>1</v>
      </c>
      <c r="H38" s="10" t="b">
        <f t="shared" si="23"/>
        <v>1</v>
      </c>
      <c r="I38" s="10" t="b">
        <f t="shared" si="23"/>
        <v>1</v>
      </c>
      <c r="J38" s="10" t="b">
        <f t="shared" si="23"/>
        <v>1</v>
      </c>
      <c r="K38" s="10" t="b">
        <f t="shared" si="23"/>
        <v>1</v>
      </c>
      <c r="L38" s="10" t="b">
        <f t="shared" si="23"/>
        <v>1</v>
      </c>
      <c r="M38" s="10" t="b">
        <f t="shared" si="23"/>
        <v>1</v>
      </c>
      <c r="N38" s="10" t="b">
        <f t="shared" si="23"/>
        <v>1</v>
      </c>
      <c r="O38" s="10" t="b">
        <f t="shared" si="23"/>
        <v>1</v>
      </c>
      <c r="P38" s="10" t="b">
        <f t="shared" si="23"/>
        <v>1</v>
      </c>
      <c r="Q38" s="10" t="b">
        <f t="shared" si="23"/>
        <v>1</v>
      </c>
    </row>
    <row r="39" spans="1:19">
      <c r="B39" s="10" t="b">
        <f>B14+B18=B22</f>
        <v>1</v>
      </c>
      <c r="C39" s="10" t="b">
        <f t="shared" ref="C39:Q39" si="24">C14+C18=C22</f>
        <v>1</v>
      </c>
      <c r="D39" s="10" t="b">
        <f t="shared" si="24"/>
        <v>1</v>
      </c>
      <c r="E39" s="10" t="b">
        <f t="shared" si="24"/>
        <v>1</v>
      </c>
      <c r="F39" s="10" t="b">
        <f t="shared" si="24"/>
        <v>1</v>
      </c>
      <c r="G39" s="10" t="b">
        <f t="shared" si="24"/>
        <v>1</v>
      </c>
      <c r="H39" s="10" t="b">
        <f t="shared" si="24"/>
        <v>1</v>
      </c>
      <c r="I39" s="10" t="b">
        <f t="shared" si="24"/>
        <v>1</v>
      </c>
      <c r="J39" s="10" t="b">
        <f t="shared" si="24"/>
        <v>1</v>
      </c>
      <c r="K39" s="10" t="b">
        <f t="shared" si="24"/>
        <v>1</v>
      </c>
      <c r="L39" s="10" t="b">
        <f t="shared" si="24"/>
        <v>1</v>
      </c>
      <c r="M39" s="10" t="b">
        <f t="shared" si="24"/>
        <v>1</v>
      </c>
      <c r="N39" s="10" t="b">
        <f t="shared" si="24"/>
        <v>1</v>
      </c>
      <c r="O39" s="10" t="b">
        <f t="shared" si="24"/>
        <v>1</v>
      </c>
      <c r="P39" s="10" t="b">
        <f t="shared" si="24"/>
        <v>1</v>
      </c>
      <c r="Q39" s="10" t="b">
        <f t="shared" si="24"/>
        <v>1</v>
      </c>
    </row>
    <row r="40" spans="1:19">
      <c r="B40" s="10" t="b">
        <f>B15+B19=B23</f>
        <v>1</v>
      </c>
      <c r="C40" s="10" t="b">
        <f t="shared" ref="C40:Q40" si="25">C15+C19=C23</f>
        <v>1</v>
      </c>
      <c r="D40" s="10" t="b">
        <f t="shared" si="25"/>
        <v>1</v>
      </c>
      <c r="E40" s="10" t="b">
        <f t="shared" si="25"/>
        <v>1</v>
      </c>
      <c r="F40" s="10" t="b">
        <f t="shared" si="25"/>
        <v>1</v>
      </c>
      <c r="G40" s="10" t="b">
        <f t="shared" si="25"/>
        <v>1</v>
      </c>
      <c r="H40" s="10" t="b">
        <f t="shared" si="25"/>
        <v>1</v>
      </c>
      <c r="I40" s="10" t="b">
        <f t="shared" si="25"/>
        <v>1</v>
      </c>
      <c r="J40" s="10" t="b">
        <f t="shared" si="25"/>
        <v>1</v>
      </c>
      <c r="K40" s="10" t="b">
        <f t="shared" si="25"/>
        <v>1</v>
      </c>
      <c r="L40" s="10" t="b">
        <f t="shared" si="25"/>
        <v>1</v>
      </c>
      <c r="M40" s="10" t="b">
        <f t="shared" si="25"/>
        <v>1</v>
      </c>
      <c r="N40" s="10" t="b">
        <f t="shared" si="25"/>
        <v>1</v>
      </c>
      <c r="O40" s="10" t="b">
        <f t="shared" si="25"/>
        <v>1</v>
      </c>
      <c r="P40" s="10" t="b">
        <f t="shared" si="25"/>
        <v>1</v>
      </c>
      <c r="Q40" s="10" t="b">
        <f t="shared" si="25"/>
        <v>1</v>
      </c>
    </row>
    <row r="41" spans="1:19">
      <c r="B41" s="10" t="b">
        <f>B24+B27=B30</f>
        <v>1</v>
      </c>
      <c r="C41" s="10" t="b">
        <f t="shared" ref="C41:Q41" si="26">C24+C27=C30</f>
        <v>1</v>
      </c>
      <c r="D41" s="10" t="b">
        <f t="shared" si="26"/>
        <v>1</v>
      </c>
      <c r="E41" s="10" t="b">
        <f t="shared" si="26"/>
        <v>1</v>
      </c>
      <c r="F41" s="10" t="b">
        <f t="shared" si="26"/>
        <v>1</v>
      </c>
      <c r="G41" s="10" t="b">
        <f t="shared" si="26"/>
        <v>1</v>
      </c>
      <c r="H41" s="10" t="b">
        <f t="shared" si="26"/>
        <v>1</v>
      </c>
      <c r="I41" s="10" t="b">
        <f t="shared" si="26"/>
        <v>1</v>
      </c>
      <c r="J41" s="10" t="b">
        <f t="shared" si="26"/>
        <v>1</v>
      </c>
      <c r="K41" s="10" t="b">
        <f t="shared" si="26"/>
        <v>1</v>
      </c>
      <c r="L41" s="10" t="b">
        <f t="shared" si="26"/>
        <v>1</v>
      </c>
      <c r="M41" s="10" t="b">
        <f t="shared" si="26"/>
        <v>1</v>
      </c>
      <c r="N41" s="10" t="b">
        <f t="shared" si="26"/>
        <v>1</v>
      </c>
      <c r="O41" s="10" t="b">
        <f t="shared" si="26"/>
        <v>1</v>
      </c>
      <c r="P41" s="10" t="b">
        <f t="shared" si="26"/>
        <v>1</v>
      </c>
      <c r="Q41" s="10" t="b">
        <f t="shared" si="26"/>
        <v>1</v>
      </c>
    </row>
    <row r="42" spans="1:19">
      <c r="B42" s="10" t="b">
        <f>B28+B25=B31</f>
        <v>1</v>
      </c>
      <c r="C42" s="10" t="b">
        <f t="shared" ref="C42:Q42" si="27">C28+C25=C31</f>
        <v>1</v>
      </c>
      <c r="D42" s="10" t="b">
        <f t="shared" si="27"/>
        <v>1</v>
      </c>
      <c r="E42" s="10" t="b">
        <f t="shared" si="27"/>
        <v>1</v>
      </c>
      <c r="F42" s="10" t="b">
        <f t="shared" si="27"/>
        <v>1</v>
      </c>
      <c r="G42" s="10" t="b">
        <f t="shared" si="27"/>
        <v>1</v>
      </c>
      <c r="H42" s="10" t="b">
        <f t="shared" si="27"/>
        <v>1</v>
      </c>
      <c r="I42" s="10" t="b">
        <f t="shared" si="27"/>
        <v>1</v>
      </c>
      <c r="J42" s="10" t="b">
        <f t="shared" si="27"/>
        <v>1</v>
      </c>
      <c r="K42" s="10" t="b">
        <f t="shared" si="27"/>
        <v>1</v>
      </c>
      <c r="L42" s="10" t="b">
        <f>L28+L25=L31</f>
        <v>1</v>
      </c>
      <c r="M42" s="10" t="b">
        <f t="shared" si="27"/>
        <v>1</v>
      </c>
      <c r="N42" s="10" t="b">
        <f t="shared" si="27"/>
        <v>1</v>
      </c>
      <c r="O42" s="10" t="b">
        <f t="shared" si="27"/>
        <v>1</v>
      </c>
      <c r="P42" s="10" t="b">
        <f t="shared" si="27"/>
        <v>1</v>
      </c>
      <c r="Q42" s="10" t="b">
        <f t="shared" si="27"/>
        <v>1</v>
      </c>
    </row>
    <row r="43" spans="1:19">
      <c r="B43" s="10" t="b">
        <f>B26+B29=B32</f>
        <v>1</v>
      </c>
      <c r="C43" s="10" t="b">
        <f t="shared" ref="C43:Q43" si="28">C26+C29=C32</f>
        <v>1</v>
      </c>
      <c r="D43" s="10" t="b">
        <f t="shared" si="28"/>
        <v>1</v>
      </c>
      <c r="E43" s="10" t="b">
        <f t="shared" si="28"/>
        <v>1</v>
      </c>
      <c r="F43" s="10" t="b">
        <f t="shared" si="28"/>
        <v>1</v>
      </c>
      <c r="G43" s="10" t="b">
        <f t="shared" si="28"/>
        <v>1</v>
      </c>
      <c r="H43" s="10" t="b">
        <f t="shared" si="28"/>
        <v>1</v>
      </c>
      <c r="I43" s="10" t="b">
        <f t="shared" si="28"/>
        <v>1</v>
      </c>
      <c r="J43" s="10" t="b">
        <f t="shared" si="28"/>
        <v>1</v>
      </c>
      <c r="K43" s="10" t="b">
        <f t="shared" si="28"/>
        <v>1</v>
      </c>
      <c r="L43" s="10" t="b">
        <f t="shared" si="28"/>
        <v>1</v>
      </c>
      <c r="M43" s="10" t="b">
        <f t="shared" si="28"/>
        <v>1</v>
      </c>
      <c r="N43" s="10" t="b">
        <f t="shared" si="28"/>
        <v>1</v>
      </c>
      <c r="O43" s="10" t="b">
        <f t="shared" si="28"/>
        <v>1</v>
      </c>
      <c r="P43" s="10" t="b">
        <f t="shared" si="28"/>
        <v>1</v>
      </c>
      <c r="Q43" s="10" t="b">
        <f t="shared" si="28"/>
        <v>1</v>
      </c>
    </row>
    <row r="44" spans="1:19">
      <c r="B44" s="10" t="b">
        <f>B20+B30=B33</f>
        <v>1</v>
      </c>
      <c r="C44" s="10" t="b">
        <f t="shared" ref="C44:Q44" si="29">C20+C30=C33</f>
        <v>1</v>
      </c>
      <c r="D44" s="10" t="b">
        <f t="shared" si="29"/>
        <v>1</v>
      </c>
      <c r="E44" s="10" t="b">
        <f t="shared" si="29"/>
        <v>1</v>
      </c>
      <c r="F44" s="10" t="b">
        <f t="shared" si="29"/>
        <v>1</v>
      </c>
      <c r="G44" s="10" t="b">
        <f t="shared" si="29"/>
        <v>1</v>
      </c>
      <c r="H44" s="10" t="b">
        <f t="shared" si="29"/>
        <v>1</v>
      </c>
      <c r="I44" s="10" t="b">
        <f t="shared" si="29"/>
        <v>1</v>
      </c>
      <c r="J44" s="10" t="b">
        <f t="shared" si="29"/>
        <v>1</v>
      </c>
      <c r="K44" s="10" t="b">
        <f t="shared" si="29"/>
        <v>1</v>
      </c>
      <c r="L44" s="10" t="b">
        <f t="shared" si="29"/>
        <v>1</v>
      </c>
      <c r="M44" s="10" t="b">
        <f t="shared" si="29"/>
        <v>1</v>
      </c>
      <c r="N44" s="10" t="b">
        <f t="shared" si="29"/>
        <v>1</v>
      </c>
      <c r="O44" s="10" t="b">
        <f t="shared" si="29"/>
        <v>1</v>
      </c>
      <c r="P44" s="10" t="b">
        <f t="shared" si="29"/>
        <v>1</v>
      </c>
      <c r="Q44" s="10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41" orientation="landscape" r:id="rId1"/>
  <headerFooter>
    <oddHeader>&amp;LWojewództwo pomorskie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0"/>
  <sheetViews>
    <sheetView showGridLines="0" view="pageBreakPreview" topLeftCell="B1" zoomScale="85" zoomScaleNormal="78" zoomScaleSheetLayoutView="85" workbookViewId="0">
      <selection activeCell="O10" sqref="O10"/>
    </sheetView>
  </sheetViews>
  <sheetFormatPr defaultColWidth="9.140625" defaultRowHeight="15"/>
  <cols>
    <col min="1" max="1" width="5.5703125" style="141" customWidth="1"/>
    <col min="2" max="2" width="17.42578125" style="141" customWidth="1"/>
    <col min="3" max="3" width="10.140625" style="141" customWidth="1"/>
    <col min="4" max="4" width="15.7109375" style="141" customWidth="1"/>
    <col min="5" max="5" width="9.28515625" style="141" customWidth="1"/>
    <col min="6" max="6" width="51.140625" style="141" customWidth="1"/>
    <col min="7" max="7" width="8.5703125" style="141" customWidth="1"/>
    <col min="8" max="8" width="8.42578125" style="141" customWidth="1"/>
    <col min="9" max="10" width="15.7109375" style="141" customWidth="1"/>
    <col min="11" max="11" width="17.42578125" style="141" customWidth="1"/>
    <col min="12" max="29" width="15.7109375" style="141" customWidth="1"/>
    <col min="30" max="16384" width="9.140625" style="141"/>
  </cols>
  <sheetData>
    <row r="1" spans="1:29" ht="20.100000000000001" customHeight="1">
      <c r="A1" s="215" t="s">
        <v>4</v>
      </c>
      <c r="B1" s="215" t="s">
        <v>5</v>
      </c>
      <c r="C1" s="216" t="s">
        <v>43</v>
      </c>
      <c r="D1" s="211" t="s">
        <v>6</v>
      </c>
      <c r="E1" s="211" t="s">
        <v>32</v>
      </c>
      <c r="F1" s="211" t="s">
        <v>7</v>
      </c>
      <c r="G1" s="215" t="s">
        <v>26</v>
      </c>
      <c r="H1" s="215" t="s">
        <v>8</v>
      </c>
      <c r="I1" s="215" t="s">
        <v>23</v>
      </c>
      <c r="J1" s="215" t="s">
        <v>9</v>
      </c>
      <c r="K1" s="215" t="s">
        <v>16</v>
      </c>
      <c r="L1" s="211" t="s">
        <v>13</v>
      </c>
      <c r="M1" s="215" t="s">
        <v>11</v>
      </c>
      <c r="N1" s="218" t="s">
        <v>12</v>
      </c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</row>
    <row r="2" spans="1:29" ht="42.75" customHeight="1">
      <c r="A2" s="215"/>
      <c r="B2" s="215"/>
      <c r="C2" s="217"/>
      <c r="D2" s="212"/>
      <c r="E2" s="212"/>
      <c r="F2" s="212"/>
      <c r="G2" s="215"/>
      <c r="H2" s="215"/>
      <c r="I2" s="215"/>
      <c r="J2" s="215"/>
      <c r="K2" s="215"/>
      <c r="L2" s="212"/>
      <c r="M2" s="215"/>
      <c r="N2" s="139">
        <v>2019</v>
      </c>
      <c r="O2" s="139">
        <v>2020</v>
      </c>
      <c r="P2" s="139">
        <v>2021</v>
      </c>
      <c r="Q2" s="139">
        <v>2022</v>
      </c>
      <c r="R2" s="139">
        <v>2023</v>
      </c>
      <c r="S2" s="139">
        <v>2024</v>
      </c>
      <c r="T2" s="139">
        <v>2025</v>
      </c>
      <c r="U2" s="139">
        <v>2026</v>
      </c>
      <c r="V2" s="139">
        <v>2027</v>
      </c>
      <c r="W2" s="139">
        <v>2028</v>
      </c>
      <c r="X2" s="139">
        <v>2029</v>
      </c>
      <c r="Y2" s="139">
        <v>2030</v>
      </c>
      <c r="Z2" s="141" t="s">
        <v>28</v>
      </c>
      <c r="AA2" s="141" t="s">
        <v>29</v>
      </c>
      <c r="AB2" s="141" t="s">
        <v>30</v>
      </c>
      <c r="AC2" s="141" t="s">
        <v>31</v>
      </c>
    </row>
    <row r="3" spans="1:29" ht="30" customHeight="1">
      <c r="A3" s="156">
        <v>1</v>
      </c>
      <c r="B3" s="156" t="s">
        <v>121</v>
      </c>
      <c r="C3" s="157" t="s">
        <v>118</v>
      </c>
      <c r="D3" s="158" t="s">
        <v>122</v>
      </c>
      <c r="E3" s="158" t="s">
        <v>54</v>
      </c>
      <c r="F3" s="156" t="s">
        <v>123</v>
      </c>
      <c r="G3" s="156" t="s">
        <v>119</v>
      </c>
      <c r="H3" s="159">
        <v>3.8</v>
      </c>
      <c r="I3" s="160" t="s">
        <v>124</v>
      </c>
      <c r="J3" s="161">
        <v>11281621.5</v>
      </c>
      <c r="K3" s="161">
        <v>5640810</v>
      </c>
      <c r="L3" s="162">
        <v>5640811.5</v>
      </c>
      <c r="M3" s="163">
        <v>0.5</v>
      </c>
      <c r="N3" s="161">
        <v>0</v>
      </c>
      <c r="O3" s="161">
        <v>0</v>
      </c>
      <c r="P3" s="162">
        <v>0</v>
      </c>
      <c r="Q3" s="162">
        <v>0</v>
      </c>
      <c r="R3" s="162">
        <v>1888788</v>
      </c>
      <c r="S3" s="162">
        <v>1921290</v>
      </c>
      <c r="T3" s="162">
        <v>1830732</v>
      </c>
      <c r="U3" s="162">
        <v>0</v>
      </c>
      <c r="V3" s="162">
        <v>0</v>
      </c>
      <c r="W3" s="162">
        <v>0</v>
      </c>
      <c r="X3" s="162">
        <v>0</v>
      </c>
      <c r="Y3" s="162">
        <v>0</v>
      </c>
      <c r="Z3" s="141" t="b">
        <f>K3=SUM(N3:Y3)</f>
        <v>1</v>
      </c>
      <c r="AA3" s="142">
        <f t="shared" ref="AA3" si="0">ROUND(K3/J3,4)</f>
        <v>0.5</v>
      </c>
      <c r="AB3" s="143" t="b">
        <f t="shared" ref="AB3" si="1">AA3=M3</f>
        <v>1</v>
      </c>
      <c r="AC3" s="143" t="b">
        <f>J3=K3+L3</f>
        <v>1</v>
      </c>
    </row>
    <row r="4" spans="1:29" ht="40.5" customHeight="1">
      <c r="A4" s="156">
        <v>2</v>
      </c>
      <c r="B4" s="156" t="s">
        <v>125</v>
      </c>
      <c r="C4" s="157" t="s">
        <v>118</v>
      </c>
      <c r="D4" s="158" t="s">
        <v>122</v>
      </c>
      <c r="E4" s="158" t="s">
        <v>54</v>
      </c>
      <c r="F4" s="156" t="s">
        <v>126</v>
      </c>
      <c r="G4" s="156" t="s">
        <v>119</v>
      </c>
      <c r="H4" s="159">
        <v>8.24</v>
      </c>
      <c r="I4" s="177" t="s">
        <v>127</v>
      </c>
      <c r="J4" s="162">
        <v>27685741.41</v>
      </c>
      <c r="K4" s="161">
        <v>10587631</v>
      </c>
      <c r="L4" s="162">
        <v>17098110.41</v>
      </c>
      <c r="M4" s="163">
        <v>0.38240000000000002</v>
      </c>
      <c r="N4" s="161">
        <v>0</v>
      </c>
      <c r="O4" s="161">
        <v>0</v>
      </c>
      <c r="P4" s="162">
        <v>0</v>
      </c>
      <c r="Q4" s="162">
        <v>0</v>
      </c>
      <c r="R4" s="162">
        <v>1551633</v>
      </c>
      <c r="S4" s="162">
        <v>552803</v>
      </c>
      <c r="T4" s="162">
        <v>1241301</v>
      </c>
      <c r="U4" s="162">
        <v>3620947</v>
      </c>
      <c r="V4" s="162">
        <v>3620947</v>
      </c>
      <c r="W4" s="162">
        <v>0</v>
      </c>
      <c r="X4" s="162">
        <v>0</v>
      </c>
      <c r="Y4" s="162">
        <v>0</v>
      </c>
      <c r="Z4" s="141" t="b">
        <f t="shared" ref="Z4:Z24" si="2">K4=SUM(N4:Y4)</f>
        <v>1</v>
      </c>
      <c r="AA4" s="142">
        <f t="shared" ref="AA4:AA24" si="3">ROUND(K4/J4,4)</f>
        <v>0.38240000000000002</v>
      </c>
      <c r="AB4" s="143" t="b">
        <f t="shared" ref="AB4:AB5" si="4">AA4=M4</f>
        <v>1</v>
      </c>
      <c r="AC4" s="143" t="b">
        <f t="shared" ref="AC4:AC24" si="5">J4=K4+L4</f>
        <v>1</v>
      </c>
    </row>
    <row r="5" spans="1:29" ht="30" customHeight="1">
      <c r="A5" s="156">
        <v>3</v>
      </c>
      <c r="B5" s="156" t="s">
        <v>160</v>
      </c>
      <c r="C5" s="157" t="s">
        <v>118</v>
      </c>
      <c r="D5" s="158" t="s">
        <v>57</v>
      </c>
      <c r="E5" s="158" t="s">
        <v>58</v>
      </c>
      <c r="F5" s="156" t="s">
        <v>171</v>
      </c>
      <c r="G5" s="156" t="s">
        <v>119</v>
      </c>
      <c r="H5" s="159">
        <v>2.39</v>
      </c>
      <c r="I5" s="160" t="s">
        <v>264</v>
      </c>
      <c r="J5" s="161">
        <v>3940555.02</v>
      </c>
      <c r="K5" s="161">
        <v>1970277</v>
      </c>
      <c r="L5" s="162">
        <v>1970278.02</v>
      </c>
      <c r="M5" s="163">
        <v>0.5</v>
      </c>
      <c r="N5" s="161">
        <v>0</v>
      </c>
      <c r="O5" s="161">
        <v>0</v>
      </c>
      <c r="P5" s="162">
        <v>0</v>
      </c>
      <c r="Q5" s="162">
        <v>0</v>
      </c>
      <c r="R5" s="162">
        <v>0</v>
      </c>
      <c r="S5" s="162">
        <v>746633</v>
      </c>
      <c r="T5" s="162">
        <v>1223644</v>
      </c>
      <c r="U5" s="162">
        <v>0</v>
      </c>
      <c r="V5" s="162">
        <v>0</v>
      </c>
      <c r="W5" s="162">
        <v>0</v>
      </c>
      <c r="X5" s="162">
        <v>0</v>
      </c>
      <c r="Y5" s="162">
        <v>0</v>
      </c>
      <c r="Z5" s="141" t="b">
        <f t="shared" si="2"/>
        <v>1</v>
      </c>
      <c r="AA5" s="142">
        <f t="shared" si="3"/>
        <v>0.5</v>
      </c>
      <c r="AB5" s="143" t="b">
        <f t="shared" si="4"/>
        <v>1</v>
      </c>
      <c r="AC5" s="143" t="b">
        <f t="shared" si="5"/>
        <v>1</v>
      </c>
    </row>
    <row r="6" spans="1:29" ht="30" customHeight="1">
      <c r="A6" s="156">
        <v>4</v>
      </c>
      <c r="B6" s="156" t="s">
        <v>161</v>
      </c>
      <c r="C6" s="157" t="s">
        <v>118</v>
      </c>
      <c r="D6" s="158" t="s">
        <v>49</v>
      </c>
      <c r="E6" s="158" t="s">
        <v>50</v>
      </c>
      <c r="F6" s="156" t="s">
        <v>172</v>
      </c>
      <c r="G6" s="156" t="s">
        <v>141</v>
      </c>
      <c r="H6" s="159">
        <v>2.85</v>
      </c>
      <c r="I6" s="160" t="s">
        <v>254</v>
      </c>
      <c r="J6" s="161">
        <v>3574614.38</v>
      </c>
      <c r="K6" s="161">
        <v>1787307</v>
      </c>
      <c r="L6" s="162">
        <v>1787307.38</v>
      </c>
      <c r="M6" s="163">
        <v>0.5</v>
      </c>
      <c r="N6" s="161">
        <v>0</v>
      </c>
      <c r="O6" s="161">
        <v>0</v>
      </c>
      <c r="P6" s="162">
        <v>0</v>
      </c>
      <c r="Q6" s="162">
        <v>0</v>
      </c>
      <c r="R6" s="162">
        <v>0</v>
      </c>
      <c r="S6" s="162">
        <v>1100000</v>
      </c>
      <c r="T6" s="162">
        <v>687307</v>
      </c>
      <c r="U6" s="162">
        <v>0</v>
      </c>
      <c r="V6" s="162">
        <v>0</v>
      </c>
      <c r="W6" s="162">
        <v>0</v>
      </c>
      <c r="X6" s="162">
        <v>0</v>
      </c>
      <c r="Y6" s="162">
        <v>0</v>
      </c>
      <c r="Z6" s="141" t="b">
        <f t="shared" ref="Z6:Z20" si="6">K6=SUM(N6:Y6)</f>
        <v>1</v>
      </c>
      <c r="AA6" s="142">
        <f t="shared" ref="AA6:AA20" si="7">ROUND(K6/J6,4)</f>
        <v>0.5</v>
      </c>
      <c r="AB6" s="143" t="b">
        <f t="shared" ref="AB6:AB20" si="8">AA6=M6</f>
        <v>1</v>
      </c>
      <c r="AC6" s="143" t="b">
        <f t="shared" ref="AC6:AC20" si="9">J6=K6+L6</f>
        <v>1</v>
      </c>
    </row>
    <row r="7" spans="1:29" ht="30" customHeight="1">
      <c r="A7" s="156">
        <v>5</v>
      </c>
      <c r="B7" s="156" t="s">
        <v>162</v>
      </c>
      <c r="C7" s="157" t="s">
        <v>118</v>
      </c>
      <c r="D7" s="158" t="s">
        <v>57</v>
      </c>
      <c r="E7" s="158" t="s">
        <v>58</v>
      </c>
      <c r="F7" s="156" t="s">
        <v>173</v>
      </c>
      <c r="G7" s="156" t="s">
        <v>119</v>
      </c>
      <c r="H7" s="159">
        <v>1.08</v>
      </c>
      <c r="I7" s="160" t="s">
        <v>264</v>
      </c>
      <c r="J7" s="161">
        <v>1856910.86</v>
      </c>
      <c r="K7" s="161">
        <v>928455</v>
      </c>
      <c r="L7" s="162">
        <v>928455.86</v>
      </c>
      <c r="M7" s="163">
        <v>0.5</v>
      </c>
      <c r="N7" s="161">
        <v>0</v>
      </c>
      <c r="O7" s="161">
        <v>0</v>
      </c>
      <c r="P7" s="162">
        <v>0</v>
      </c>
      <c r="Q7" s="162">
        <v>0</v>
      </c>
      <c r="R7" s="162">
        <v>0</v>
      </c>
      <c r="S7" s="162">
        <v>442881</v>
      </c>
      <c r="T7" s="162">
        <v>485574</v>
      </c>
      <c r="U7" s="162">
        <v>0</v>
      </c>
      <c r="V7" s="162">
        <v>0</v>
      </c>
      <c r="W7" s="162">
        <v>0</v>
      </c>
      <c r="X7" s="162">
        <v>0</v>
      </c>
      <c r="Y7" s="162">
        <v>0</v>
      </c>
      <c r="Z7" s="141" t="b">
        <f t="shared" si="6"/>
        <v>1</v>
      </c>
      <c r="AA7" s="142">
        <f t="shared" si="7"/>
        <v>0.5</v>
      </c>
      <c r="AB7" s="143" t="b">
        <f t="shared" si="8"/>
        <v>1</v>
      </c>
      <c r="AC7" s="143" t="b">
        <f t="shared" si="9"/>
        <v>1</v>
      </c>
    </row>
    <row r="8" spans="1:29" ht="30" customHeight="1">
      <c r="A8" s="156">
        <v>6</v>
      </c>
      <c r="B8" s="156" t="s">
        <v>163</v>
      </c>
      <c r="C8" s="157" t="s">
        <v>118</v>
      </c>
      <c r="D8" s="158" t="s">
        <v>53</v>
      </c>
      <c r="E8" s="158" t="s">
        <v>54</v>
      </c>
      <c r="F8" s="156" t="s">
        <v>184</v>
      </c>
      <c r="G8" s="156" t="s">
        <v>119</v>
      </c>
      <c r="H8" s="159">
        <v>3.09</v>
      </c>
      <c r="I8" s="160" t="s">
        <v>265</v>
      </c>
      <c r="J8" s="161">
        <v>9612616.8800000008</v>
      </c>
      <c r="K8" s="161">
        <v>4806308</v>
      </c>
      <c r="L8" s="162">
        <v>4806308.8800000008</v>
      </c>
      <c r="M8" s="163">
        <v>0.5</v>
      </c>
      <c r="N8" s="161">
        <v>0</v>
      </c>
      <c r="O8" s="161">
        <v>0</v>
      </c>
      <c r="P8" s="162">
        <v>0</v>
      </c>
      <c r="Q8" s="162">
        <v>0</v>
      </c>
      <c r="R8" s="162">
        <v>0</v>
      </c>
      <c r="S8" s="162">
        <v>2107247</v>
      </c>
      <c r="T8" s="162">
        <v>607247</v>
      </c>
      <c r="U8" s="162">
        <v>2091814</v>
      </c>
      <c r="V8" s="162">
        <v>0</v>
      </c>
      <c r="W8" s="162">
        <v>0</v>
      </c>
      <c r="X8" s="162">
        <v>0</v>
      </c>
      <c r="Y8" s="162">
        <v>0</v>
      </c>
      <c r="Z8" s="141" t="b">
        <f t="shared" si="6"/>
        <v>1</v>
      </c>
      <c r="AA8" s="142">
        <f t="shared" si="7"/>
        <v>0.5</v>
      </c>
      <c r="AB8" s="143" t="b">
        <f t="shared" si="8"/>
        <v>1</v>
      </c>
      <c r="AC8" s="143" t="b">
        <f t="shared" si="9"/>
        <v>1</v>
      </c>
    </row>
    <row r="9" spans="1:29" ht="30" customHeight="1">
      <c r="A9" s="156">
        <v>7</v>
      </c>
      <c r="B9" s="156" t="s">
        <v>164</v>
      </c>
      <c r="C9" s="157" t="s">
        <v>118</v>
      </c>
      <c r="D9" s="158" t="s">
        <v>55</v>
      </c>
      <c r="E9" s="158" t="s">
        <v>56</v>
      </c>
      <c r="F9" s="156" t="s">
        <v>174</v>
      </c>
      <c r="G9" s="156" t="s">
        <v>120</v>
      </c>
      <c r="H9" s="159">
        <v>1.93</v>
      </c>
      <c r="I9" s="160" t="s">
        <v>181</v>
      </c>
      <c r="J9" s="161">
        <v>10360604</v>
      </c>
      <c r="K9" s="161">
        <v>5180302</v>
      </c>
      <c r="L9" s="162">
        <v>5180302</v>
      </c>
      <c r="M9" s="163">
        <v>0.5</v>
      </c>
      <c r="N9" s="161">
        <v>0</v>
      </c>
      <c r="O9" s="161">
        <v>0</v>
      </c>
      <c r="P9" s="162">
        <v>0</v>
      </c>
      <c r="Q9" s="162">
        <v>0</v>
      </c>
      <c r="R9" s="162">
        <v>0</v>
      </c>
      <c r="S9" s="162">
        <v>2194207</v>
      </c>
      <c r="T9" s="162">
        <v>2986095</v>
      </c>
      <c r="U9" s="162">
        <v>0</v>
      </c>
      <c r="V9" s="162">
        <v>0</v>
      </c>
      <c r="W9" s="162">
        <v>0</v>
      </c>
      <c r="X9" s="162">
        <v>0</v>
      </c>
      <c r="Y9" s="162">
        <v>0</v>
      </c>
      <c r="Z9" s="141" t="b">
        <f t="shared" si="6"/>
        <v>1</v>
      </c>
      <c r="AA9" s="142">
        <f t="shared" si="7"/>
        <v>0.5</v>
      </c>
      <c r="AB9" s="143" t="b">
        <f t="shared" si="8"/>
        <v>1</v>
      </c>
      <c r="AC9" s="143" t="b">
        <f t="shared" si="9"/>
        <v>1</v>
      </c>
    </row>
    <row r="10" spans="1:29" ht="30" customHeight="1">
      <c r="A10" s="156">
        <v>8</v>
      </c>
      <c r="B10" s="156" t="s">
        <v>165</v>
      </c>
      <c r="C10" s="157" t="s">
        <v>118</v>
      </c>
      <c r="D10" s="158" t="s">
        <v>62</v>
      </c>
      <c r="E10" s="158" t="s">
        <v>63</v>
      </c>
      <c r="F10" s="156" t="s">
        <v>175</v>
      </c>
      <c r="G10" s="156" t="s">
        <v>119</v>
      </c>
      <c r="H10" s="159">
        <v>0.2</v>
      </c>
      <c r="I10" s="160" t="s">
        <v>182</v>
      </c>
      <c r="J10" s="161">
        <v>4000000</v>
      </c>
      <c r="K10" s="161">
        <v>2000000</v>
      </c>
      <c r="L10" s="162">
        <v>2000000</v>
      </c>
      <c r="M10" s="163">
        <v>0.5</v>
      </c>
      <c r="N10" s="161">
        <v>0</v>
      </c>
      <c r="O10" s="161">
        <v>0</v>
      </c>
      <c r="P10" s="162">
        <v>0</v>
      </c>
      <c r="Q10" s="162">
        <v>0</v>
      </c>
      <c r="R10" s="162">
        <v>0</v>
      </c>
      <c r="S10" s="162">
        <v>800000</v>
      </c>
      <c r="T10" s="162">
        <v>1200000</v>
      </c>
      <c r="U10" s="162">
        <v>0</v>
      </c>
      <c r="V10" s="162">
        <v>0</v>
      </c>
      <c r="W10" s="162">
        <v>0</v>
      </c>
      <c r="X10" s="162">
        <v>0</v>
      </c>
      <c r="Y10" s="162">
        <v>0</v>
      </c>
      <c r="Z10" s="141" t="b">
        <f t="shared" si="6"/>
        <v>1</v>
      </c>
      <c r="AA10" s="142">
        <f t="shared" si="7"/>
        <v>0.5</v>
      </c>
      <c r="AB10" s="143" t="b">
        <f t="shared" si="8"/>
        <v>1</v>
      </c>
      <c r="AC10" s="143" t="b">
        <f t="shared" si="9"/>
        <v>1</v>
      </c>
    </row>
    <row r="11" spans="1:29" ht="30" customHeight="1">
      <c r="A11" s="156">
        <v>9</v>
      </c>
      <c r="B11" s="156" t="s">
        <v>166</v>
      </c>
      <c r="C11" s="157" t="s">
        <v>118</v>
      </c>
      <c r="D11" s="158" t="s">
        <v>55</v>
      </c>
      <c r="E11" s="158" t="s">
        <v>56</v>
      </c>
      <c r="F11" s="156" t="s">
        <v>176</v>
      </c>
      <c r="G11" s="156" t="s">
        <v>120</v>
      </c>
      <c r="H11" s="159">
        <v>1.98</v>
      </c>
      <c r="I11" s="160" t="s">
        <v>183</v>
      </c>
      <c r="J11" s="161">
        <v>9477702.1899999995</v>
      </c>
      <c r="K11" s="161">
        <v>4738851</v>
      </c>
      <c r="L11" s="162">
        <v>4738851.1900000004</v>
      </c>
      <c r="M11" s="163">
        <v>0.5</v>
      </c>
      <c r="N11" s="161">
        <v>0</v>
      </c>
      <c r="O11" s="161">
        <v>0</v>
      </c>
      <c r="P11" s="162">
        <v>0</v>
      </c>
      <c r="Q11" s="162">
        <v>0</v>
      </c>
      <c r="R11" s="162">
        <v>0</v>
      </c>
      <c r="S11" s="162">
        <v>1388770</v>
      </c>
      <c r="T11" s="162">
        <v>1584155</v>
      </c>
      <c r="U11" s="162">
        <v>1765926</v>
      </c>
      <c r="V11" s="162">
        <v>0</v>
      </c>
      <c r="W11" s="162">
        <v>0</v>
      </c>
      <c r="X11" s="162">
        <v>0</v>
      </c>
      <c r="Y11" s="162">
        <v>0</v>
      </c>
      <c r="Z11" s="141" t="b">
        <f t="shared" si="6"/>
        <v>1</v>
      </c>
      <c r="AA11" s="142">
        <f t="shared" si="7"/>
        <v>0.5</v>
      </c>
      <c r="AB11" s="143" t="b">
        <f t="shared" si="8"/>
        <v>1</v>
      </c>
      <c r="AC11" s="143" t="b">
        <f t="shared" si="9"/>
        <v>1</v>
      </c>
    </row>
    <row r="12" spans="1:29" ht="30" customHeight="1">
      <c r="A12" s="156">
        <v>10</v>
      </c>
      <c r="B12" s="156" t="s">
        <v>167</v>
      </c>
      <c r="C12" s="157" t="s">
        <v>118</v>
      </c>
      <c r="D12" s="158" t="s">
        <v>53</v>
      </c>
      <c r="E12" s="158" t="s">
        <v>54</v>
      </c>
      <c r="F12" s="156" t="s">
        <v>177</v>
      </c>
      <c r="G12" s="156" t="s">
        <v>119</v>
      </c>
      <c r="H12" s="159">
        <v>9.18</v>
      </c>
      <c r="I12" s="160" t="s">
        <v>266</v>
      </c>
      <c r="J12" s="161">
        <v>19879887.030000001</v>
      </c>
      <c r="K12" s="161">
        <v>9939943</v>
      </c>
      <c r="L12" s="162">
        <v>9939944.0300000012</v>
      </c>
      <c r="M12" s="163">
        <v>0.5</v>
      </c>
      <c r="N12" s="161">
        <v>0</v>
      </c>
      <c r="O12" s="161">
        <v>0</v>
      </c>
      <c r="P12" s="162">
        <v>0</v>
      </c>
      <c r="Q12" s="162">
        <v>0</v>
      </c>
      <c r="R12" s="162">
        <v>0</v>
      </c>
      <c r="S12" s="162">
        <v>4903647</v>
      </c>
      <c r="T12" s="162">
        <v>897287</v>
      </c>
      <c r="U12" s="162">
        <v>4139009</v>
      </c>
      <c r="V12" s="162">
        <v>0</v>
      </c>
      <c r="W12" s="162">
        <v>0</v>
      </c>
      <c r="X12" s="162">
        <v>0</v>
      </c>
      <c r="Y12" s="162">
        <v>0</v>
      </c>
      <c r="Z12" s="141" t="b">
        <f t="shared" si="6"/>
        <v>1</v>
      </c>
      <c r="AA12" s="142">
        <f t="shared" si="7"/>
        <v>0.5</v>
      </c>
      <c r="AB12" s="143" t="b">
        <f t="shared" si="8"/>
        <v>1</v>
      </c>
      <c r="AC12" s="143" t="b">
        <f t="shared" si="9"/>
        <v>1</v>
      </c>
    </row>
    <row r="13" spans="1:29" ht="45.75" customHeight="1">
      <c r="A13" s="156">
        <v>11</v>
      </c>
      <c r="B13" s="156" t="s">
        <v>168</v>
      </c>
      <c r="C13" s="157" t="s">
        <v>118</v>
      </c>
      <c r="D13" s="158" t="s">
        <v>60</v>
      </c>
      <c r="E13" s="158" t="s">
        <v>61</v>
      </c>
      <c r="F13" s="156" t="s">
        <v>178</v>
      </c>
      <c r="G13" s="156" t="s">
        <v>120</v>
      </c>
      <c r="H13" s="159">
        <v>0.996</v>
      </c>
      <c r="I13" s="160" t="s">
        <v>267</v>
      </c>
      <c r="J13" s="161">
        <v>6849985.1900000004</v>
      </c>
      <c r="K13" s="161">
        <v>3424992</v>
      </c>
      <c r="L13" s="162">
        <v>3424993.19</v>
      </c>
      <c r="M13" s="163">
        <v>0.5</v>
      </c>
      <c r="N13" s="161">
        <v>0</v>
      </c>
      <c r="O13" s="161">
        <v>0</v>
      </c>
      <c r="P13" s="162">
        <v>0</v>
      </c>
      <c r="Q13" s="162">
        <v>0</v>
      </c>
      <c r="R13" s="162">
        <v>0</v>
      </c>
      <c r="S13" s="162">
        <v>2460325</v>
      </c>
      <c r="T13" s="162">
        <v>964667</v>
      </c>
      <c r="U13" s="162">
        <v>0</v>
      </c>
      <c r="V13" s="162">
        <v>0</v>
      </c>
      <c r="W13" s="162">
        <v>0</v>
      </c>
      <c r="X13" s="162">
        <v>0</v>
      </c>
      <c r="Y13" s="162">
        <v>0</v>
      </c>
      <c r="Z13" s="141" t="b">
        <f t="shared" si="6"/>
        <v>1</v>
      </c>
      <c r="AA13" s="142">
        <f t="shared" si="7"/>
        <v>0.5</v>
      </c>
      <c r="AB13" s="143" t="b">
        <f t="shared" si="8"/>
        <v>1</v>
      </c>
      <c r="AC13" s="143" t="b">
        <f t="shared" si="9"/>
        <v>1</v>
      </c>
    </row>
    <row r="14" spans="1:29" ht="30" customHeight="1">
      <c r="A14" s="156">
        <v>12</v>
      </c>
      <c r="B14" s="156" t="s">
        <v>169</v>
      </c>
      <c r="C14" s="157" t="s">
        <v>118</v>
      </c>
      <c r="D14" s="158" t="s">
        <v>62</v>
      </c>
      <c r="E14" s="158" t="s">
        <v>63</v>
      </c>
      <c r="F14" s="156" t="s">
        <v>179</v>
      </c>
      <c r="G14" s="156" t="s">
        <v>119</v>
      </c>
      <c r="H14" s="159">
        <v>1.3</v>
      </c>
      <c r="I14" s="160" t="s">
        <v>182</v>
      </c>
      <c r="J14" s="161">
        <v>5200000</v>
      </c>
      <c r="K14" s="161">
        <v>4160000</v>
      </c>
      <c r="L14" s="162">
        <v>1040000</v>
      </c>
      <c r="M14" s="163">
        <v>0.8</v>
      </c>
      <c r="N14" s="161">
        <v>0</v>
      </c>
      <c r="O14" s="161">
        <v>0</v>
      </c>
      <c r="P14" s="162">
        <v>0</v>
      </c>
      <c r="Q14" s="162">
        <v>0</v>
      </c>
      <c r="R14" s="162">
        <v>0</v>
      </c>
      <c r="S14" s="162">
        <v>2600000</v>
      </c>
      <c r="T14" s="162">
        <v>1560000</v>
      </c>
      <c r="U14" s="162">
        <v>0</v>
      </c>
      <c r="V14" s="162">
        <v>0</v>
      </c>
      <c r="W14" s="162">
        <v>0</v>
      </c>
      <c r="X14" s="162">
        <v>0</v>
      </c>
      <c r="Y14" s="162">
        <v>0</v>
      </c>
      <c r="Z14" s="141" t="b">
        <f t="shared" si="6"/>
        <v>1</v>
      </c>
      <c r="AA14" s="142">
        <f t="shared" si="7"/>
        <v>0.8</v>
      </c>
      <c r="AB14" s="143" t="b">
        <f t="shared" si="8"/>
        <v>1</v>
      </c>
      <c r="AC14" s="143" t="b">
        <f t="shared" si="9"/>
        <v>1</v>
      </c>
    </row>
    <row r="15" spans="1:29" ht="30" customHeight="1">
      <c r="A15" s="156">
        <v>13</v>
      </c>
      <c r="B15" s="156" t="s">
        <v>170</v>
      </c>
      <c r="C15" s="157" t="s">
        <v>118</v>
      </c>
      <c r="D15" s="158" t="s">
        <v>53</v>
      </c>
      <c r="E15" s="158" t="s">
        <v>54</v>
      </c>
      <c r="F15" s="156" t="s">
        <v>180</v>
      </c>
      <c r="G15" s="156" t="s">
        <v>119</v>
      </c>
      <c r="H15" s="159">
        <v>3.43</v>
      </c>
      <c r="I15" s="160" t="s">
        <v>268</v>
      </c>
      <c r="J15" s="161">
        <v>6996978</v>
      </c>
      <c r="K15" s="161">
        <v>3498489</v>
      </c>
      <c r="L15" s="162">
        <v>3498489</v>
      </c>
      <c r="M15" s="163">
        <v>0.5</v>
      </c>
      <c r="N15" s="161">
        <v>0</v>
      </c>
      <c r="O15" s="161">
        <v>0</v>
      </c>
      <c r="P15" s="162">
        <v>0</v>
      </c>
      <c r="Q15" s="162">
        <v>0</v>
      </c>
      <c r="R15" s="162">
        <v>0</v>
      </c>
      <c r="S15" s="162">
        <v>1950853</v>
      </c>
      <c r="T15" s="162">
        <v>450853</v>
      </c>
      <c r="U15" s="162">
        <v>1096783</v>
      </c>
      <c r="V15" s="162">
        <v>0</v>
      </c>
      <c r="W15" s="162">
        <v>0</v>
      </c>
      <c r="X15" s="162">
        <v>0</v>
      </c>
      <c r="Y15" s="162">
        <v>0</v>
      </c>
      <c r="Z15" s="141" t="b">
        <f t="shared" si="6"/>
        <v>1</v>
      </c>
      <c r="AA15" s="142">
        <f t="shared" si="7"/>
        <v>0.5</v>
      </c>
      <c r="AB15" s="143" t="b">
        <f t="shared" si="8"/>
        <v>1</v>
      </c>
      <c r="AC15" s="143" t="b">
        <f t="shared" si="9"/>
        <v>1</v>
      </c>
    </row>
    <row r="16" spans="1:29" ht="30" customHeight="1">
      <c r="A16" s="165">
        <v>14</v>
      </c>
      <c r="B16" s="165" t="s">
        <v>409</v>
      </c>
      <c r="C16" s="166" t="s">
        <v>301</v>
      </c>
      <c r="D16" s="167" t="s">
        <v>416</v>
      </c>
      <c r="E16" s="167">
        <v>2262011</v>
      </c>
      <c r="F16" s="165" t="s">
        <v>420</v>
      </c>
      <c r="G16" s="165" t="s">
        <v>120</v>
      </c>
      <c r="H16" s="168">
        <v>2</v>
      </c>
      <c r="I16" s="169" t="s">
        <v>426</v>
      </c>
      <c r="J16" s="170">
        <v>19666762</v>
      </c>
      <c r="K16" s="170">
        <v>9833381</v>
      </c>
      <c r="L16" s="171">
        <v>9833381</v>
      </c>
      <c r="M16" s="172">
        <v>0.5</v>
      </c>
      <c r="N16" s="170">
        <v>0</v>
      </c>
      <c r="O16" s="170">
        <v>0</v>
      </c>
      <c r="P16" s="171">
        <v>0</v>
      </c>
      <c r="Q16" s="171">
        <v>0</v>
      </c>
      <c r="R16" s="171">
        <v>0</v>
      </c>
      <c r="S16" s="171">
        <v>0</v>
      </c>
      <c r="T16" s="171">
        <v>9833381</v>
      </c>
      <c r="U16" s="171">
        <v>0</v>
      </c>
      <c r="V16" s="171">
        <v>0</v>
      </c>
      <c r="W16" s="171">
        <v>0</v>
      </c>
      <c r="X16" s="171">
        <v>0</v>
      </c>
      <c r="Y16" s="171">
        <v>0</v>
      </c>
      <c r="Z16" s="141" t="b">
        <f t="shared" si="6"/>
        <v>1</v>
      </c>
      <c r="AA16" s="142">
        <f t="shared" si="7"/>
        <v>0.5</v>
      </c>
      <c r="AB16" s="143" t="b">
        <f t="shared" si="8"/>
        <v>1</v>
      </c>
      <c r="AC16" s="143" t="b">
        <f t="shared" si="9"/>
        <v>1</v>
      </c>
    </row>
    <row r="17" spans="1:29" ht="30" customHeight="1">
      <c r="A17" s="173" t="s">
        <v>472</v>
      </c>
      <c r="B17" s="156" t="s">
        <v>410</v>
      </c>
      <c r="C17" s="157" t="s">
        <v>308</v>
      </c>
      <c r="D17" s="158" t="s">
        <v>400</v>
      </c>
      <c r="E17" s="158" t="s">
        <v>61</v>
      </c>
      <c r="F17" s="156" t="s">
        <v>421</v>
      </c>
      <c r="G17" s="156" t="s">
        <v>119</v>
      </c>
      <c r="H17" s="159">
        <v>1.26</v>
      </c>
      <c r="I17" s="160" t="s">
        <v>427</v>
      </c>
      <c r="J17" s="161">
        <v>8196340</v>
      </c>
      <c r="K17" s="161">
        <v>3193420.55</v>
      </c>
      <c r="L17" s="162">
        <v>5002919.45</v>
      </c>
      <c r="M17" s="163">
        <v>0.5</v>
      </c>
      <c r="N17" s="161">
        <v>0</v>
      </c>
      <c r="O17" s="161">
        <v>0</v>
      </c>
      <c r="P17" s="162">
        <v>0</v>
      </c>
      <c r="Q17" s="162">
        <v>0</v>
      </c>
      <c r="R17" s="162">
        <v>0</v>
      </c>
      <c r="S17" s="162">
        <v>0</v>
      </c>
      <c r="T17" s="162">
        <v>1750000</v>
      </c>
      <c r="U17" s="183">
        <v>1443420.55</v>
      </c>
      <c r="V17" s="162">
        <v>0</v>
      </c>
      <c r="W17" s="162">
        <v>0</v>
      </c>
      <c r="X17" s="162">
        <v>0</v>
      </c>
      <c r="Y17" s="162">
        <v>0</v>
      </c>
      <c r="Z17" s="141" t="b">
        <f t="shared" si="6"/>
        <v>1</v>
      </c>
      <c r="AA17" s="142">
        <f t="shared" si="7"/>
        <v>0.3896</v>
      </c>
      <c r="AB17" s="143" t="b">
        <f t="shared" si="8"/>
        <v>0</v>
      </c>
      <c r="AC17" s="143" t="b">
        <f t="shared" si="9"/>
        <v>1</v>
      </c>
    </row>
    <row r="18" spans="1:29" ht="30" customHeight="1">
      <c r="A18" s="165">
        <v>16</v>
      </c>
      <c r="B18" s="165" t="s">
        <v>411</v>
      </c>
      <c r="C18" s="166" t="s">
        <v>301</v>
      </c>
      <c r="D18" s="167" t="s">
        <v>417</v>
      </c>
      <c r="E18" s="167" t="s">
        <v>52</v>
      </c>
      <c r="F18" s="165" t="s">
        <v>422</v>
      </c>
      <c r="G18" s="165" t="s">
        <v>119</v>
      </c>
      <c r="H18" s="168">
        <v>1.724</v>
      </c>
      <c r="I18" s="169" t="s">
        <v>389</v>
      </c>
      <c r="J18" s="170">
        <v>3610000</v>
      </c>
      <c r="K18" s="170">
        <v>1805000</v>
      </c>
      <c r="L18" s="171">
        <v>1805000</v>
      </c>
      <c r="M18" s="172">
        <v>0.5</v>
      </c>
      <c r="N18" s="170">
        <v>0</v>
      </c>
      <c r="O18" s="170">
        <v>0</v>
      </c>
      <c r="P18" s="171">
        <v>0</v>
      </c>
      <c r="Q18" s="171">
        <v>0</v>
      </c>
      <c r="R18" s="171">
        <v>0</v>
      </c>
      <c r="S18" s="171">
        <v>0</v>
      </c>
      <c r="T18" s="171">
        <v>1805000</v>
      </c>
      <c r="U18" s="171">
        <v>0</v>
      </c>
      <c r="V18" s="171">
        <v>0</v>
      </c>
      <c r="W18" s="171">
        <v>0</v>
      </c>
      <c r="X18" s="171">
        <v>0</v>
      </c>
      <c r="Y18" s="171">
        <v>0</v>
      </c>
      <c r="Z18" s="141" t="b">
        <f t="shared" si="6"/>
        <v>1</v>
      </c>
      <c r="AA18" s="142">
        <f t="shared" si="7"/>
        <v>0.5</v>
      </c>
      <c r="AB18" s="143" t="b">
        <f t="shared" si="8"/>
        <v>1</v>
      </c>
      <c r="AC18" s="143" t="b">
        <f t="shared" si="9"/>
        <v>1</v>
      </c>
    </row>
    <row r="19" spans="1:29" ht="30" customHeight="1">
      <c r="A19" s="165">
        <v>17</v>
      </c>
      <c r="B19" s="165" t="s">
        <v>412</v>
      </c>
      <c r="C19" s="166" t="s">
        <v>301</v>
      </c>
      <c r="D19" s="167" t="s">
        <v>418</v>
      </c>
      <c r="E19" s="167" t="s">
        <v>59</v>
      </c>
      <c r="F19" s="165" t="s">
        <v>423</v>
      </c>
      <c r="G19" s="165" t="s">
        <v>119</v>
      </c>
      <c r="H19" s="168">
        <v>1.61</v>
      </c>
      <c r="I19" s="169" t="s">
        <v>364</v>
      </c>
      <c r="J19" s="170">
        <v>5240000</v>
      </c>
      <c r="K19" s="170">
        <v>2620000</v>
      </c>
      <c r="L19" s="171">
        <v>2620000</v>
      </c>
      <c r="M19" s="172">
        <v>0.5</v>
      </c>
      <c r="N19" s="170">
        <v>0</v>
      </c>
      <c r="O19" s="170">
        <v>0</v>
      </c>
      <c r="P19" s="171">
        <v>0</v>
      </c>
      <c r="Q19" s="171">
        <v>0</v>
      </c>
      <c r="R19" s="171">
        <v>0</v>
      </c>
      <c r="S19" s="171">
        <v>0</v>
      </c>
      <c r="T19" s="171">
        <v>2620000</v>
      </c>
      <c r="U19" s="171">
        <v>0</v>
      </c>
      <c r="V19" s="171">
        <v>0</v>
      </c>
      <c r="W19" s="171">
        <v>0</v>
      </c>
      <c r="X19" s="171">
        <v>0</v>
      </c>
      <c r="Y19" s="171">
        <v>0</v>
      </c>
      <c r="Z19" s="141" t="b">
        <f t="shared" si="6"/>
        <v>1</v>
      </c>
      <c r="AA19" s="142">
        <f t="shared" si="7"/>
        <v>0.5</v>
      </c>
      <c r="AB19" s="143" t="b">
        <f t="shared" si="8"/>
        <v>1</v>
      </c>
      <c r="AC19" s="143" t="b">
        <f t="shared" si="9"/>
        <v>1</v>
      </c>
    </row>
    <row r="20" spans="1:29" ht="30" customHeight="1">
      <c r="A20" s="165">
        <v>18</v>
      </c>
      <c r="B20" s="165" t="s">
        <v>413</v>
      </c>
      <c r="C20" s="166" t="s">
        <v>301</v>
      </c>
      <c r="D20" s="167" t="s">
        <v>419</v>
      </c>
      <c r="E20" s="167" t="s">
        <v>64</v>
      </c>
      <c r="F20" s="165" t="s">
        <v>424</v>
      </c>
      <c r="G20" s="165" t="s">
        <v>119</v>
      </c>
      <c r="H20" s="168">
        <v>0.99</v>
      </c>
      <c r="I20" s="169" t="s">
        <v>371</v>
      </c>
      <c r="J20" s="170">
        <v>3000000</v>
      </c>
      <c r="K20" s="170">
        <v>1500000</v>
      </c>
      <c r="L20" s="171">
        <v>1500000</v>
      </c>
      <c r="M20" s="172">
        <v>0.5</v>
      </c>
      <c r="N20" s="170">
        <v>0</v>
      </c>
      <c r="O20" s="170">
        <v>0</v>
      </c>
      <c r="P20" s="171">
        <v>0</v>
      </c>
      <c r="Q20" s="171">
        <v>0</v>
      </c>
      <c r="R20" s="171">
        <v>0</v>
      </c>
      <c r="S20" s="171">
        <v>0</v>
      </c>
      <c r="T20" s="171">
        <v>1500000</v>
      </c>
      <c r="U20" s="171">
        <v>0</v>
      </c>
      <c r="V20" s="171">
        <v>0</v>
      </c>
      <c r="W20" s="171">
        <v>0</v>
      </c>
      <c r="X20" s="171">
        <v>0</v>
      </c>
      <c r="Y20" s="171">
        <v>0</v>
      </c>
      <c r="Z20" s="141" t="b">
        <f t="shared" si="6"/>
        <v>1</v>
      </c>
      <c r="AA20" s="142">
        <f t="shared" si="7"/>
        <v>0.5</v>
      </c>
      <c r="AB20" s="143" t="b">
        <f t="shared" si="8"/>
        <v>1</v>
      </c>
      <c r="AC20" s="143" t="b">
        <f t="shared" si="9"/>
        <v>1</v>
      </c>
    </row>
    <row r="21" spans="1:29" ht="30" customHeight="1">
      <c r="A21" s="173" t="s">
        <v>415</v>
      </c>
      <c r="B21" s="165" t="s">
        <v>390</v>
      </c>
      <c r="C21" s="166" t="s">
        <v>301</v>
      </c>
      <c r="D21" s="167" t="s">
        <v>396</v>
      </c>
      <c r="E21" s="167" t="s">
        <v>51</v>
      </c>
      <c r="F21" s="165" t="s">
        <v>401</v>
      </c>
      <c r="G21" s="165" t="s">
        <v>120</v>
      </c>
      <c r="H21" s="168">
        <v>0.69</v>
      </c>
      <c r="I21" s="169" t="s">
        <v>406</v>
      </c>
      <c r="J21" s="170">
        <v>6979057</v>
      </c>
      <c r="K21" s="170">
        <v>1445170</v>
      </c>
      <c r="L21" s="171">
        <v>5533887</v>
      </c>
      <c r="M21" s="172">
        <v>0.5</v>
      </c>
      <c r="N21" s="170">
        <v>0</v>
      </c>
      <c r="O21" s="170">
        <v>0</v>
      </c>
      <c r="P21" s="171">
        <v>0</v>
      </c>
      <c r="Q21" s="171">
        <v>0</v>
      </c>
      <c r="R21" s="171">
        <v>0</v>
      </c>
      <c r="S21" s="171">
        <v>0</v>
      </c>
      <c r="T21" s="171">
        <v>1445170</v>
      </c>
      <c r="U21" s="171">
        <v>0</v>
      </c>
      <c r="V21" s="171">
        <v>0</v>
      </c>
      <c r="W21" s="171">
        <v>0</v>
      </c>
      <c r="X21" s="171">
        <v>0</v>
      </c>
      <c r="Y21" s="171">
        <v>0</v>
      </c>
      <c r="Z21" s="141" t="b">
        <f t="shared" ref="Z21" si="10">K21=SUM(N21:Y21)</f>
        <v>1</v>
      </c>
      <c r="AA21" s="142">
        <f t="shared" ref="AA21" si="11">ROUND(K21/J21,4)</f>
        <v>0.20710000000000001</v>
      </c>
      <c r="AB21" s="143" t="b">
        <f t="shared" ref="AB21" si="12">AA21=M21</f>
        <v>0</v>
      </c>
      <c r="AC21" s="143" t="b">
        <f t="shared" ref="AC21" si="13">J21=K21+L21</f>
        <v>1</v>
      </c>
    </row>
    <row r="22" spans="1:29" ht="20.100000000000001" customHeight="1">
      <c r="A22" s="214" t="s">
        <v>44</v>
      </c>
      <c r="B22" s="214"/>
      <c r="C22" s="214"/>
      <c r="D22" s="214"/>
      <c r="E22" s="214"/>
      <c r="F22" s="214"/>
      <c r="G22" s="214"/>
      <c r="H22" s="144">
        <f>SUM(H3:H21)</f>
        <v>48.739999999999988</v>
      </c>
      <c r="I22" s="31" t="s">
        <v>14</v>
      </c>
      <c r="J22" s="145">
        <f>SUM(J3:J21)</f>
        <v>167409375.46000001</v>
      </c>
      <c r="K22" s="145">
        <f>SUM(K3:K21)</f>
        <v>79060336.549999997</v>
      </c>
      <c r="L22" s="145">
        <f>SUM(L3:L21)</f>
        <v>88349038.909999996</v>
      </c>
      <c r="M22" s="146" t="s">
        <v>14</v>
      </c>
      <c r="N22" s="145">
        <f t="shared" ref="N22:Y22" si="14">SUM(N3:N21)</f>
        <v>0</v>
      </c>
      <c r="O22" s="145">
        <f t="shared" si="14"/>
        <v>0</v>
      </c>
      <c r="P22" s="147">
        <f t="shared" si="14"/>
        <v>0</v>
      </c>
      <c r="Q22" s="147">
        <f t="shared" si="14"/>
        <v>0</v>
      </c>
      <c r="R22" s="147">
        <f t="shared" si="14"/>
        <v>3440421</v>
      </c>
      <c r="S22" s="147">
        <f t="shared" si="14"/>
        <v>23168656</v>
      </c>
      <c r="T22" s="147">
        <f t="shared" si="14"/>
        <v>34672413</v>
      </c>
      <c r="U22" s="147">
        <f t="shared" si="14"/>
        <v>14157899.550000001</v>
      </c>
      <c r="V22" s="147">
        <f t="shared" si="14"/>
        <v>3620947</v>
      </c>
      <c r="W22" s="147">
        <f t="shared" si="14"/>
        <v>0</v>
      </c>
      <c r="X22" s="147">
        <f t="shared" si="14"/>
        <v>0</v>
      </c>
      <c r="Y22" s="147">
        <f t="shared" si="14"/>
        <v>0</v>
      </c>
      <c r="Z22" s="141" t="b">
        <f>K22=SUM(N22:Y22)</f>
        <v>1</v>
      </c>
      <c r="AA22" s="142">
        <f t="shared" si="3"/>
        <v>0.4723</v>
      </c>
      <c r="AB22" s="143" t="s">
        <v>14</v>
      </c>
      <c r="AC22" s="143" t="b">
        <f t="shared" si="5"/>
        <v>1</v>
      </c>
    </row>
    <row r="23" spans="1:29" ht="20.100000000000001" customHeight="1">
      <c r="A23" s="213" t="s">
        <v>37</v>
      </c>
      <c r="B23" s="213"/>
      <c r="C23" s="213"/>
      <c r="D23" s="213"/>
      <c r="E23" s="213"/>
      <c r="F23" s="213"/>
      <c r="G23" s="213"/>
      <c r="H23" s="148">
        <f>SUMIF($C$3:$C$21,"K",H3:H21)</f>
        <v>40.465999999999994</v>
      </c>
      <c r="I23" s="140" t="s">
        <v>14</v>
      </c>
      <c r="J23" s="149">
        <f>SUMIF($C$3:$C$21,"K",J3:J21)</f>
        <v>120717216.46000001</v>
      </c>
      <c r="K23" s="149">
        <f>SUMIF($C$3:$C$21,"K",K3:K21)</f>
        <v>58663365</v>
      </c>
      <c r="L23" s="149">
        <f>SUMIF($C$3:$C$21,"K",L3:L21)</f>
        <v>62053851.459999993</v>
      </c>
      <c r="M23" s="150" t="s">
        <v>14</v>
      </c>
      <c r="N23" s="149">
        <f t="shared" ref="N23:Y23" si="15">SUMIF($C$3:$C$21,"K",N3:N21)</f>
        <v>0</v>
      </c>
      <c r="O23" s="149">
        <f t="shared" si="15"/>
        <v>0</v>
      </c>
      <c r="P23" s="149">
        <f t="shared" si="15"/>
        <v>0</v>
      </c>
      <c r="Q23" s="149">
        <f t="shared" si="15"/>
        <v>0</v>
      </c>
      <c r="R23" s="149">
        <f t="shared" si="15"/>
        <v>3440421</v>
      </c>
      <c r="S23" s="149">
        <f t="shared" si="15"/>
        <v>23168656</v>
      </c>
      <c r="T23" s="149">
        <f t="shared" si="15"/>
        <v>15718862</v>
      </c>
      <c r="U23" s="149">
        <f t="shared" si="15"/>
        <v>12714479</v>
      </c>
      <c r="V23" s="149">
        <f t="shared" si="15"/>
        <v>3620947</v>
      </c>
      <c r="W23" s="149">
        <f t="shared" si="15"/>
        <v>0</v>
      </c>
      <c r="X23" s="149">
        <f t="shared" si="15"/>
        <v>0</v>
      </c>
      <c r="Y23" s="149">
        <f t="shared" si="15"/>
        <v>0</v>
      </c>
      <c r="Z23" s="141" t="b">
        <f t="shared" si="2"/>
        <v>1</v>
      </c>
      <c r="AA23" s="142">
        <f t="shared" ref="AA23" si="16">ROUND(K23/J23,4)</f>
        <v>0.48599999999999999</v>
      </c>
      <c r="AB23" s="143" t="s">
        <v>14</v>
      </c>
      <c r="AC23" s="143" t="b">
        <f t="shared" ref="AC23" si="17">J23=K23+L23</f>
        <v>1</v>
      </c>
    </row>
    <row r="24" spans="1:29" ht="20.100000000000001" customHeight="1">
      <c r="A24" s="214" t="s">
        <v>38</v>
      </c>
      <c r="B24" s="214"/>
      <c r="C24" s="214"/>
      <c r="D24" s="214"/>
      <c r="E24" s="214"/>
      <c r="F24" s="214"/>
      <c r="G24" s="214"/>
      <c r="H24" s="144">
        <f>SUMIF($C$3:$C$21,"N",H3:H21)</f>
        <v>7.0140000000000011</v>
      </c>
      <c r="I24" s="31" t="s">
        <v>14</v>
      </c>
      <c r="J24" s="145">
        <f>SUMIF($C$3:$C$21,"N",J3:J21)</f>
        <v>38495819</v>
      </c>
      <c r="K24" s="145">
        <f>SUMIF($C$3:$C$21,"N",K3:K21)</f>
        <v>17203551</v>
      </c>
      <c r="L24" s="145">
        <f>SUMIF($C$3:$C$21,"N",L3:L21)</f>
        <v>21292268</v>
      </c>
      <c r="M24" s="146" t="s">
        <v>14</v>
      </c>
      <c r="N24" s="145">
        <f t="shared" ref="N24:Y24" si="18">SUMIF($C$3:$C$21,"N",N3:N21)</f>
        <v>0</v>
      </c>
      <c r="O24" s="145">
        <f t="shared" si="18"/>
        <v>0</v>
      </c>
      <c r="P24" s="147">
        <f t="shared" si="18"/>
        <v>0</v>
      </c>
      <c r="Q24" s="147">
        <f t="shared" si="18"/>
        <v>0</v>
      </c>
      <c r="R24" s="147">
        <f t="shared" si="18"/>
        <v>0</v>
      </c>
      <c r="S24" s="147">
        <f t="shared" si="18"/>
        <v>0</v>
      </c>
      <c r="T24" s="147">
        <f t="shared" si="18"/>
        <v>17203551</v>
      </c>
      <c r="U24" s="147">
        <f t="shared" si="18"/>
        <v>0</v>
      </c>
      <c r="V24" s="147">
        <f t="shared" si="18"/>
        <v>0</v>
      </c>
      <c r="W24" s="147">
        <f t="shared" si="18"/>
        <v>0</v>
      </c>
      <c r="X24" s="147">
        <f t="shared" si="18"/>
        <v>0</v>
      </c>
      <c r="Y24" s="147">
        <f t="shared" si="18"/>
        <v>0</v>
      </c>
      <c r="Z24" s="141" t="b">
        <f t="shared" si="2"/>
        <v>1</v>
      </c>
      <c r="AA24" s="142">
        <f t="shared" si="3"/>
        <v>0.44690000000000002</v>
      </c>
      <c r="AB24" s="143" t="s">
        <v>14</v>
      </c>
      <c r="AC24" s="143" t="b">
        <f t="shared" si="5"/>
        <v>1</v>
      </c>
    </row>
    <row r="25" spans="1:29" ht="20.100000000000001" customHeight="1">
      <c r="A25" s="213" t="s">
        <v>39</v>
      </c>
      <c r="B25" s="213"/>
      <c r="C25" s="213"/>
      <c r="D25" s="213"/>
      <c r="E25" s="213"/>
      <c r="F25" s="213"/>
      <c r="G25" s="213"/>
      <c r="H25" s="148">
        <f>SUMIF($C$3:$C$21,"W",H3:H21)</f>
        <v>1.26</v>
      </c>
      <c r="I25" s="140" t="s">
        <v>14</v>
      </c>
      <c r="J25" s="149">
        <f>SUMIF($C$3:$C$21,"W",J3:J21)</f>
        <v>8196340</v>
      </c>
      <c r="K25" s="149">
        <f>SUMIF($C$3:$C$21,"W",K3:K21)</f>
        <v>3193420.55</v>
      </c>
      <c r="L25" s="149">
        <f>SUMIF($C$3:$C$21,"W",L3:L21)</f>
        <v>5002919.45</v>
      </c>
      <c r="M25" s="150" t="s">
        <v>14</v>
      </c>
      <c r="N25" s="149">
        <f t="shared" ref="N25:Y25" si="19">SUMIF($C$3:$C$21,"W",N3:N21)</f>
        <v>0</v>
      </c>
      <c r="O25" s="149">
        <f t="shared" si="19"/>
        <v>0</v>
      </c>
      <c r="P25" s="149">
        <f t="shared" si="19"/>
        <v>0</v>
      </c>
      <c r="Q25" s="149">
        <f t="shared" si="19"/>
        <v>0</v>
      </c>
      <c r="R25" s="149">
        <f t="shared" si="19"/>
        <v>0</v>
      </c>
      <c r="S25" s="149">
        <f t="shared" si="19"/>
        <v>0</v>
      </c>
      <c r="T25" s="149">
        <f t="shared" si="19"/>
        <v>1750000</v>
      </c>
      <c r="U25" s="149">
        <f t="shared" si="19"/>
        <v>1443420.55</v>
      </c>
      <c r="V25" s="149">
        <f t="shared" si="19"/>
        <v>0</v>
      </c>
      <c r="W25" s="149">
        <f t="shared" si="19"/>
        <v>0</v>
      </c>
      <c r="X25" s="149">
        <f t="shared" si="19"/>
        <v>0</v>
      </c>
      <c r="Y25" s="149">
        <f t="shared" si="19"/>
        <v>0</v>
      </c>
      <c r="Z25" s="141" t="b">
        <f>K25=SUM(N25:Y25)</f>
        <v>1</v>
      </c>
      <c r="AA25" s="142">
        <f t="shared" ref="AA25" si="20">ROUND(K25/J25,4)</f>
        <v>0.3896</v>
      </c>
      <c r="AB25" s="143" t="s">
        <v>14</v>
      </c>
      <c r="AC25" s="143" t="b">
        <f>J25=K25+L25</f>
        <v>1</v>
      </c>
    </row>
    <row r="26" spans="1:29" s="1" customFormat="1">
      <c r="A26" s="152"/>
      <c r="B26" s="152"/>
      <c r="C26" s="152"/>
      <c r="D26" s="152"/>
      <c r="E26" s="152"/>
      <c r="F26" s="152"/>
      <c r="G26" s="152"/>
    </row>
    <row r="27" spans="1:29" s="1" customFormat="1">
      <c r="A27" s="20" t="s">
        <v>24</v>
      </c>
      <c r="B27" s="151"/>
      <c r="C27" s="151"/>
      <c r="D27" s="151"/>
      <c r="E27" s="151"/>
      <c r="F27" s="151"/>
      <c r="G27" s="151"/>
      <c r="J27" s="153"/>
      <c r="AC27" s="26"/>
    </row>
    <row r="28" spans="1:29" s="1" customFormat="1">
      <c r="A28" s="21" t="s">
        <v>25</v>
      </c>
      <c r="B28" s="154"/>
      <c r="C28" s="154"/>
      <c r="D28" s="154"/>
      <c r="E28" s="154"/>
      <c r="F28" s="154"/>
      <c r="G28" s="154"/>
    </row>
    <row r="29" spans="1:29" s="1" customFormat="1">
      <c r="A29" s="20" t="s">
        <v>42</v>
      </c>
      <c r="B29" s="152"/>
      <c r="C29" s="152"/>
      <c r="D29" s="152"/>
      <c r="E29" s="152"/>
      <c r="F29" s="152"/>
      <c r="G29" s="152"/>
    </row>
    <row r="30" spans="1:29" s="1" customFormat="1">
      <c r="A30" s="184" t="s">
        <v>46</v>
      </c>
      <c r="B30" s="155"/>
      <c r="C30" s="155"/>
      <c r="D30" s="155"/>
      <c r="E30" s="155"/>
      <c r="F30" s="155"/>
      <c r="G30" s="155"/>
    </row>
  </sheetData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25:G25"/>
    <mergeCell ref="A24:G24"/>
    <mergeCell ref="E1:E2"/>
    <mergeCell ref="A22:G22"/>
    <mergeCell ref="A1:A2"/>
    <mergeCell ref="B1:B2"/>
    <mergeCell ref="C1:C2"/>
    <mergeCell ref="F1:F2"/>
    <mergeCell ref="G1:G2"/>
    <mergeCell ref="A23:G23"/>
  </mergeCells>
  <conditionalFormatting sqref="Z3:AB25">
    <cfRule type="containsText" dxfId="9" priority="3" operator="containsText" text="fałsz">
      <formula>NOT(ISERROR(SEARCH("fałsz",Z3)))</formula>
    </cfRule>
  </conditionalFormatting>
  <conditionalFormatting sqref="Z3:AC25">
    <cfRule type="cellIs" dxfId="8" priority="1" operator="equal">
      <formula>FALSE</formula>
    </cfRule>
  </conditionalFormatting>
  <conditionalFormatting sqref="AC27">
    <cfRule type="cellIs" dxfId="7" priority="11" operator="equal">
      <formula>FALSE</formula>
    </cfRule>
  </conditionalFormatting>
  <dataValidations count="2">
    <dataValidation type="list" allowBlank="1" showInputMessage="1" showErrorMessage="1" sqref="C3:C21" xr:uid="{00000000-0002-0000-0100-000000000000}">
      <formula1>"N,K,W"</formula1>
    </dataValidation>
    <dataValidation type="list" allowBlank="1" showInputMessage="1" showErrorMessage="1" sqref="G3:G21" xr:uid="{00000000-0002-0000-01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36" fitToHeight="0" orientation="landscape" r:id="rId1"/>
  <headerFooter>
    <oddHeader>&amp;LWojewództwo pomorskie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58"/>
  <sheetViews>
    <sheetView showGridLines="0" view="pageBreakPreview" zoomScale="85" zoomScaleNormal="100" zoomScaleSheetLayoutView="85" workbookViewId="0">
      <selection activeCell="B3" sqref="B3"/>
    </sheetView>
  </sheetViews>
  <sheetFormatPr defaultColWidth="9.140625" defaultRowHeight="15"/>
  <cols>
    <col min="1" max="1" width="6" customWidth="1"/>
    <col min="2" max="2" width="17.7109375" customWidth="1"/>
    <col min="3" max="3" width="10.140625" customWidth="1"/>
    <col min="4" max="4" width="15.7109375" customWidth="1"/>
    <col min="5" max="5" width="11.140625" customWidth="1"/>
    <col min="6" max="6" width="11.28515625" customWidth="1"/>
    <col min="7" max="7" width="41.140625" customWidth="1"/>
    <col min="8" max="8" width="7.5703125" customWidth="1"/>
    <col min="9" max="9" width="7.85546875" customWidth="1"/>
    <col min="10" max="11" width="15.7109375" customWidth="1"/>
    <col min="12" max="12" width="17.28515625" customWidth="1"/>
    <col min="13" max="13" width="15.7109375" customWidth="1"/>
    <col min="14" max="14" width="15.7109375" style="1" customWidth="1"/>
    <col min="15" max="26" width="15.7109375" customWidth="1"/>
    <col min="27" max="29" width="15.7109375" style="10" customWidth="1"/>
    <col min="30" max="30" width="15.7109375" customWidth="1"/>
  </cols>
  <sheetData>
    <row r="1" spans="1:30" ht="20.100000000000001" customHeight="1">
      <c r="A1" s="215" t="s">
        <v>4</v>
      </c>
      <c r="B1" s="215" t="s">
        <v>5</v>
      </c>
      <c r="C1" s="216" t="s">
        <v>43</v>
      </c>
      <c r="D1" s="211" t="s">
        <v>6</v>
      </c>
      <c r="E1" s="215" t="s">
        <v>32</v>
      </c>
      <c r="F1" s="211" t="s">
        <v>15</v>
      </c>
      <c r="G1" s="215" t="s">
        <v>7</v>
      </c>
      <c r="H1" s="215" t="s">
        <v>26</v>
      </c>
      <c r="I1" s="215" t="s">
        <v>8</v>
      </c>
      <c r="J1" s="215" t="s">
        <v>27</v>
      </c>
      <c r="K1" s="215" t="s">
        <v>9</v>
      </c>
      <c r="L1" s="215" t="s">
        <v>17</v>
      </c>
      <c r="M1" s="211" t="s">
        <v>13</v>
      </c>
      <c r="N1" s="215" t="s">
        <v>11</v>
      </c>
      <c r="O1" s="217" t="s">
        <v>12</v>
      </c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141"/>
      <c r="AB1" s="141"/>
      <c r="AC1" s="141"/>
    </row>
    <row r="2" spans="1:30" ht="45" customHeight="1">
      <c r="A2" s="215"/>
      <c r="B2" s="215"/>
      <c r="C2" s="217"/>
      <c r="D2" s="212"/>
      <c r="E2" s="215"/>
      <c r="F2" s="212"/>
      <c r="G2" s="215"/>
      <c r="H2" s="215"/>
      <c r="I2" s="215"/>
      <c r="J2" s="215"/>
      <c r="K2" s="215"/>
      <c r="L2" s="215"/>
      <c r="M2" s="212"/>
      <c r="N2" s="215"/>
      <c r="O2" s="139">
        <v>2019</v>
      </c>
      <c r="P2" s="139">
        <v>2020</v>
      </c>
      <c r="Q2" s="139">
        <v>2021</v>
      </c>
      <c r="R2" s="139">
        <v>2022</v>
      </c>
      <c r="S2" s="139">
        <v>2023</v>
      </c>
      <c r="T2" s="139">
        <v>2024</v>
      </c>
      <c r="U2" s="139">
        <v>2025</v>
      </c>
      <c r="V2" s="139">
        <v>2026</v>
      </c>
      <c r="W2" s="139">
        <v>2027</v>
      </c>
      <c r="X2" s="139">
        <v>2028</v>
      </c>
      <c r="Y2" s="139">
        <v>2029</v>
      </c>
      <c r="Z2" s="139">
        <v>2030</v>
      </c>
      <c r="AA2" s="141" t="s">
        <v>28</v>
      </c>
      <c r="AB2" s="141" t="s">
        <v>29</v>
      </c>
      <c r="AC2" s="141" t="s">
        <v>30</v>
      </c>
      <c r="AD2" s="1" t="s">
        <v>31</v>
      </c>
    </row>
    <row r="3" spans="1:30" ht="33.75">
      <c r="A3" s="156">
        <v>1</v>
      </c>
      <c r="B3" s="156" t="s">
        <v>128</v>
      </c>
      <c r="C3" s="157" t="s">
        <v>118</v>
      </c>
      <c r="D3" s="158" t="s">
        <v>129</v>
      </c>
      <c r="E3" s="158" t="s">
        <v>100</v>
      </c>
      <c r="F3" s="156" t="s">
        <v>130</v>
      </c>
      <c r="G3" s="156" t="s">
        <v>131</v>
      </c>
      <c r="H3" s="156" t="s">
        <v>119</v>
      </c>
      <c r="I3" s="159">
        <v>1.93</v>
      </c>
      <c r="J3" s="177" t="s">
        <v>480</v>
      </c>
      <c r="K3" s="162">
        <v>4361671.16</v>
      </c>
      <c r="L3" s="161">
        <v>2180835</v>
      </c>
      <c r="M3" s="162">
        <v>2180836.16</v>
      </c>
      <c r="N3" s="163">
        <v>0.5</v>
      </c>
      <c r="O3" s="161">
        <v>0</v>
      </c>
      <c r="P3" s="161">
        <v>50000</v>
      </c>
      <c r="Q3" s="162">
        <v>75000</v>
      </c>
      <c r="R3" s="162">
        <v>500000</v>
      </c>
      <c r="S3" s="162">
        <v>1000000</v>
      </c>
      <c r="T3" s="162">
        <v>555835</v>
      </c>
      <c r="U3" s="161">
        <v>0</v>
      </c>
      <c r="V3" s="162">
        <v>0</v>
      </c>
      <c r="W3" s="162">
        <v>0</v>
      </c>
      <c r="X3" s="162">
        <v>0</v>
      </c>
      <c r="Y3" s="162">
        <v>0</v>
      </c>
      <c r="Z3" s="162">
        <v>0</v>
      </c>
      <c r="AA3" s="141" t="b">
        <f>L3=SUM(O3:Z3)</f>
        <v>1</v>
      </c>
      <c r="AB3" s="142">
        <f t="shared" ref="AB3:AB34" si="0">ROUND(L3/K3,4)</f>
        <v>0.5</v>
      </c>
      <c r="AC3" s="143" t="b">
        <f t="shared" ref="AC3:AC4" si="1">AB3=N3</f>
        <v>1</v>
      </c>
      <c r="AD3" s="26" t="b">
        <f t="shared" ref="AD3:AD34" si="2">K3=L3+M3</f>
        <v>1</v>
      </c>
    </row>
    <row r="4" spans="1:30" ht="45">
      <c r="A4" s="156">
        <v>2</v>
      </c>
      <c r="B4" s="156" t="s">
        <v>132</v>
      </c>
      <c r="C4" s="157" t="s">
        <v>118</v>
      </c>
      <c r="D4" s="158" t="s">
        <v>133</v>
      </c>
      <c r="E4" s="158" t="s">
        <v>114</v>
      </c>
      <c r="F4" s="156" t="s">
        <v>134</v>
      </c>
      <c r="G4" s="156" t="s">
        <v>135</v>
      </c>
      <c r="H4" s="156" t="s">
        <v>120</v>
      </c>
      <c r="I4" s="159">
        <v>2.02</v>
      </c>
      <c r="J4" s="160" t="s">
        <v>136</v>
      </c>
      <c r="K4" s="162">
        <v>36655529.600000001</v>
      </c>
      <c r="L4" s="161">
        <v>18053516</v>
      </c>
      <c r="M4" s="162">
        <v>18602013.600000001</v>
      </c>
      <c r="N4" s="163">
        <v>0.5</v>
      </c>
      <c r="O4" s="161">
        <v>0</v>
      </c>
      <c r="P4" s="161">
        <v>0</v>
      </c>
      <c r="Q4" s="162">
        <v>0</v>
      </c>
      <c r="R4" s="162">
        <v>1800000</v>
      </c>
      <c r="S4" s="162">
        <v>4000000</v>
      </c>
      <c r="T4" s="162">
        <v>7000000</v>
      </c>
      <c r="U4" s="162">
        <v>5253516</v>
      </c>
      <c r="V4" s="162">
        <v>0</v>
      </c>
      <c r="W4" s="162">
        <v>0</v>
      </c>
      <c r="X4" s="162">
        <v>0</v>
      </c>
      <c r="Y4" s="162">
        <v>0</v>
      </c>
      <c r="Z4" s="162">
        <v>0</v>
      </c>
      <c r="AA4" s="141" t="b">
        <f t="shared" ref="AA4:AA53" si="3">L4=SUM(O4:Z4)</f>
        <v>1</v>
      </c>
      <c r="AB4" s="142">
        <f t="shared" si="0"/>
        <v>0.49249999999999999</v>
      </c>
      <c r="AC4" s="143" t="b">
        <f t="shared" si="1"/>
        <v>0</v>
      </c>
      <c r="AD4" s="26" t="b">
        <f t="shared" si="2"/>
        <v>1</v>
      </c>
    </row>
    <row r="5" spans="1:30" ht="56.25">
      <c r="A5" s="156">
        <v>3</v>
      </c>
      <c r="B5" s="156" t="s">
        <v>143</v>
      </c>
      <c r="C5" s="157" t="s">
        <v>118</v>
      </c>
      <c r="D5" s="158" t="s">
        <v>144</v>
      </c>
      <c r="E5" s="158" t="s">
        <v>68</v>
      </c>
      <c r="F5" s="156" t="s">
        <v>145</v>
      </c>
      <c r="G5" s="156" t="s">
        <v>146</v>
      </c>
      <c r="H5" s="156" t="s">
        <v>119</v>
      </c>
      <c r="I5" s="159">
        <v>3.55</v>
      </c>
      <c r="J5" s="160" t="s">
        <v>269</v>
      </c>
      <c r="K5" s="162">
        <v>25174546.899999999</v>
      </c>
      <c r="L5" s="161">
        <v>12587273</v>
      </c>
      <c r="M5" s="162">
        <v>12587273.9</v>
      </c>
      <c r="N5" s="163">
        <v>0.5</v>
      </c>
      <c r="O5" s="161">
        <v>0</v>
      </c>
      <c r="P5" s="161">
        <v>0</v>
      </c>
      <c r="Q5" s="162">
        <v>0</v>
      </c>
      <c r="R5" s="162">
        <v>0</v>
      </c>
      <c r="S5" s="162">
        <v>921132</v>
      </c>
      <c r="T5" s="162">
        <v>6884525</v>
      </c>
      <c r="U5" s="162">
        <v>4781616</v>
      </c>
      <c r="V5" s="162">
        <v>0</v>
      </c>
      <c r="W5" s="162">
        <v>0</v>
      </c>
      <c r="X5" s="162">
        <v>0</v>
      </c>
      <c r="Y5" s="162">
        <v>0</v>
      </c>
      <c r="Z5" s="162">
        <v>0</v>
      </c>
      <c r="AA5" s="141" t="b">
        <f t="shared" si="3"/>
        <v>1</v>
      </c>
      <c r="AB5" s="142">
        <f t="shared" si="0"/>
        <v>0.5</v>
      </c>
      <c r="AC5" s="143" t="b">
        <f t="shared" ref="AC5:AC49" si="4">AB5=N5</f>
        <v>1</v>
      </c>
      <c r="AD5" s="26" t="b">
        <f t="shared" si="2"/>
        <v>1</v>
      </c>
    </row>
    <row r="6" spans="1:30" ht="33.75">
      <c r="A6" s="156">
        <v>4</v>
      </c>
      <c r="B6" s="156" t="s">
        <v>148</v>
      </c>
      <c r="C6" s="157" t="s">
        <v>118</v>
      </c>
      <c r="D6" s="158" t="s">
        <v>129</v>
      </c>
      <c r="E6" s="158" t="s">
        <v>100</v>
      </c>
      <c r="F6" s="156" t="s">
        <v>130</v>
      </c>
      <c r="G6" s="156" t="s">
        <v>149</v>
      </c>
      <c r="H6" s="156" t="s">
        <v>119</v>
      </c>
      <c r="I6" s="159">
        <v>3.36</v>
      </c>
      <c r="J6" s="160" t="s">
        <v>270</v>
      </c>
      <c r="K6" s="162">
        <v>9144176.3599999994</v>
      </c>
      <c r="L6" s="161">
        <v>7315341</v>
      </c>
      <c r="M6" s="162">
        <v>1828835.36</v>
      </c>
      <c r="N6" s="163">
        <v>0.8</v>
      </c>
      <c r="O6" s="161">
        <v>0</v>
      </c>
      <c r="P6" s="161">
        <v>0</v>
      </c>
      <c r="Q6" s="162">
        <v>0</v>
      </c>
      <c r="R6" s="162">
        <v>0</v>
      </c>
      <c r="S6" s="162">
        <v>4015341</v>
      </c>
      <c r="T6" s="162">
        <v>500000</v>
      </c>
      <c r="U6" s="162">
        <v>2800000</v>
      </c>
      <c r="V6" s="162">
        <v>0</v>
      </c>
      <c r="W6" s="162">
        <v>0</v>
      </c>
      <c r="X6" s="162">
        <v>0</v>
      </c>
      <c r="Y6" s="162">
        <v>0</v>
      </c>
      <c r="Z6" s="162">
        <v>0</v>
      </c>
      <c r="AA6" s="141" t="b">
        <f t="shared" ref="AA6:AA49" si="5">L6=SUM(O6:Z6)</f>
        <v>1</v>
      </c>
      <c r="AB6" s="142">
        <f t="shared" si="0"/>
        <v>0.8</v>
      </c>
      <c r="AC6" s="143" t="b">
        <f t="shared" si="4"/>
        <v>1</v>
      </c>
      <c r="AD6" s="26" t="b">
        <f t="shared" si="2"/>
        <v>1</v>
      </c>
    </row>
    <row r="7" spans="1:30" ht="56.25">
      <c r="A7" s="156">
        <v>5</v>
      </c>
      <c r="B7" s="156" t="s">
        <v>150</v>
      </c>
      <c r="C7" s="157" t="s">
        <v>118</v>
      </c>
      <c r="D7" s="158" t="s">
        <v>151</v>
      </c>
      <c r="E7" s="158" t="s">
        <v>77</v>
      </c>
      <c r="F7" s="156" t="s">
        <v>140</v>
      </c>
      <c r="G7" s="156" t="s">
        <v>259</v>
      </c>
      <c r="H7" s="156" t="s">
        <v>119</v>
      </c>
      <c r="I7" s="159">
        <v>3.74</v>
      </c>
      <c r="J7" s="160" t="s">
        <v>152</v>
      </c>
      <c r="K7" s="162">
        <v>10329577.32</v>
      </c>
      <c r="L7" s="161">
        <v>5164788</v>
      </c>
      <c r="M7" s="162">
        <v>5164789.32</v>
      </c>
      <c r="N7" s="163">
        <v>0.5</v>
      </c>
      <c r="O7" s="161">
        <v>0</v>
      </c>
      <c r="P7" s="161">
        <v>0</v>
      </c>
      <c r="Q7" s="162">
        <v>0</v>
      </c>
      <c r="R7" s="162">
        <v>0</v>
      </c>
      <c r="S7" s="162">
        <v>1056675</v>
      </c>
      <c r="T7" s="162">
        <v>2177980</v>
      </c>
      <c r="U7" s="162">
        <v>1658806</v>
      </c>
      <c r="V7" s="162">
        <v>271327</v>
      </c>
      <c r="W7" s="162">
        <v>0</v>
      </c>
      <c r="X7" s="162">
        <v>0</v>
      </c>
      <c r="Y7" s="162">
        <v>0</v>
      </c>
      <c r="Z7" s="162">
        <v>0</v>
      </c>
      <c r="AA7" s="141" t="b">
        <f t="shared" si="5"/>
        <v>1</v>
      </c>
      <c r="AB7" s="142">
        <f t="shared" si="0"/>
        <v>0.5</v>
      </c>
      <c r="AC7" s="143" t="b">
        <f t="shared" si="4"/>
        <v>1</v>
      </c>
      <c r="AD7" s="26" t="b">
        <f t="shared" si="2"/>
        <v>1</v>
      </c>
    </row>
    <row r="8" spans="1:30" ht="22.5">
      <c r="A8" s="156">
        <v>6</v>
      </c>
      <c r="B8" s="156" t="s">
        <v>156</v>
      </c>
      <c r="C8" s="157" t="s">
        <v>118</v>
      </c>
      <c r="D8" s="158" t="s">
        <v>137</v>
      </c>
      <c r="E8" s="158" t="s">
        <v>84</v>
      </c>
      <c r="F8" s="156" t="s">
        <v>138</v>
      </c>
      <c r="G8" s="156" t="s">
        <v>157</v>
      </c>
      <c r="H8" s="156" t="s">
        <v>120</v>
      </c>
      <c r="I8" s="159">
        <v>1.6819999999999999</v>
      </c>
      <c r="J8" s="160" t="s">
        <v>271</v>
      </c>
      <c r="K8" s="162">
        <v>2668471.75</v>
      </c>
      <c r="L8" s="161">
        <v>1334235</v>
      </c>
      <c r="M8" s="162">
        <v>1334236.75</v>
      </c>
      <c r="N8" s="163">
        <v>0.5</v>
      </c>
      <c r="O8" s="161">
        <v>0</v>
      </c>
      <c r="P8" s="161">
        <v>0</v>
      </c>
      <c r="Q8" s="162">
        <v>0</v>
      </c>
      <c r="R8" s="162">
        <v>0</v>
      </c>
      <c r="S8" s="162">
        <v>26650</v>
      </c>
      <c r="T8" s="162">
        <v>761250</v>
      </c>
      <c r="U8" s="162">
        <v>546335</v>
      </c>
      <c r="V8" s="162">
        <v>0</v>
      </c>
      <c r="W8" s="162">
        <v>0</v>
      </c>
      <c r="X8" s="162">
        <v>0</v>
      </c>
      <c r="Y8" s="162">
        <v>0</v>
      </c>
      <c r="Z8" s="162">
        <v>0</v>
      </c>
      <c r="AA8" s="141" t="b">
        <f t="shared" si="5"/>
        <v>1</v>
      </c>
      <c r="AB8" s="142">
        <f t="shared" si="0"/>
        <v>0.5</v>
      </c>
      <c r="AC8" s="143" t="b">
        <f t="shared" si="4"/>
        <v>1</v>
      </c>
      <c r="AD8" s="26" t="b">
        <f t="shared" si="2"/>
        <v>1</v>
      </c>
    </row>
    <row r="9" spans="1:30">
      <c r="A9" s="156">
        <v>7</v>
      </c>
      <c r="B9" s="164" t="s">
        <v>185</v>
      </c>
      <c r="C9" s="157" t="s">
        <v>118</v>
      </c>
      <c r="D9" s="164" t="s">
        <v>186</v>
      </c>
      <c r="E9" s="158" t="s">
        <v>69</v>
      </c>
      <c r="F9" s="156" t="s">
        <v>145</v>
      </c>
      <c r="G9" s="156" t="s">
        <v>218</v>
      </c>
      <c r="H9" s="156" t="s">
        <v>119</v>
      </c>
      <c r="I9" s="159">
        <v>0.9</v>
      </c>
      <c r="J9" s="160" t="s">
        <v>241</v>
      </c>
      <c r="K9" s="162">
        <v>8708835</v>
      </c>
      <c r="L9" s="161">
        <v>4354417</v>
      </c>
      <c r="M9" s="162">
        <v>4354418</v>
      </c>
      <c r="N9" s="163">
        <v>0.5</v>
      </c>
      <c r="O9" s="161">
        <v>0</v>
      </c>
      <c r="P9" s="161">
        <v>0</v>
      </c>
      <c r="Q9" s="162">
        <v>0</v>
      </c>
      <c r="R9" s="162">
        <v>0</v>
      </c>
      <c r="S9" s="162">
        <v>0</v>
      </c>
      <c r="T9" s="162">
        <v>1354417</v>
      </c>
      <c r="U9" s="162">
        <v>100000</v>
      </c>
      <c r="V9" s="162">
        <v>2900000</v>
      </c>
      <c r="W9" s="162">
        <v>0</v>
      </c>
      <c r="X9" s="162">
        <v>0</v>
      </c>
      <c r="Y9" s="162">
        <v>0</v>
      </c>
      <c r="Z9" s="162">
        <v>0</v>
      </c>
      <c r="AA9" s="141" t="b">
        <f t="shared" si="5"/>
        <v>1</v>
      </c>
      <c r="AB9" s="142">
        <f t="shared" si="0"/>
        <v>0.5</v>
      </c>
      <c r="AC9" s="143" t="b">
        <f t="shared" si="4"/>
        <v>1</v>
      </c>
      <c r="AD9" s="26" t="b">
        <f t="shared" si="2"/>
        <v>1</v>
      </c>
    </row>
    <row r="10" spans="1:30" ht="22.5">
      <c r="A10" s="156">
        <v>8</v>
      </c>
      <c r="B10" s="164" t="s">
        <v>187</v>
      </c>
      <c r="C10" s="157" t="s">
        <v>118</v>
      </c>
      <c r="D10" s="164" t="s">
        <v>188</v>
      </c>
      <c r="E10" s="158" t="s">
        <v>108</v>
      </c>
      <c r="F10" s="156" t="s">
        <v>142</v>
      </c>
      <c r="G10" s="156" t="s">
        <v>220</v>
      </c>
      <c r="H10" s="156" t="s">
        <v>119</v>
      </c>
      <c r="I10" s="159">
        <v>0.18</v>
      </c>
      <c r="J10" s="160" t="s">
        <v>242</v>
      </c>
      <c r="K10" s="162">
        <v>1446480</v>
      </c>
      <c r="L10" s="161">
        <v>723240</v>
      </c>
      <c r="M10" s="162">
        <v>723240</v>
      </c>
      <c r="N10" s="163">
        <v>0.5</v>
      </c>
      <c r="O10" s="161">
        <v>0</v>
      </c>
      <c r="P10" s="161">
        <v>0</v>
      </c>
      <c r="Q10" s="162">
        <v>0</v>
      </c>
      <c r="R10" s="162">
        <v>0</v>
      </c>
      <c r="S10" s="162">
        <v>0</v>
      </c>
      <c r="T10" s="162">
        <v>461975</v>
      </c>
      <c r="U10" s="162">
        <v>261265</v>
      </c>
      <c r="V10" s="162">
        <v>0</v>
      </c>
      <c r="W10" s="162">
        <v>0</v>
      </c>
      <c r="X10" s="162">
        <v>0</v>
      </c>
      <c r="Y10" s="162">
        <v>0</v>
      </c>
      <c r="Z10" s="162">
        <v>0</v>
      </c>
      <c r="AA10" s="141" t="b">
        <f t="shared" si="5"/>
        <v>1</v>
      </c>
      <c r="AB10" s="142">
        <f t="shared" si="0"/>
        <v>0.5</v>
      </c>
      <c r="AC10" s="143" t="b">
        <f t="shared" si="4"/>
        <v>1</v>
      </c>
      <c r="AD10" s="26" t="b">
        <f t="shared" si="2"/>
        <v>1</v>
      </c>
    </row>
    <row r="11" spans="1:30">
      <c r="A11" s="156">
        <v>9</v>
      </c>
      <c r="B11" s="164" t="s">
        <v>189</v>
      </c>
      <c r="C11" s="157" t="s">
        <v>118</v>
      </c>
      <c r="D11" s="164" t="s">
        <v>190</v>
      </c>
      <c r="E11" s="158" t="s">
        <v>83</v>
      </c>
      <c r="F11" s="156" t="s">
        <v>138</v>
      </c>
      <c r="G11" s="156" t="s">
        <v>221</v>
      </c>
      <c r="H11" s="156" t="s">
        <v>119</v>
      </c>
      <c r="I11" s="159">
        <v>0.85</v>
      </c>
      <c r="J11" s="160" t="s">
        <v>272</v>
      </c>
      <c r="K11" s="162">
        <v>1551895.19</v>
      </c>
      <c r="L11" s="161">
        <v>775947</v>
      </c>
      <c r="M11" s="162">
        <v>775948.19</v>
      </c>
      <c r="N11" s="163">
        <v>0.5</v>
      </c>
      <c r="O11" s="161">
        <v>0</v>
      </c>
      <c r="P11" s="161">
        <v>0</v>
      </c>
      <c r="Q11" s="162">
        <v>0</v>
      </c>
      <c r="R11" s="162">
        <v>0</v>
      </c>
      <c r="S11" s="162">
        <v>0</v>
      </c>
      <c r="T11" s="162">
        <v>375000</v>
      </c>
      <c r="U11" s="162">
        <v>400947</v>
      </c>
      <c r="V11" s="162">
        <v>0</v>
      </c>
      <c r="W11" s="162">
        <v>0</v>
      </c>
      <c r="X11" s="162">
        <v>0</v>
      </c>
      <c r="Y11" s="162">
        <v>0</v>
      </c>
      <c r="Z11" s="162">
        <v>0</v>
      </c>
      <c r="AA11" s="141" t="b">
        <f t="shared" si="5"/>
        <v>1</v>
      </c>
      <c r="AB11" s="142">
        <f t="shared" si="0"/>
        <v>0.5</v>
      </c>
      <c r="AC11" s="143" t="b">
        <f t="shared" si="4"/>
        <v>1</v>
      </c>
      <c r="AD11" s="26" t="b">
        <f t="shared" si="2"/>
        <v>1</v>
      </c>
    </row>
    <row r="12" spans="1:30" ht="33.75">
      <c r="A12" s="156">
        <v>10</v>
      </c>
      <c r="B12" s="164" t="s">
        <v>191</v>
      </c>
      <c r="C12" s="157" t="s">
        <v>118</v>
      </c>
      <c r="D12" s="164" t="s">
        <v>129</v>
      </c>
      <c r="E12" s="158" t="s">
        <v>100</v>
      </c>
      <c r="F12" s="156" t="s">
        <v>130</v>
      </c>
      <c r="G12" s="156" t="s">
        <v>222</v>
      </c>
      <c r="H12" s="156" t="s">
        <v>119</v>
      </c>
      <c r="I12" s="159">
        <v>2.5499999999999998</v>
      </c>
      <c r="J12" s="160" t="s">
        <v>243</v>
      </c>
      <c r="K12" s="162">
        <v>12400000</v>
      </c>
      <c r="L12" s="161">
        <v>6200000</v>
      </c>
      <c r="M12" s="162">
        <v>6200000</v>
      </c>
      <c r="N12" s="163">
        <v>0.5</v>
      </c>
      <c r="O12" s="161">
        <v>0</v>
      </c>
      <c r="P12" s="161">
        <v>0</v>
      </c>
      <c r="Q12" s="162">
        <v>0</v>
      </c>
      <c r="R12" s="162">
        <v>0</v>
      </c>
      <c r="S12" s="162">
        <v>0</v>
      </c>
      <c r="T12" s="162">
        <v>400000</v>
      </c>
      <c r="U12" s="162">
        <v>100000</v>
      </c>
      <c r="V12" s="162">
        <v>2900000</v>
      </c>
      <c r="W12" s="162">
        <v>2800000</v>
      </c>
      <c r="X12" s="162">
        <v>0</v>
      </c>
      <c r="Y12" s="162">
        <v>0</v>
      </c>
      <c r="Z12" s="162">
        <v>0</v>
      </c>
      <c r="AA12" s="141" t="b">
        <f t="shared" si="5"/>
        <v>1</v>
      </c>
      <c r="AB12" s="142">
        <f t="shared" si="0"/>
        <v>0.5</v>
      </c>
      <c r="AC12" s="143" t="b">
        <f t="shared" si="4"/>
        <v>1</v>
      </c>
      <c r="AD12" s="26" t="b">
        <f t="shared" si="2"/>
        <v>1</v>
      </c>
    </row>
    <row r="13" spans="1:30">
      <c r="A13" s="156">
        <v>11</v>
      </c>
      <c r="B13" s="164" t="s">
        <v>193</v>
      </c>
      <c r="C13" s="157" t="s">
        <v>118</v>
      </c>
      <c r="D13" s="164" t="s">
        <v>186</v>
      </c>
      <c r="E13" s="158" t="s">
        <v>69</v>
      </c>
      <c r="F13" s="156" t="s">
        <v>145</v>
      </c>
      <c r="G13" s="156" t="s">
        <v>224</v>
      </c>
      <c r="H13" s="156" t="s">
        <v>120</v>
      </c>
      <c r="I13" s="159">
        <v>0.84</v>
      </c>
      <c r="J13" s="160" t="s">
        <v>244</v>
      </c>
      <c r="K13" s="162">
        <v>3696270.01</v>
      </c>
      <c r="L13" s="161">
        <v>1580796</v>
      </c>
      <c r="M13" s="162">
        <v>2115474.0099999998</v>
      </c>
      <c r="N13" s="163">
        <v>0.5</v>
      </c>
      <c r="O13" s="161">
        <v>0</v>
      </c>
      <c r="P13" s="161">
        <v>0</v>
      </c>
      <c r="Q13" s="162">
        <v>0</v>
      </c>
      <c r="R13" s="162">
        <v>0</v>
      </c>
      <c r="S13" s="162">
        <v>0</v>
      </c>
      <c r="T13" s="162">
        <v>580796</v>
      </c>
      <c r="U13" s="162">
        <v>1000000</v>
      </c>
      <c r="V13" s="162">
        <v>0</v>
      </c>
      <c r="W13" s="162">
        <v>0</v>
      </c>
      <c r="X13" s="162">
        <v>0</v>
      </c>
      <c r="Y13" s="162">
        <v>0</v>
      </c>
      <c r="Z13" s="162">
        <v>0</v>
      </c>
      <c r="AA13" s="141" t="b">
        <f t="shared" si="5"/>
        <v>1</v>
      </c>
      <c r="AB13" s="142">
        <f t="shared" si="0"/>
        <v>0.42770000000000002</v>
      </c>
      <c r="AC13" s="143" t="b">
        <f t="shared" si="4"/>
        <v>0</v>
      </c>
      <c r="AD13" s="26" t="b">
        <f t="shared" si="2"/>
        <v>1</v>
      </c>
    </row>
    <row r="14" spans="1:30" ht="33.75">
      <c r="A14" s="156">
        <v>12</v>
      </c>
      <c r="B14" s="164" t="s">
        <v>194</v>
      </c>
      <c r="C14" s="157" t="s">
        <v>118</v>
      </c>
      <c r="D14" s="164" t="s">
        <v>195</v>
      </c>
      <c r="E14" s="158" t="s">
        <v>74</v>
      </c>
      <c r="F14" s="156" t="s">
        <v>147</v>
      </c>
      <c r="G14" s="156" t="s">
        <v>225</v>
      </c>
      <c r="H14" s="156" t="s">
        <v>119</v>
      </c>
      <c r="I14" s="159">
        <v>1.05</v>
      </c>
      <c r="J14" s="160" t="s">
        <v>245</v>
      </c>
      <c r="K14" s="162">
        <v>622264.23</v>
      </c>
      <c r="L14" s="161">
        <v>311132</v>
      </c>
      <c r="M14" s="162">
        <v>311132.23</v>
      </c>
      <c r="N14" s="163">
        <v>0.5</v>
      </c>
      <c r="O14" s="161">
        <v>0</v>
      </c>
      <c r="P14" s="161">
        <v>0</v>
      </c>
      <c r="Q14" s="162">
        <v>0</v>
      </c>
      <c r="R14" s="162">
        <v>0</v>
      </c>
      <c r="S14" s="162">
        <v>0</v>
      </c>
      <c r="T14" s="162">
        <v>191250</v>
      </c>
      <c r="U14" s="162">
        <v>119882</v>
      </c>
      <c r="V14" s="162">
        <v>0</v>
      </c>
      <c r="W14" s="162">
        <v>0</v>
      </c>
      <c r="X14" s="162">
        <v>0</v>
      </c>
      <c r="Y14" s="162">
        <v>0</v>
      </c>
      <c r="Z14" s="162">
        <v>0</v>
      </c>
      <c r="AA14" s="141" t="b">
        <f t="shared" si="5"/>
        <v>1</v>
      </c>
      <c r="AB14" s="142">
        <f t="shared" si="0"/>
        <v>0.5</v>
      </c>
      <c r="AC14" s="143" t="b">
        <f t="shared" si="4"/>
        <v>1</v>
      </c>
      <c r="AD14" s="26" t="b">
        <f t="shared" si="2"/>
        <v>1</v>
      </c>
    </row>
    <row r="15" spans="1:30" ht="22.5">
      <c r="A15" s="156">
        <v>13</v>
      </c>
      <c r="B15" s="164" t="s">
        <v>196</v>
      </c>
      <c r="C15" s="157" t="s">
        <v>118</v>
      </c>
      <c r="D15" s="164" t="s">
        <v>137</v>
      </c>
      <c r="E15" s="158" t="s">
        <v>84</v>
      </c>
      <c r="F15" s="156" t="s">
        <v>138</v>
      </c>
      <c r="G15" s="156" t="s">
        <v>226</v>
      </c>
      <c r="H15" s="156" t="s">
        <v>120</v>
      </c>
      <c r="I15" s="159">
        <v>1.8959999999999999</v>
      </c>
      <c r="J15" s="160" t="s">
        <v>246</v>
      </c>
      <c r="K15" s="162">
        <v>6020706</v>
      </c>
      <c r="L15" s="161">
        <v>3010353</v>
      </c>
      <c r="M15" s="162">
        <v>3010353</v>
      </c>
      <c r="N15" s="163">
        <v>0.5</v>
      </c>
      <c r="O15" s="161">
        <v>0</v>
      </c>
      <c r="P15" s="161">
        <v>0</v>
      </c>
      <c r="Q15" s="162">
        <v>0</v>
      </c>
      <c r="R15" s="162">
        <v>0</v>
      </c>
      <c r="S15" s="162">
        <v>0</v>
      </c>
      <c r="T15" s="162">
        <v>179853</v>
      </c>
      <c r="U15" s="162">
        <v>100000</v>
      </c>
      <c r="V15" s="162">
        <v>1455500</v>
      </c>
      <c r="W15" s="162">
        <v>1275000</v>
      </c>
      <c r="X15" s="162">
        <v>0</v>
      </c>
      <c r="Y15" s="162">
        <v>0</v>
      </c>
      <c r="Z15" s="162">
        <v>0</v>
      </c>
      <c r="AA15" s="141" t="b">
        <f t="shared" si="5"/>
        <v>1</v>
      </c>
      <c r="AB15" s="142">
        <f t="shared" si="0"/>
        <v>0.5</v>
      </c>
      <c r="AC15" s="143" t="b">
        <f t="shared" si="4"/>
        <v>1</v>
      </c>
      <c r="AD15" s="26" t="b">
        <f t="shared" si="2"/>
        <v>1</v>
      </c>
    </row>
    <row r="16" spans="1:30" ht="22.5">
      <c r="A16" s="156">
        <v>14</v>
      </c>
      <c r="B16" s="164" t="s">
        <v>197</v>
      </c>
      <c r="C16" s="157" t="s">
        <v>118</v>
      </c>
      <c r="D16" s="164" t="s">
        <v>158</v>
      </c>
      <c r="E16" s="158" t="s">
        <v>96</v>
      </c>
      <c r="F16" s="156" t="s">
        <v>159</v>
      </c>
      <c r="G16" s="156" t="s">
        <v>227</v>
      </c>
      <c r="H16" s="156" t="s">
        <v>120</v>
      </c>
      <c r="I16" s="159">
        <v>2.4700000000000002</v>
      </c>
      <c r="J16" s="160" t="s">
        <v>261</v>
      </c>
      <c r="K16" s="162">
        <v>11879532.810000001</v>
      </c>
      <c r="L16" s="161">
        <v>5939766</v>
      </c>
      <c r="M16" s="162">
        <v>5939766.8099999996</v>
      </c>
      <c r="N16" s="163">
        <v>0.5</v>
      </c>
      <c r="O16" s="161">
        <v>0</v>
      </c>
      <c r="P16" s="161">
        <v>0</v>
      </c>
      <c r="Q16" s="162">
        <v>0</v>
      </c>
      <c r="R16" s="162">
        <v>0</v>
      </c>
      <c r="S16" s="162">
        <v>0</v>
      </c>
      <c r="T16" s="162">
        <v>2514000</v>
      </c>
      <c r="U16" s="162">
        <v>200000</v>
      </c>
      <c r="V16" s="162">
        <v>1971250</v>
      </c>
      <c r="W16" s="162">
        <v>1254516</v>
      </c>
      <c r="X16" s="162">
        <v>0</v>
      </c>
      <c r="Y16" s="162">
        <v>0</v>
      </c>
      <c r="Z16" s="162">
        <v>0</v>
      </c>
      <c r="AA16" s="141" t="b">
        <f t="shared" si="5"/>
        <v>1</v>
      </c>
      <c r="AB16" s="142">
        <f t="shared" si="0"/>
        <v>0.5</v>
      </c>
      <c r="AC16" s="143" t="b">
        <f t="shared" si="4"/>
        <v>1</v>
      </c>
      <c r="AD16" s="26" t="b">
        <f t="shared" si="2"/>
        <v>1</v>
      </c>
    </row>
    <row r="17" spans="1:30" ht="45">
      <c r="A17" s="156">
        <v>15</v>
      </c>
      <c r="B17" s="164" t="s">
        <v>198</v>
      </c>
      <c r="C17" s="157" t="s">
        <v>118</v>
      </c>
      <c r="D17" s="164" t="s">
        <v>199</v>
      </c>
      <c r="E17" s="158" t="s">
        <v>80</v>
      </c>
      <c r="F17" s="156" t="s">
        <v>140</v>
      </c>
      <c r="G17" s="156" t="s">
        <v>228</v>
      </c>
      <c r="H17" s="156" t="s">
        <v>120</v>
      </c>
      <c r="I17" s="159">
        <v>10</v>
      </c>
      <c r="J17" s="160" t="s">
        <v>248</v>
      </c>
      <c r="K17" s="162">
        <v>8898240</v>
      </c>
      <c r="L17" s="161">
        <v>4449120</v>
      </c>
      <c r="M17" s="162">
        <v>4449120</v>
      </c>
      <c r="N17" s="163">
        <v>0.5</v>
      </c>
      <c r="O17" s="161">
        <v>0</v>
      </c>
      <c r="P17" s="161">
        <v>0</v>
      </c>
      <c r="Q17" s="162">
        <v>0</v>
      </c>
      <c r="R17" s="162">
        <v>0</v>
      </c>
      <c r="S17" s="162">
        <v>0</v>
      </c>
      <c r="T17" s="162">
        <v>750000</v>
      </c>
      <c r="U17" s="162">
        <v>200000</v>
      </c>
      <c r="V17" s="162">
        <v>3499120</v>
      </c>
      <c r="W17" s="162">
        <v>0</v>
      </c>
      <c r="X17" s="162">
        <v>0</v>
      </c>
      <c r="Y17" s="162">
        <v>0</v>
      </c>
      <c r="Z17" s="162">
        <v>0</v>
      </c>
      <c r="AA17" s="141" t="b">
        <f t="shared" si="5"/>
        <v>1</v>
      </c>
      <c r="AB17" s="142">
        <f t="shared" si="0"/>
        <v>0.5</v>
      </c>
      <c r="AC17" s="143" t="b">
        <f t="shared" si="4"/>
        <v>1</v>
      </c>
      <c r="AD17" s="26" t="b">
        <f t="shared" si="2"/>
        <v>1</v>
      </c>
    </row>
    <row r="18" spans="1:30" ht="22.5">
      <c r="A18" s="156">
        <v>16</v>
      </c>
      <c r="B18" s="164" t="s">
        <v>200</v>
      </c>
      <c r="C18" s="157" t="s">
        <v>118</v>
      </c>
      <c r="D18" s="164" t="s">
        <v>153</v>
      </c>
      <c r="E18" s="158" t="s">
        <v>71</v>
      </c>
      <c r="F18" s="156" t="s">
        <v>147</v>
      </c>
      <c r="G18" s="156" t="s">
        <v>229</v>
      </c>
      <c r="H18" s="156" t="s">
        <v>119</v>
      </c>
      <c r="I18" s="159">
        <v>3.41</v>
      </c>
      <c r="J18" s="160" t="s">
        <v>249</v>
      </c>
      <c r="K18" s="162">
        <v>19228500</v>
      </c>
      <c r="L18" s="161">
        <v>9614250</v>
      </c>
      <c r="M18" s="162">
        <v>9614250</v>
      </c>
      <c r="N18" s="163">
        <v>0.5</v>
      </c>
      <c r="O18" s="161">
        <v>0</v>
      </c>
      <c r="P18" s="161">
        <v>0</v>
      </c>
      <c r="Q18" s="162">
        <v>0</v>
      </c>
      <c r="R18" s="162">
        <v>0</v>
      </c>
      <c r="S18" s="162">
        <v>0</v>
      </c>
      <c r="T18" s="162">
        <v>1019500</v>
      </c>
      <c r="U18" s="162">
        <v>574000</v>
      </c>
      <c r="V18" s="162">
        <v>4225000</v>
      </c>
      <c r="W18" s="162">
        <v>3795750</v>
      </c>
      <c r="X18" s="162">
        <v>0</v>
      </c>
      <c r="Y18" s="162">
        <v>0</v>
      </c>
      <c r="Z18" s="162">
        <v>0</v>
      </c>
      <c r="AA18" s="141" t="b">
        <f t="shared" si="5"/>
        <v>1</v>
      </c>
      <c r="AB18" s="142">
        <f t="shared" si="0"/>
        <v>0.5</v>
      </c>
      <c r="AC18" s="143" t="b">
        <f t="shared" si="4"/>
        <v>1</v>
      </c>
      <c r="AD18" s="26" t="b">
        <f t="shared" si="2"/>
        <v>1</v>
      </c>
    </row>
    <row r="19" spans="1:30" ht="22.5">
      <c r="A19" s="156">
        <v>17</v>
      </c>
      <c r="B19" s="164" t="s">
        <v>201</v>
      </c>
      <c r="C19" s="157" t="s">
        <v>118</v>
      </c>
      <c r="D19" s="164" t="s">
        <v>137</v>
      </c>
      <c r="E19" s="158" t="s">
        <v>84</v>
      </c>
      <c r="F19" s="156" t="s">
        <v>138</v>
      </c>
      <c r="G19" s="156" t="s">
        <v>230</v>
      </c>
      <c r="H19" s="156" t="s">
        <v>120</v>
      </c>
      <c r="I19" s="159">
        <v>2.4</v>
      </c>
      <c r="J19" s="160" t="s">
        <v>246</v>
      </c>
      <c r="K19" s="162">
        <v>7040706</v>
      </c>
      <c r="L19" s="161">
        <v>3520353</v>
      </c>
      <c r="M19" s="162">
        <v>3520353</v>
      </c>
      <c r="N19" s="163">
        <v>0.5</v>
      </c>
      <c r="O19" s="161">
        <v>0</v>
      </c>
      <c r="P19" s="161">
        <v>0</v>
      </c>
      <c r="Q19" s="162">
        <v>0</v>
      </c>
      <c r="R19" s="162">
        <v>0</v>
      </c>
      <c r="S19" s="162">
        <v>0</v>
      </c>
      <c r="T19" s="162">
        <v>176353</v>
      </c>
      <c r="U19" s="162">
        <v>84000</v>
      </c>
      <c r="V19" s="162">
        <v>965000</v>
      </c>
      <c r="W19" s="162">
        <v>2295000</v>
      </c>
      <c r="X19" s="162">
        <v>0</v>
      </c>
      <c r="Y19" s="162">
        <v>0</v>
      </c>
      <c r="Z19" s="162">
        <v>0</v>
      </c>
      <c r="AA19" s="141" t="b">
        <f t="shared" si="5"/>
        <v>1</v>
      </c>
      <c r="AB19" s="142">
        <f t="shared" si="0"/>
        <v>0.5</v>
      </c>
      <c r="AC19" s="143" t="b">
        <f t="shared" si="4"/>
        <v>1</v>
      </c>
      <c r="AD19" s="26" t="b">
        <f t="shared" si="2"/>
        <v>1</v>
      </c>
    </row>
    <row r="20" spans="1:30" ht="33.75">
      <c r="A20" s="156">
        <v>18</v>
      </c>
      <c r="B20" s="164" t="s">
        <v>202</v>
      </c>
      <c r="C20" s="157" t="s">
        <v>118</v>
      </c>
      <c r="D20" s="164" t="s">
        <v>151</v>
      </c>
      <c r="E20" s="158" t="s">
        <v>77</v>
      </c>
      <c r="F20" s="156" t="s">
        <v>140</v>
      </c>
      <c r="G20" s="156" t="s">
        <v>260</v>
      </c>
      <c r="H20" s="156" t="s">
        <v>119</v>
      </c>
      <c r="I20" s="159">
        <v>7.1</v>
      </c>
      <c r="J20" s="160" t="s">
        <v>247</v>
      </c>
      <c r="K20" s="162">
        <v>11721823</v>
      </c>
      <c r="L20" s="161">
        <v>5860911</v>
      </c>
      <c r="M20" s="162">
        <v>5860912</v>
      </c>
      <c r="N20" s="163">
        <v>0.5</v>
      </c>
      <c r="O20" s="161">
        <v>0</v>
      </c>
      <c r="P20" s="161">
        <v>0</v>
      </c>
      <c r="Q20" s="162">
        <v>0</v>
      </c>
      <c r="R20" s="162">
        <v>0</v>
      </c>
      <c r="S20" s="162">
        <v>0</v>
      </c>
      <c r="T20" s="162">
        <v>712614</v>
      </c>
      <c r="U20" s="162">
        <v>200000</v>
      </c>
      <c r="V20" s="162">
        <v>4948297</v>
      </c>
      <c r="W20" s="162">
        <v>0</v>
      </c>
      <c r="X20" s="162">
        <v>0</v>
      </c>
      <c r="Y20" s="162">
        <v>0</v>
      </c>
      <c r="Z20" s="162">
        <v>0</v>
      </c>
      <c r="AA20" s="141" t="b">
        <f t="shared" si="5"/>
        <v>1</v>
      </c>
      <c r="AB20" s="142">
        <f t="shared" si="0"/>
        <v>0.5</v>
      </c>
      <c r="AC20" s="143" t="b">
        <f t="shared" si="4"/>
        <v>1</v>
      </c>
      <c r="AD20" s="26" t="b">
        <f t="shared" si="2"/>
        <v>1</v>
      </c>
    </row>
    <row r="21" spans="1:30" ht="22.5">
      <c r="A21" s="156">
        <v>19</v>
      </c>
      <c r="B21" s="164" t="s">
        <v>203</v>
      </c>
      <c r="C21" s="157" t="s">
        <v>118</v>
      </c>
      <c r="D21" s="164" t="s">
        <v>139</v>
      </c>
      <c r="E21" s="158" t="s">
        <v>78</v>
      </c>
      <c r="F21" s="156" t="s">
        <v>140</v>
      </c>
      <c r="G21" s="156" t="s">
        <v>231</v>
      </c>
      <c r="H21" s="156" t="s">
        <v>120</v>
      </c>
      <c r="I21" s="159">
        <v>0.75</v>
      </c>
      <c r="J21" s="160" t="s">
        <v>272</v>
      </c>
      <c r="K21" s="162">
        <v>3356639.7</v>
      </c>
      <c r="L21" s="161">
        <v>1678319</v>
      </c>
      <c r="M21" s="162">
        <v>1678320.7</v>
      </c>
      <c r="N21" s="163">
        <v>0.5</v>
      </c>
      <c r="O21" s="161">
        <v>0</v>
      </c>
      <c r="P21" s="161">
        <v>0</v>
      </c>
      <c r="Q21" s="162">
        <v>0</v>
      </c>
      <c r="R21" s="162">
        <v>0</v>
      </c>
      <c r="S21" s="162">
        <v>0</v>
      </c>
      <c r="T21" s="162">
        <v>491829</v>
      </c>
      <c r="U21" s="162">
        <v>1186490</v>
      </c>
      <c r="V21" s="162">
        <v>0</v>
      </c>
      <c r="W21" s="162">
        <v>0</v>
      </c>
      <c r="X21" s="162">
        <v>0</v>
      </c>
      <c r="Y21" s="162">
        <v>0</v>
      </c>
      <c r="Z21" s="162">
        <v>0</v>
      </c>
      <c r="AA21" s="141" t="b">
        <f t="shared" si="5"/>
        <v>1</v>
      </c>
      <c r="AB21" s="142">
        <f t="shared" si="0"/>
        <v>0.5</v>
      </c>
      <c r="AC21" s="143" t="b">
        <f t="shared" si="4"/>
        <v>1</v>
      </c>
      <c r="AD21" s="26" t="b">
        <f t="shared" si="2"/>
        <v>1</v>
      </c>
    </row>
    <row r="22" spans="1:30">
      <c r="A22" s="156">
        <v>20</v>
      </c>
      <c r="B22" s="164" t="s">
        <v>204</v>
      </c>
      <c r="C22" s="157" t="s">
        <v>118</v>
      </c>
      <c r="D22" s="164" t="s">
        <v>190</v>
      </c>
      <c r="E22" s="158" t="s">
        <v>83</v>
      </c>
      <c r="F22" s="156" t="s">
        <v>138</v>
      </c>
      <c r="G22" s="156" t="s">
        <v>232</v>
      </c>
      <c r="H22" s="156" t="s">
        <v>119</v>
      </c>
      <c r="I22" s="159">
        <v>0.91</v>
      </c>
      <c r="J22" s="160" t="s">
        <v>272</v>
      </c>
      <c r="K22" s="162">
        <v>1175413.3</v>
      </c>
      <c r="L22" s="161">
        <v>587706</v>
      </c>
      <c r="M22" s="162">
        <v>587707.30000000005</v>
      </c>
      <c r="N22" s="163">
        <v>0.5</v>
      </c>
      <c r="O22" s="161">
        <v>0</v>
      </c>
      <c r="P22" s="161">
        <v>0</v>
      </c>
      <c r="Q22" s="162">
        <v>0</v>
      </c>
      <c r="R22" s="162">
        <v>0</v>
      </c>
      <c r="S22" s="162">
        <v>0</v>
      </c>
      <c r="T22" s="162">
        <v>375000</v>
      </c>
      <c r="U22" s="162">
        <v>212706</v>
      </c>
      <c r="V22" s="162">
        <v>0</v>
      </c>
      <c r="W22" s="162">
        <v>0</v>
      </c>
      <c r="X22" s="162">
        <v>0</v>
      </c>
      <c r="Y22" s="162">
        <v>0</v>
      </c>
      <c r="Z22" s="162">
        <v>0</v>
      </c>
      <c r="AA22" s="141" t="b">
        <f t="shared" si="5"/>
        <v>1</v>
      </c>
      <c r="AB22" s="142">
        <f t="shared" si="0"/>
        <v>0.5</v>
      </c>
      <c r="AC22" s="143" t="b">
        <f t="shared" si="4"/>
        <v>1</v>
      </c>
      <c r="AD22" s="26" t="b">
        <f t="shared" si="2"/>
        <v>1</v>
      </c>
    </row>
    <row r="23" spans="1:30" ht="22.5">
      <c r="A23" s="156">
        <v>21</v>
      </c>
      <c r="B23" s="164" t="s">
        <v>205</v>
      </c>
      <c r="C23" s="157" t="s">
        <v>118</v>
      </c>
      <c r="D23" s="164" t="s">
        <v>206</v>
      </c>
      <c r="E23" s="158" t="s">
        <v>109</v>
      </c>
      <c r="F23" s="156" t="s">
        <v>142</v>
      </c>
      <c r="G23" s="156" t="s">
        <v>233</v>
      </c>
      <c r="H23" s="156" t="s">
        <v>119</v>
      </c>
      <c r="I23" s="159">
        <v>0.12</v>
      </c>
      <c r="J23" s="160" t="s">
        <v>250</v>
      </c>
      <c r="K23" s="162">
        <v>595585</v>
      </c>
      <c r="L23" s="161">
        <v>297792</v>
      </c>
      <c r="M23" s="162">
        <v>297793</v>
      </c>
      <c r="N23" s="163">
        <v>0.5</v>
      </c>
      <c r="O23" s="161">
        <v>0</v>
      </c>
      <c r="P23" s="161">
        <v>0</v>
      </c>
      <c r="Q23" s="162">
        <v>0</v>
      </c>
      <c r="R23" s="162">
        <v>0</v>
      </c>
      <c r="S23" s="162">
        <v>0</v>
      </c>
      <c r="T23" s="162">
        <v>1000</v>
      </c>
      <c r="U23" s="162">
        <v>296792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41" t="b">
        <f t="shared" si="5"/>
        <v>1</v>
      </c>
      <c r="AB23" s="142">
        <f t="shared" si="0"/>
        <v>0.5</v>
      </c>
      <c r="AC23" s="143" t="b">
        <f t="shared" si="4"/>
        <v>1</v>
      </c>
      <c r="AD23" s="26" t="b">
        <f t="shared" si="2"/>
        <v>1</v>
      </c>
    </row>
    <row r="24" spans="1:30">
      <c r="A24" s="156">
        <v>22</v>
      </c>
      <c r="B24" s="164" t="s">
        <v>207</v>
      </c>
      <c r="C24" s="157" t="s">
        <v>118</v>
      </c>
      <c r="D24" s="164" t="s">
        <v>144</v>
      </c>
      <c r="E24" s="158" t="s">
        <v>68</v>
      </c>
      <c r="F24" s="156" t="s">
        <v>145</v>
      </c>
      <c r="G24" s="156" t="s">
        <v>234</v>
      </c>
      <c r="H24" s="156" t="s">
        <v>120</v>
      </c>
      <c r="I24" s="159">
        <v>0.38</v>
      </c>
      <c r="J24" s="160" t="s">
        <v>273</v>
      </c>
      <c r="K24" s="162">
        <v>2679479</v>
      </c>
      <c r="L24" s="161">
        <v>1339739</v>
      </c>
      <c r="M24" s="162">
        <v>1339740</v>
      </c>
      <c r="N24" s="163">
        <v>0.5</v>
      </c>
      <c r="O24" s="161">
        <v>0</v>
      </c>
      <c r="P24" s="161">
        <v>0</v>
      </c>
      <c r="Q24" s="162">
        <v>0</v>
      </c>
      <c r="R24" s="162">
        <v>0</v>
      </c>
      <c r="S24" s="162">
        <v>0</v>
      </c>
      <c r="T24" s="162">
        <v>669869</v>
      </c>
      <c r="U24" s="162">
        <v>669870</v>
      </c>
      <c r="V24" s="162">
        <v>0</v>
      </c>
      <c r="W24" s="162">
        <v>0</v>
      </c>
      <c r="X24" s="162">
        <v>0</v>
      </c>
      <c r="Y24" s="162">
        <v>0</v>
      </c>
      <c r="Z24" s="162">
        <v>0</v>
      </c>
      <c r="AA24" s="141" t="b">
        <f t="shared" si="5"/>
        <v>1</v>
      </c>
      <c r="AB24" s="142">
        <f t="shared" si="0"/>
        <v>0.5</v>
      </c>
      <c r="AC24" s="143" t="b">
        <f t="shared" si="4"/>
        <v>1</v>
      </c>
      <c r="AD24" s="26" t="b">
        <f t="shared" si="2"/>
        <v>1</v>
      </c>
    </row>
    <row r="25" spans="1:30" ht="22.5">
      <c r="A25" s="156">
        <v>23</v>
      </c>
      <c r="B25" s="164" t="s">
        <v>210</v>
      </c>
      <c r="C25" s="157" t="s">
        <v>118</v>
      </c>
      <c r="D25" s="164" t="s">
        <v>206</v>
      </c>
      <c r="E25" s="158" t="s">
        <v>109</v>
      </c>
      <c r="F25" s="156" t="s">
        <v>142</v>
      </c>
      <c r="G25" s="156" t="s">
        <v>235</v>
      </c>
      <c r="H25" s="156" t="s">
        <v>119</v>
      </c>
      <c r="I25" s="159">
        <v>0.84</v>
      </c>
      <c r="J25" s="177" t="s">
        <v>251</v>
      </c>
      <c r="K25" s="162">
        <v>695151</v>
      </c>
      <c r="L25" s="161">
        <v>347575</v>
      </c>
      <c r="M25" s="162">
        <v>347576</v>
      </c>
      <c r="N25" s="163">
        <v>0.5</v>
      </c>
      <c r="O25" s="161">
        <v>0</v>
      </c>
      <c r="P25" s="161">
        <v>0</v>
      </c>
      <c r="Q25" s="162">
        <v>0</v>
      </c>
      <c r="R25" s="162">
        <v>0</v>
      </c>
      <c r="S25" s="162">
        <v>0</v>
      </c>
      <c r="T25" s="162">
        <v>3380</v>
      </c>
      <c r="U25" s="162">
        <v>344195</v>
      </c>
      <c r="V25" s="162">
        <v>0</v>
      </c>
      <c r="W25" s="162">
        <v>0</v>
      </c>
      <c r="X25" s="162">
        <v>0</v>
      </c>
      <c r="Y25" s="162">
        <v>0</v>
      </c>
      <c r="Z25" s="162">
        <v>0</v>
      </c>
      <c r="AA25" s="141" t="b">
        <f t="shared" si="5"/>
        <v>1</v>
      </c>
      <c r="AB25" s="142">
        <f t="shared" si="0"/>
        <v>0.5</v>
      </c>
      <c r="AC25" s="143" t="b">
        <f t="shared" si="4"/>
        <v>1</v>
      </c>
      <c r="AD25" s="26" t="b">
        <f t="shared" si="2"/>
        <v>1</v>
      </c>
    </row>
    <row r="26" spans="1:30">
      <c r="A26" s="156">
        <v>24</v>
      </c>
      <c r="B26" s="156" t="s">
        <v>211</v>
      </c>
      <c r="C26" s="157" t="s">
        <v>118</v>
      </c>
      <c r="D26" s="158" t="s">
        <v>144</v>
      </c>
      <c r="E26" s="158" t="s">
        <v>68</v>
      </c>
      <c r="F26" s="156" t="s">
        <v>145</v>
      </c>
      <c r="G26" s="156" t="s">
        <v>236</v>
      </c>
      <c r="H26" s="156" t="s">
        <v>119</v>
      </c>
      <c r="I26" s="159">
        <v>2.71</v>
      </c>
      <c r="J26" s="160" t="s">
        <v>274</v>
      </c>
      <c r="K26" s="162">
        <v>6101239</v>
      </c>
      <c r="L26" s="161">
        <v>3050619</v>
      </c>
      <c r="M26" s="162">
        <v>3050620</v>
      </c>
      <c r="N26" s="163">
        <v>0.5</v>
      </c>
      <c r="O26" s="161">
        <v>0</v>
      </c>
      <c r="P26" s="161">
        <v>0</v>
      </c>
      <c r="Q26" s="162">
        <v>0</v>
      </c>
      <c r="R26" s="162">
        <v>0</v>
      </c>
      <c r="S26" s="162">
        <v>0</v>
      </c>
      <c r="T26" s="162">
        <v>1025309</v>
      </c>
      <c r="U26" s="162">
        <v>200000</v>
      </c>
      <c r="V26" s="162">
        <v>1825310</v>
      </c>
      <c r="W26" s="162">
        <v>0</v>
      </c>
      <c r="X26" s="162">
        <v>0</v>
      </c>
      <c r="Y26" s="162">
        <v>0</v>
      </c>
      <c r="Z26" s="162">
        <v>0</v>
      </c>
      <c r="AA26" s="141" t="b">
        <f t="shared" si="5"/>
        <v>1</v>
      </c>
      <c r="AB26" s="142">
        <f t="shared" si="0"/>
        <v>0.5</v>
      </c>
      <c r="AC26" s="143" t="b">
        <f t="shared" si="4"/>
        <v>1</v>
      </c>
      <c r="AD26" s="26" t="b">
        <f t="shared" si="2"/>
        <v>1</v>
      </c>
    </row>
    <row r="27" spans="1:30" ht="22.5">
      <c r="A27" s="156">
        <v>25</v>
      </c>
      <c r="B27" s="156" t="s">
        <v>212</v>
      </c>
      <c r="C27" s="157" t="s">
        <v>118</v>
      </c>
      <c r="D27" s="158" t="s">
        <v>213</v>
      </c>
      <c r="E27" s="158" t="s">
        <v>94</v>
      </c>
      <c r="F27" s="156" t="s">
        <v>223</v>
      </c>
      <c r="G27" s="156" t="s">
        <v>237</v>
      </c>
      <c r="H27" s="156" t="s">
        <v>119</v>
      </c>
      <c r="I27" s="159">
        <v>1.45</v>
      </c>
      <c r="J27" s="160" t="s">
        <v>252</v>
      </c>
      <c r="K27" s="162">
        <v>6958657.5</v>
      </c>
      <c r="L27" s="161">
        <v>3471424</v>
      </c>
      <c r="M27" s="162">
        <v>3487233.5</v>
      </c>
      <c r="N27" s="163">
        <v>0.49890000000000001</v>
      </c>
      <c r="O27" s="161">
        <v>0</v>
      </c>
      <c r="P27" s="161">
        <v>0</v>
      </c>
      <c r="Q27" s="162">
        <v>0</v>
      </c>
      <c r="R27" s="162">
        <v>0</v>
      </c>
      <c r="S27" s="162">
        <v>0</v>
      </c>
      <c r="T27" s="162">
        <v>350234</v>
      </c>
      <c r="U27" s="162">
        <v>653905</v>
      </c>
      <c r="V27" s="162">
        <v>2467285</v>
      </c>
      <c r="W27" s="162">
        <v>0</v>
      </c>
      <c r="X27" s="162">
        <v>0</v>
      </c>
      <c r="Y27" s="162">
        <v>0</v>
      </c>
      <c r="Z27" s="162">
        <v>0</v>
      </c>
      <c r="AA27" s="141" t="b">
        <f t="shared" si="5"/>
        <v>1</v>
      </c>
      <c r="AB27" s="142">
        <f t="shared" si="0"/>
        <v>0.49890000000000001</v>
      </c>
      <c r="AC27" s="143" t="b">
        <f t="shared" si="4"/>
        <v>1</v>
      </c>
      <c r="AD27" s="26" t="b">
        <f t="shared" si="2"/>
        <v>1</v>
      </c>
    </row>
    <row r="28" spans="1:30" ht="22.5">
      <c r="A28" s="156">
        <v>26</v>
      </c>
      <c r="B28" s="156" t="s">
        <v>214</v>
      </c>
      <c r="C28" s="157" t="s">
        <v>118</v>
      </c>
      <c r="D28" s="158" t="s">
        <v>209</v>
      </c>
      <c r="E28" s="158">
        <v>2263011</v>
      </c>
      <c r="F28" s="156" t="s">
        <v>209</v>
      </c>
      <c r="G28" s="156" t="s">
        <v>238</v>
      </c>
      <c r="H28" s="156" t="s">
        <v>119</v>
      </c>
      <c r="I28" s="159">
        <v>0.71</v>
      </c>
      <c r="J28" s="160" t="s">
        <v>253</v>
      </c>
      <c r="K28" s="162">
        <v>7248985.6600000001</v>
      </c>
      <c r="L28" s="161">
        <v>3624492</v>
      </c>
      <c r="M28" s="162">
        <v>3624493.66</v>
      </c>
      <c r="N28" s="163">
        <v>0.5</v>
      </c>
      <c r="O28" s="161">
        <v>0</v>
      </c>
      <c r="P28" s="161">
        <v>0</v>
      </c>
      <c r="Q28" s="162">
        <v>0</v>
      </c>
      <c r="R28" s="162">
        <v>0</v>
      </c>
      <c r="S28" s="162">
        <v>0</v>
      </c>
      <c r="T28" s="162">
        <v>1526064</v>
      </c>
      <c r="U28" s="162">
        <v>2098428</v>
      </c>
      <c r="V28" s="162">
        <v>0</v>
      </c>
      <c r="W28" s="162">
        <v>0</v>
      </c>
      <c r="X28" s="162">
        <v>0</v>
      </c>
      <c r="Y28" s="162">
        <v>0</v>
      </c>
      <c r="Z28" s="162">
        <v>0</v>
      </c>
      <c r="AA28" s="141" t="b">
        <f t="shared" si="5"/>
        <v>1</v>
      </c>
      <c r="AB28" s="142">
        <f t="shared" si="0"/>
        <v>0.5</v>
      </c>
      <c r="AC28" s="143" t="b">
        <f t="shared" si="4"/>
        <v>1</v>
      </c>
      <c r="AD28" s="26" t="b">
        <f t="shared" si="2"/>
        <v>1</v>
      </c>
    </row>
    <row r="29" spans="1:30" ht="33.75" customHeight="1">
      <c r="A29" s="156">
        <v>27</v>
      </c>
      <c r="B29" s="156" t="s">
        <v>215</v>
      </c>
      <c r="C29" s="157" t="s">
        <v>118</v>
      </c>
      <c r="D29" s="158" t="s">
        <v>208</v>
      </c>
      <c r="E29" s="158" t="s">
        <v>82</v>
      </c>
      <c r="F29" s="156" t="s">
        <v>138</v>
      </c>
      <c r="G29" s="156" t="s">
        <v>239</v>
      </c>
      <c r="H29" s="156" t="s">
        <v>120</v>
      </c>
      <c r="I29" s="159">
        <v>0.22</v>
      </c>
      <c r="J29" s="160" t="s">
        <v>254</v>
      </c>
      <c r="K29" s="162">
        <v>900000</v>
      </c>
      <c r="L29" s="161">
        <v>450000</v>
      </c>
      <c r="M29" s="162">
        <v>450000</v>
      </c>
      <c r="N29" s="163">
        <v>0.5</v>
      </c>
      <c r="O29" s="161">
        <v>0</v>
      </c>
      <c r="P29" s="161">
        <v>0</v>
      </c>
      <c r="Q29" s="162">
        <v>0</v>
      </c>
      <c r="R29" s="162">
        <v>0</v>
      </c>
      <c r="S29" s="162">
        <v>0</v>
      </c>
      <c r="T29" s="162">
        <v>160000</v>
      </c>
      <c r="U29" s="162">
        <v>290000</v>
      </c>
      <c r="V29" s="162">
        <v>0</v>
      </c>
      <c r="W29" s="162">
        <v>0</v>
      </c>
      <c r="X29" s="162">
        <v>0</v>
      </c>
      <c r="Y29" s="162">
        <v>0</v>
      </c>
      <c r="Z29" s="162">
        <v>0</v>
      </c>
      <c r="AA29" s="141" t="b">
        <f t="shared" si="5"/>
        <v>1</v>
      </c>
      <c r="AB29" s="142">
        <f t="shared" si="0"/>
        <v>0.5</v>
      </c>
      <c r="AC29" s="143" t="b">
        <f t="shared" si="4"/>
        <v>1</v>
      </c>
      <c r="AD29" s="26" t="b">
        <f t="shared" si="2"/>
        <v>1</v>
      </c>
    </row>
    <row r="30" spans="1:30" ht="42.75" customHeight="1">
      <c r="A30" s="156">
        <v>28</v>
      </c>
      <c r="B30" s="156" t="s">
        <v>216</v>
      </c>
      <c r="C30" s="157" t="s">
        <v>118</v>
      </c>
      <c r="D30" s="158" t="s">
        <v>154</v>
      </c>
      <c r="E30" s="158" t="s">
        <v>90</v>
      </c>
      <c r="F30" s="156" t="s">
        <v>155</v>
      </c>
      <c r="G30" s="156" t="s">
        <v>240</v>
      </c>
      <c r="H30" s="156" t="s">
        <v>119</v>
      </c>
      <c r="I30" s="159">
        <v>0.7</v>
      </c>
      <c r="J30" s="160" t="s">
        <v>262</v>
      </c>
      <c r="K30" s="162">
        <v>4800000</v>
      </c>
      <c r="L30" s="161">
        <v>2400000</v>
      </c>
      <c r="M30" s="162">
        <v>2400000</v>
      </c>
      <c r="N30" s="163">
        <v>0.5</v>
      </c>
      <c r="O30" s="161">
        <v>0</v>
      </c>
      <c r="P30" s="161">
        <v>0</v>
      </c>
      <c r="Q30" s="162">
        <v>0</v>
      </c>
      <c r="R30" s="162">
        <v>0</v>
      </c>
      <c r="S30" s="162">
        <v>0</v>
      </c>
      <c r="T30" s="162">
        <v>1845</v>
      </c>
      <c r="U30" s="162">
        <v>150000</v>
      </c>
      <c r="V30" s="162">
        <v>2248155</v>
      </c>
      <c r="W30" s="162">
        <v>0</v>
      </c>
      <c r="X30" s="162">
        <v>0</v>
      </c>
      <c r="Y30" s="162">
        <v>0</v>
      </c>
      <c r="Z30" s="162">
        <v>0</v>
      </c>
      <c r="AA30" s="141" t="b">
        <f t="shared" si="5"/>
        <v>1</v>
      </c>
      <c r="AB30" s="142">
        <f t="shared" si="0"/>
        <v>0.5</v>
      </c>
      <c r="AC30" s="143" t="b">
        <f t="shared" si="4"/>
        <v>1</v>
      </c>
      <c r="AD30" s="26" t="b">
        <f t="shared" si="2"/>
        <v>1</v>
      </c>
    </row>
    <row r="31" spans="1:30" ht="49.5" customHeight="1">
      <c r="A31" s="156">
        <v>29</v>
      </c>
      <c r="B31" s="156" t="s">
        <v>255</v>
      </c>
      <c r="C31" s="157" t="s">
        <v>118</v>
      </c>
      <c r="D31" s="158" t="s">
        <v>256</v>
      </c>
      <c r="E31" s="158" t="s">
        <v>103</v>
      </c>
      <c r="F31" s="156" t="s">
        <v>219</v>
      </c>
      <c r="G31" s="156" t="s">
        <v>257</v>
      </c>
      <c r="H31" s="156" t="s">
        <v>119</v>
      </c>
      <c r="I31" s="159">
        <v>0.70499999999999996</v>
      </c>
      <c r="J31" s="160" t="s">
        <v>258</v>
      </c>
      <c r="K31" s="162">
        <v>5055343</v>
      </c>
      <c r="L31" s="161">
        <v>2527671</v>
      </c>
      <c r="M31" s="162">
        <v>2527672</v>
      </c>
      <c r="N31" s="163">
        <v>0.5</v>
      </c>
      <c r="O31" s="161">
        <v>0</v>
      </c>
      <c r="P31" s="161">
        <v>0</v>
      </c>
      <c r="Q31" s="162">
        <v>0</v>
      </c>
      <c r="R31" s="162">
        <v>0</v>
      </c>
      <c r="S31" s="162">
        <v>0</v>
      </c>
      <c r="T31" s="162">
        <v>947462</v>
      </c>
      <c r="U31" s="162">
        <v>1447612</v>
      </c>
      <c r="V31" s="162">
        <v>132597</v>
      </c>
      <c r="W31" s="162">
        <v>0</v>
      </c>
      <c r="X31" s="162">
        <v>0</v>
      </c>
      <c r="Y31" s="162">
        <v>0</v>
      </c>
      <c r="Z31" s="162">
        <v>0</v>
      </c>
      <c r="AA31" s="141" t="b">
        <f t="shared" si="5"/>
        <v>1</v>
      </c>
      <c r="AB31" s="142">
        <f t="shared" si="0"/>
        <v>0.5</v>
      </c>
      <c r="AC31" s="143" t="b">
        <f t="shared" si="4"/>
        <v>1</v>
      </c>
      <c r="AD31" s="26" t="b">
        <f t="shared" si="2"/>
        <v>1</v>
      </c>
    </row>
    <row r="32" spans="1:30" ht="39.75" customHeight="1">
      <c r="A32" s="182">
        <v>30</v>
      </c>
      <c r="B32" s="182" t="s">
        <v>217</v>
      </c>
      <c r="C32" s="181" t="s">
        <v>118</v>
      </c>
      <c r="D32" s="186" t="s">
        <v>192</v>
      </c>
      <c r="E32" s="186" t="s">
        <v>72</v>
      </c>
      <c r="F32" s="182" t="s">
        <v>147</v>
      </c>
      <c r="G32" s="182" t="s">
        <v>263</v>
      </c>
      <c r="H32" s="182" t="s">
        <v>120</v>
      </c>
      <c r="I32" s="187">
        <v>1.9</v>
      </c>
      <c r="J32" s="177" t="s">
        <v>182</v>
      </c>
      <c r="K32" s="188">
        <v>5886098.8600000003</v>
      </c>
      <c r="L32" s="189">
        <v>2943049</v>
      </c>
      <c r="M32" s="188">
        <v>2943049.86</v>
      </c>
      <c r="N32" s="190">
        <v>0.5</v>
      </c>
      <c r="O32" s="189">
        <v>0</v>
      </c>
      <c r="P32" s="189">
        <v>0</v>
      </c>
      <c r="Q32" s="188">
        <v>0</v>
      </c>
      <c r="R32" s="188">
        <v>0</v>
      </c>
      <c r="S32" s="188">
        <v>0</v>
      </c>
      <c r="T32" s="188">
        <v>1567272</v>
      </c>
      <c r="U32" s="188">
        <v>1375777</v>
      </c>
      <c r="V32" s="188">
        <v>0</v>
      </c>
      <c r="W32" s="188">
        <v>0</v>
      </c>
      <c r="X32" s="188">
        <v>0</v>
      </c>
      <c r="Y32" s="188">
        <v>0</v>
      </c>
      <c r="Z32" s="188">
        <v>0</v>
      </c>
      <c r="AA32" s="141" t="b">
        <f t="shared" si="5"/>
        <v>1</v>
      </c>
      <c r="AB32" s="142">
        <f t="shared" si="0"/>
        <v>0.5</v>
      </c>
      <c r="AC32" s="143" t="b">
        <f t="shared" si="4"/>
        <v>1</v>
      </c>
      <c r="AD32" s="26" t="b">
        <f t="shared" si="2"/>
        <v>1</v>
      </c>
    </row>
    <row r="33" spans="1:30" ht="39.75" customHeight="1">
      <c r="A33" s="182">
        <v>31</v>
      </c>
      <c r="B33" s="182" t="s">
        <v>429</v>
      </c>
      <c r="C33" s="181" t="s">
        <v>308</v>
      </c>
      <c r="D33" s="186" t="s">
        <v>209</v>
      </c>
      <c r="E33" s="186">
        <v>2263011</v>
      </c>
      <c r="F33" s="182" t="s">
        <v>209</v>
      </c>
      <c r="G33" s="182" t="s">
        <v>455</v>
      </c>
      <c r="H33" s="182" t="s">
        <v>120</v>
      </c>
      <c r="I33" s="187">
        <v>0.97</v>
      </c>
      <c r="J33" s="177" t="s">
        <v>487</v>
      </c>
      <c r="K33" s="188">
        <v>11871804</v>
      </c>
      <c r="L33" s="189">
        <v>5935902</v>
      </c>
      <c r="M33" s="188">
        <v>5935902</v>
      </c>
      <c r="N33" s="190">
        <v>0.5</v>
      </c>
      <c r="O33" s="189">
        <v>0</v>
      </c>
      <c r="P33" s="189">
        <v>0</v>
      </c>
      <c r="Q33" s="188">
        <v>0</v>
      </c>
      <c r="R33" s="188">
        <v>0</v>
      </c>
      <c r="S33" s="188">
        <v>0</v>
      </c>
      <c r="T33" s="188">
        <v>0</v>
      </c>
      <c r="U33" s="188">
        <v>250000</v>
      </c>
      <c r="V33" s="188">
        <v>1066607</v>
      </c>
      <c r="W33" s="188">
        <v>4619295</v>
      </c>
      <c r="X33" s="188">
        <v>0</v>
      </c>
      <c r="Y33" s="188">
        <v>0</v>
      </c>
      <c r="Z33" s="188">
        <v>0</v>
      </c>
      <c r="AA33" s="141" t="b">
        <f t="shared" si="5"/>
        <v>1</v>
      </c>
      <c r="AB33" s="142">
        <f t="shared" si="0"/>
        <v>0.5</v>
      </c>
      <c r="AC33" s="143" t="b">
        <f t="shared" si="4"/>
        <v>1</v>
      </c>
      <c r="AD33" s="26" t="b">
        <f t="shared" si="2"/>
        <v>1</v>
      </c>
    </row>
    <row r="34" spans="1:30" ht="33" customHeight="1">
      <c r="A34" s="156">
        <v>32</v>
      </c>
      <c r="B34" s="156" t="s">
        <v>430</v>
      </c>
      <c r="C34" s="157" t="s">
        <v>308</v>
      </c>
      <c r="D34" s="158" t="s">
        <v>446</v>
      </c>
      <c r="E34" s="158" t="s">
        <v>98</v>
      </c>
      <c r="F34" s="156" t="s">
        <v>130</v>
      </c>
      <c r="G34" s="156" t="s">
        <v>456</v>
      </c>
      <c r="H34" s="156" t="s">
        <v>119</v>
      </c>
      <c r="I34" s="159">
        <v>1.2</v>
      </c>
      <c r="J34" s="160" t="s">
        <v>427</v>
      </c>
      <c r="K34" s="162">
        <v>7416803</v>
      </c>
      <c r="L34" s="161">
        <f>U34+V34</f>
        <v>3708401</v>
      </c>
      <c r="M34" s="162">
        <f>K34-L34</f>
        <v>3708402</v>
      </c>
      <c r="N34" s="163">
        <v>0.5</v>
      </c>
      <c r="O34" s="161">
        <v>0</v>
      </c>
      <c r="P34" s="161">
        <v>0</v>
      </c>
      <c r="Q34" s="162">
        <v>0</v>
      </c>
      <c r="R34" s="162">
        <v>0</v>
      </c>
      <c r="S34" s="162">
        <v>0</v>
      </c>
      <c r="T34" s="162">
        <v>0</v>
      </c>
      <c r="U34" s="162">
        <v>1548750</v>
      </c>
      <c r="V34" s="162">
        <v>2159651</v>
      </c>
      <c r="W34" s="162">
        <v>0</v>
      </c>
      <c r="X34" s="162">
        <v>0</v>
      </c>
      <c r="Y34" s="162">
        <v>0</v>
      </c>
      <c r="Z34" s="162">
        <v>0</v>
      </c>
      <c r="AA34" s="141" t="b">
        <f t="shared" si="5"/>
        <v>1</v>
      </c>
      <c r="AB34" s="142">
        <f t="shared" si="0"/>
        <v>0.5</v>
      </c>
      <c r="AC34" s="143" t="b">
        <f t="shared" si="4"/>
        <v>1</v>
      </c>
      <c r="AD34" s="26" t="b">
        <f t="shared" si="2"/>
        <v>1</v>
      </c>
    </row>
    <row r="35" spans="1:30" ht="33" customHeight="1">
      <c r="A35" s="173" t="s">
        <v>485</v>
      </c>
      <c r="B35" s="182" t="s">
        <v>431</v>
      </c>
      <c r="C35" s="181" t="s">
        <v>308</v>
      </c>
      <c r="D35" s="186" t="s">
        <v>447</v>
      </c>
      <c r="E35" s="186" t="s">
        <v>107</v>
      </c>
      <c r="F35" s="182" t="s">
        <v>142</v>
      </c>
      <c r="G35" s="182" t="s">
        <v>457</v>
      </c>
      <c r="H35" s="182" t="s">
        <v>120</v>
      </c>
      <c r="I35" s="187">
        <v>1.77</v>
      </c>
      <c r="J35" s="177" t="s">
        <v>473</v>
      </c>
      <c r="K35" s="188">
        <v>14199267</v>
      </c>
      <c r="L35" s="189">
        <v>4259780</v>
      </c>
      <c r="M35" s="188">
        <v>9939487</v>
      </c>
      <c r="N35" s="190">
        <v>0.5</v>
      </c>
      <c r="O35" s="189">
        <v>0</v>
      </c>
      <c r="P35" s="189">
        <v>0</v>
      </c>
      <c r="Q35" s="188">
        <v>0</v>
      </c>
      <c r="R35" s="188">
        <v>0</v>
      </c>
      <c r="S35" s="188">
        <v>0</v>
      </c>
      <c r="T35" s="188">
        <v>0</v>
      </c>
      <c r="U35" s="188">
        <v>4259780</v>
      </c>
      <c r="V35" s="191">
        <v>0</v>
      </c>
      <c r="W35" s="188">
        <v>0</v>
      </c>
      <c r="X35" s="188">
        <v>0</v>
      </c>
      <c r="Y35" s="188">
        <v>0</v>
      </c>
      <c r="Z35" s="188">
        <v>0</v>
      </c>
      <c r="AA35" s="141" t="b">
        <f t="shared" si="5"/>
        <v>1</v>
      </c>
      <c r="AB35" s="142">
        <f t="shared" ref="AB35:AB53" si="6">ROUND(L35/K35,4)</f>
        <v>0.3</v>
      </c>
      <c r="AC35" s="143" t="b">
        <f t="shared" si="4"/>
        <v>0</v>
      </c>
      <c r="AD35" s="26" t="b">
        <f t="shared" ref="AD35:AD53" si="7">K35=L35+M35</f>
        <v>1</v>
      </c>
    </row>
    <row r="36" spans="1:30" ht="33" customHeight="1">
      <c r="A36" s="165">
        <v>34</v>
      </c>
      <c r="B36" s="165" t="s">
        <v>432</v>
      </c>
      <c r="C36" s="166" t="s">
        <v>301</v>
      </c>
      <c r="D36" s="167" t="s">
        <v>448</v>
      </c>
      <c r="E36" s="167" t="s">
        <v>113</v>
      </c>
      <c r="F36" s="165" t="s">
        <v>134</v>
      </c>
      <c r="G36" s="165" t="s">
        <v>458</v>
      </c>
      <c r="H36" s="165" t="s">
        <v>120</v>
      </c>
      <c r="I36" s="168">
        <v>0.95</v>
      </c>
      <c r="J36" s="169" t="s">
        <v>474</v>
      </c>
      <c r="K36" s="171">
        <v>7500000</v>
      </c>
      <c r="L36" s="170">
        <v>3750000</v>
      </c>
      <c r="M36" s="171">
        <v>3750000</v>
      </c>
      <c r="N36" s="172">
        <v>0.5</v>
      </c>
      <c r="O36" s="170">
        <v>0</v>
      </c>
      <c r="P36" s="170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3750000</v>
      </c>
      <c r="V36" s="171">
        <v>0</v>
      </c>
      <c r="W36" s="171">
        <v>0</v>
      </c>
      <c r="X36" s="171">
        <v>0</v>
      </c>
      <c r="Y36" s="171">
        <v>0</v>
      </c>
      <c r="Z36" s="171">
        <v>0</v>
      </c>
      <c r="AA36" s="141" t="b">
        <f t="shared" si="5"/>
        <v>1</v>
      </c>
      <c r="AB36" s="142">
        <f t="shared" si="6"/>
        <v>0.5</v>
      </c>
      <c r="AC36" s="143" t="b">
        <f t="shared" si="4"/>
        <v>1</v>
      </c>
      <c r="AD36" s="26" t="b">
        <f t="shared" si="7"/>
        <v>1</v>
      </c>
    </row>
    <row r="37" spans="1:30" ht="43.5" customHeight="1">
      <c r="A37" s="173" t="s">
        <v>481</v>
      </c>
      <c r="B37" s="156" t="s">
        <v>433</v>
      </c>
      <c r="C37" s="157" t="s">
        <v>308</v>
      </c>
      <c r="D37" s="158" t="s">
        <v>282</v>
      </c>
      <c r="E37" s="158" t="s">
        <v>99</v>
      </c>
      <c r="F37" s="156" t="s">
        <v>130</v>
      </c>
      <c r="G37" s="156" t="s">
        <v>459</v>
      </c>
      <c r="H37" s="156" t="s">
        <v>120</v>
      </c>
      <c r="I37" s="159">
        <v>0.84</v>
      </c>
      <c r="J37" s="160" t="s">
        <v>475</v>
      </c>
      <c r="K37" s="162">
        <v>11914626</v>
      </c>
      <c r="L37" s="161">
        <v>3957313</v>
      </c>
      <c r="M37" s="162">
        <v>7957313</v>
      </c>
      <c r="N37" s="163">
        <v>0.5</v>
      </c>
      <c r="O37" s="161">
        <v>0</v>
      </c>
      <c r="P37" s="161">
        <v>0</v>
      </c>
      <c r="Q37" s="162">
        <v>0</v>
      </c>
      <c r="R37" s="162">
        <v>0</v>
      </c>
      <c r="S37" s="162">
        <v>0</v>
      </c>
      <c r="T37" s="162">
        <v>0</v>
      </c>
      <c r="U37" s="162">
        <v>2000000</v>
      </c>
      <c r="V37" s="183">
        <v>0</v>
      </c>
      <c r="W37" s="162">
        <v>1957313</v>
      </c>
      <c r="X37" s="162">
        <v>0</v>
      </c>
      <c r="Y37" s="162">
        <v>0</v>
      </c>
      <c r="Z37" s="162">
        <v>0</v>
      </c>
      <c r="AA37" s="141" t="b">
        <f t="shared" si="5"/>
        <v>1</v>
      </c>
      <c r="AB37" s="142">
        <f t="shared" si="6"/>
        <v>0.33210000000000001</v>
      </c>
      <c r="AC37" s="143" t="b">
        <f t="shared" si="4"/>
        <v>0</v>
      </c>
      <c r="AD37" s="26" t="b">
        <f t="shared" si="7"/>
        <v>1</v>
      </c>
    </row>
    <row r="38" spans="1:30" ht="33" customHeight="1">
      <c r="A38" s="165">
        <v>36</v>
      </c>
      <c r="B38" s="165" t="s">
        <v>434</v>
      </c>
      <c r="C38" s="166" t="s">
        <v>301</v>
      </c>
      <c r="D38" s="167" t="s">
        <v>192</v>
      </c>
      <c r="E38" s="167" t="s">
        <v>72</v>
      </c>
      <c r="F38" s="165" t="s">
        <v>147</v>
      </c>
      <c r="G38" s="165" t="s">
        <v>460</v>
      </c>
      <c r="H38" s="165" t="s">
        <v>119</v>
      </c>
      <c r="I38" s="168">
        <v>1.1599999999999999</v>
      </c>
      <c r="J38" s="169" t="s">
        <v>371</v>
      </c>
      <c r="K38" s="171">
        <v>5699300</v>
      </c>
      <c r="L38" s="170">
        <v>2849650</v>
      </c>
      <c r="M38" s="171">
        <v>2849650</v>
      </c>
      <c r="N38" s="172">
        <v>0.5</v>
      </c>
      <c r="O38" s="170">
        <v>0</v>
      </c>
      <c r="P38" s="170">
        <v>0</v>
      </c>
      <c r="Q38" s="171">
        <v>0</v>
      </c>
      <c r="R38" s="171">
        <v>0</v>
      </c>
      <c r="S38" s="171">
        <v>0</v>
      </c>
      <c r="T38" s="171">
        <v>0</v>
      </c>
      <c r="U38" s="171">
        <v>2849650</v>
      </c>
      <c r="V38" s="171">
        <v>0</v>
      </c>
      <c r="W38" s="171">
        <v>0</v>
      </c>
      <c r="X38" s="171">
        <v>0</v>
      </c>
      <c r="Y38" s="171">
        <v>0</v>
      </c>
      <c r="Z38" s="171">
        <v>0</v>
      </c>
      <c r="AA38" s="141" t="b">
        <f t="shared" si="5"/>
        <v>1</v>
      </c>
      <c r="AB38" s="142">
        <f t="shared" si="6"/>
        <v>0.5</v>
      </c>
      <c r="AC38" s="143" t="b">
        <f t="shared" si="4"/>
        <v>1</v>
      </c>
      <c r="AD38" s="26" t="b">
        <f t="shared" si="7"/>
        <v>1</v>
      </c>
    </row>
    <row r="39" spans="1:30" ht="33" customHeight="1">
      <c r="A39" s="165">
        <v>37</v>
      </c>
      <c r="B39" s="165" t="s">
        <v>435</v>
      </c>
      <c r="C39" s="166" t="s">
        <v>301</v>
      </c>
      <c r="D39" s="167" t="s">
        <v>299</v>
      </c>
      <c r="E39" s="167" t="s">
        <v>92</v>
      </c>
      <c r="F39" s="165" t="s">
        <v>223</v>
      </c>
      <c r="G39" s="165" t="s">
        <v>461</v>
      </c>
      <c r="H39" s="165" t="s">
        <v>119</v>
      </c>
      <c r="I39" s="168">
        <v>0.32</v>
      </c>
      <c r="J39" s="169" t="s">
        <v>385</v>
      </c>
      <c r="K39" s="171">
        <v>5087500</v>
      </c>
      <c r="L39" s="170">
        <v>2543750</v>
      </c>
      <c r="M39" s="171">
        <v>2543750</v>
      </c>
      <c r="N39" s="172">
        <v>0.5</v>
      </c>
      <c r="O39" s="170">
        <v>0</v>
      </c>
      <c r="P39" s="170">
        <v>0</v>
      </c>
      <c r="Q39" s="171">
        <v>0</v>
      </c>
      <c r="R39" s="171">
        <v>0</v>
      </c>
      <c r="S39" s="171">
        <v>0</v>
      </c>
      <c r="T39" s="171">
        <v>0</v>
      </c>
      <c r="U39" s="171">
        <v>2543750</v>
      </c>
      <c r="V39" s="171">
        <v>0</v>
      </c>
      <c r="W39" s="171">
        <v>0</v>
      </c>
      <c r="X39" s="171">
        <v>0</v>
      </c>
      <c r="Y39" s="171">
        <v>0</v>
      </c>
      <c r="Z39" s="171">
        <v>0</v>
      </c>
      <c r="AA39" s="141" t="b">
        <f t="shared" si="5"/>
        <v>1</v>
      </c>
      <c r="AB39" s="142">
        <f t="shared" si="6"/>
        <v>0.5</v>
      </c>
      <c r="AC39" s="143" t="b">
        <f t="shared" si="4"/>
        <v>1</v>
      </c>
      <c r="AD39" s="26" t="b">
        <f t="shared" si="7"/>
        <v>1</v>
      </c>
    </row>
    <row r="40" spans="1:30" ht="33" customHeight="1">
      <c r="A40" s="173" t="s">
        <v>482</v>
      </c>
      <c r="B40" s="156" t="s">
        <v>436</v>
      </c>
      <c r="C40" s="157" t="s">
        <v>308</v>
      </c>
      <c r="D40" s="158" t="s">
        <v>449</v>
      </c>
      <c r="E40" s="158" t="s">
        <v>101</v>
      </c>
      <c r="F40" s="156" t="s">
        <v>219</v>
      </c>
      <c r="G40" s="156" t="s">
        <v>462</v>
      </c>
      <c r="H40" s="156" t="s">
        <v>119</v>
      </c>
      <c r="I40" s="159">
        <v>0.26</v>
      </c>
      <c r="J40" s="160" t="s">
        <v>479</v>
      </c>
      <c r="K40" s="162">
        <v>2300000</v>
      </c>
      <c r="L40" s="161">
        <v>345000</v>
      </c>
      <c r="M40" s="162">
        <v>1955000</v>
      </c>
      <c r="N40" s="163">
        <v>0.5</v>
      </c>
      <c r="O40" s="161">
        <v>0</v>
      </c>
      <c r="P40" s="161">
        <v>0</v>
      </c>
      <c r="Q40" s="162">
        <v>0</v>
      </c>
      <c r="R40" s="162">
        <v>0</v>
      </c>
      <c r="S40" s="162">
        <v>0</v>
      </c>
      <c r="T40" s="162">
        <v>0</v>
      </c>
      <c r="U40" s="162">
        <v>345000</v>
      </c>
      <c r="V40" s="183">
        <v>0</v>
      </c>
      <c r="W40" s="162">
        <v>0</v>
      </c>
      <c r="X40" s="162">
        <v>0</v>
      </c>
      <c r="Y40" s="162">
        <v>0</v>
      </c>
      <c r="Z40" s="162">
        <v>0</v>
      </c>
      <c r="AA40" s="141" t="b">
        <f t="shared" si="5"/>
        <v>1</v>
      </c>
      <c r="AB40" s="142">
        <f t="shared" si="6"/>
        <v>0.15</v>
      </c>
      <c r="AC40" s="143" t="b">
        <f t="shared" si="4"/>
        <v>0</v>
      </c>
      <c r="AD40" s="26" t="b">
        <f t="shared" si="7"/>
        <v>1</v>
      </c>
    </row>
    <row r="41" spans="1:30" ht="33" customHeight="1">
      <c r="A41" s="165">
        <v>39</v>
      </c>
      <c r="B41" s="165" t="s">
        <v>437</v>
      </c>
      <c r="C41" s="166" t="s">
        <v>301</v>
      </c>
      <c r="D41" s="167" t="s">
        <v>291</v>
      </c>
      <c r="E41" s="167" t="s">
        <v>89</v>
      </c>
      <c r="F41" s="165" t="s">
        <v>155</v>
      </c>
      <c r="G41" s="165" t="s">
        <v>463</v>
      </c>
      <c r="H41" s="165" t="s">
        <v>120</v>
      </c>
      <c r="I41" s="168">
        <v>0.21</v>
      </c>
      <c r="J41" s="169" t="s">
        <v>379</v>
      </c>
      <c r="K41" s="171">
        <v>1811310</v>
      </c>
      <c r="L41" s="170">
        <v>905655</v>
      </c>
      <c r="M41" s="171">
        <v>905655</v>
      </c>
      <c r="N41" s="172">
        <v>0.5</v>
      </c>
      <c r="O41" s="170">
        <v>0</v>
      </c>
      <c r="P41" s="170">
        <v>0</v>
      </c>
      <c r="Q41" s="171">
        <v>0</v>
      </c>
      <c r="R41" s="171">
        <v>0</v>
      </c>
      <c r="S41" s="171">
        <v>0</v>
      </c>
      <c r="T41" s="171">
        <v>0</v>
      </c>
      <c r="U41" s="171">
        <v>905655</v>
      </c>
      <c r="V41" s="171">
        <v>0</v>
      </c>
      <c r="W41" s="171">
        <v>0</v>
      </c>
      <c r="X41" s="171">
        <v>0</v>
      </c>
      <c r="Y41" s="171">
        <v>0</v>
      </c>
      <c r="Z41" s="171">
        <v>0</v>
      </c>
      <c r="AA41" s="141" t="b">
        <f t="shared" si="5"/>
        <v>1</v>
      </c>
      <c r="AB41" s="142">
        <f t="shared" si="6"/>
        <v>0.5</v>
      </c>
      <c r="AC41" s="143" t="b">
        <f t="shared" si="4"/>
        <v>1</v>
      </c>
      <c r="AD41" s="26" t="b">
        <f t="shared" si="7"/>
        <v>1</v>
      </c>
    </row>
    <row r="42" spans="1:30" ht="33" customHeight="1">
      <c r="A42" s="165">
        <v>40</v>
      </c>
      <c r="B42" s="165" t="s">
        <v>438</v>
      </c>
      <c r="C42" s="166" t="s">
        <v>301</v>
      </c>
      <c r="D42" s="167" t="s">
        <v>283</v>
      </c>
      <c r="E42" s="167" t="s">
        <v>117</v>
      </c>
      <c r="F42" s="165" t="s">
        <v>134</v>
      </c>
      <c r="G42" s="165" t="s">
        <v>464</v>
      </c>
      <c r="H42" s="165" t="s">
        <v>120</v>
      </c>
      <c r="I42" s="168">
        <v>0.9</v>
      </c>
      <c r="J42" s="169" t="s">
        <v>371</v>
      </c>
      <c r="K42" s="171">
        <v>13195000</v>
      </c>
      <c r="L42" s="170">
        <v>6597500</v>
      </c>
      <c r="M42" s="171">
        <v>6597500</v>
      </c>
      <c r="N42" s="172">
        <v>0.5</v>
      </c>
      <c r="O42" s="170">
        <v>0</v>
      </c>
      <c r="P42" s="170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6597500</v>
      </c>
      <c r="V42" s="171">
        <v>0</v>
      </c>
      <c r="W42" s="171">
        <v>0</v>
      </c>
      <c r="X42" s="171">
        <v>0</v>
      </c>
      <c r="Y42" s="171">
        <v>0</v>
      </c>
      <c r="Z42" s="171">
        <v>0</v>
      </c>
      <c r="AA42" s="141" t="b">
        <f t="shared" si="5"/>
        <v>1</v>
      </c>
      <c r="AB42" s="142">
        <f t="shared" si="6"/>
        <v>0.5</v>
      </c>
      <c r="AC42" s="143" t="b">
        <f t="shared" si="4"/>
        <v>1</v>
      </c>
      <c r="AD42" s="26" t="b">
        <f t="shared" si="7"/>
        <v>1</v>
      </c>
    </row>
    <row r="43" spans="1:30" ht="33" customHeight="1">
      <c r="A43" s="165">
        <v>41</v>
      </c>
      <c r="B43" s="165" t="s">
        <v>439</v>
      </c>
      <c r="C43" s="166" t="s">
        <v>301</v>
      </c>
      <c r="D43" s="167" t="s">
        <v>450</v>
      </c>
      <c r="E43" s="167" t="s">
        <v>75</v>
      </c>
      <c r="F43" s="165" t="s">
        <v>147</v>
      </c>
      <c r="G43" s="165" t="s">
        <v>465</v>
      </c>
      <c r="H43" s="165" t="s">
        <v>119</v>
      </c>
      <c r="I43" s="168">
        <v>0.88</v>
      </c>
      <c r="J43" s="169" t="s">
        <v>476</v>
      </c>
      <c r="K43" s="171">
        <v>8299952</v>
      </c>
      <c r="L43" s="170">
        <v>4149976</v>
      </c>
      <c r="M43" s="171">
        <v>4149976</v>
      </c>
      <c r="N43" s="172">
        <v>0.5</v>
      </c>
      <c r="O43" s="170">
        <v>0</v>
      </c>
      <c r="P43" s="170">
        <v>0</v>
      </c>
      <c r="Q43" s="171">
        <v>0</v>
      </c>
      <c r="R43" s="171">
        <v>0</v>
      </c>
      <c r="S43" s="171">
        <v>0</v>
      </c>
      <c r="T43" s="171">
        <v>0</v>
      </c>
      <c r="U43" s="171">
        <v>4149976</v>
      </c>
      <c r="V43" s="171">
        <v>0</v>
      </c>
      <c r="W43" s="171">
        <v>0</v>
      </c>
      <c r="X43" s="171">
        <v>0</v>
      </c>
      <c r="Y43" s="171">
        <v>0</v>
      </c>
      <c r="Z43" s="171">
        <v>0</v>
      </c>
      <c r="AA43" s="141" t="b">
        <f t="shared" si="5"/>
        <v>1</v>
      </c>
      <c r="AB43" s="142">
        <f t="shared" si="6"/>
        <v>0.5</v>
      </c>
      <c r="AC43" s="143" t="b">
        <f t="shared" si="4"/>
        <v>1</v>
      </c>
      <c r="AD43" s="26" t="b">
        <f t="shared" si="7"/>
        <v>1</v>
      </c>
    </row>
    <row r="44" spans="1:30" ht="37.5" customHeight="1">
      <c r="A44" s="165">
        <v>42</v>
      </c>
      <c r="B44" s="165" t="s">
        <v>440</v>
      </c>
      <c r="C44" s="166" t="s">
        <v>301</v>
      </c>
      <c r="D44" s="167" t="s">
        <v>451</v>
      </c>
      <c r="E44" s="167" t="s">
        <v>115</v>
      </c>
      <c r="F44" s="165" t="s">
        <v>134</v>
      </c>
      <c r="G44" s="165" t="s">
        <v>466</v>
      </c>
      <c r="H44" s="165" t="s">
        <v>120</v>
      </c>
      <c r="I44" s="168">
        <v>2.77</v>
      </c>
      <c r="J44" s="169" t="s">
        <v>363</v>
      </c>
      <c r="K44" s="171">
        <v>7130000</v>
      </c>
      <c r="L44" s="170">
        <v>3565000</v>
      </c>
      <c r="M44" s="171">
        <v>3565000</v>
      </c>
      <c r="N44" s="172">
        <v>0.5</v>
      </c>
      <c r="O44" s="170">
        <v>0</v>
      </c>
      <c r="P44" s="170">
        <v>0</v>
      </c>
      <c r="Q44" s="171">
        <v>0</v>
      </c>
      <c r="R44" s="171">
        <v>0</v>
      </c>
      <c r="S44" s="171">
        <v>0</v>
      </c>
      <c r="T44" s="171">
        <v>0</v>
      </c>
      <c r="U44" s="171">
        <v>3565000</v>
      </c>
      <c r="V44" s="171">
        <v>0</v>
      </c>
      <c r="W44" s="171">
        <v>0</v>
      </c>
      <c r="X44" s="171">
        <v>0</v>
      </c>
      <c r="Y44" s="171">
        <v>0</v>
      </c>
      <c r="Z44" s="171">
        <v>0</v>
      </c>
      <c r="AA44" s="141" t="b">
        <f t="shared" si="5"/>
        <v>1</v>
      </c>
      <c r="AB44" s="142">
        <f t="shared" si="6"/>
        <v>0.5</v>
      </c>
      <c r="AC44" s="143" t="b">
        <f t="shared" si="4"/>
        <v>1</v>
      </c>
      <c r="AD44" s="26" t="b">
        <f t="shared" si="7"/>
        <v>1</v>
      </c>
    </row>
    <row r="45" spans="1:30" ht="33" customHeight="1">
      <c r="A45" s="165">
        <v>43</v>
      </c>
      <c r="B45" s="165" t="s">
        <v>441</v>
      </c>
      <c r="C45" s="166" t="s">
        <v>301</v>
      </c>
      <c r="D45" s="167" t="s">
        <v>452</v>
      </c>
      <c r="E45" s="167" t="s">
        <v>93</v>
      </c>
      <c r="F45" s="165" t="s">
        <v>223</v>
      </c>
      <c r="G45" s="165" t="s">
        <v>467</v>
      </c>
      <c r="H45" s="165" t="s">
        <v>120</v>
      </c>
      <c r="I45" s="168">
        <v>1.1599999999999999</v>
      </c>
      <c r="J45" s="169" t="s">
        <v>406</v>
      </c>
      <c r="K45" s="171">
        <v>12720500</v>
      </c>
      <c r="L45" s="170">
        <v>6360250</v>
      </c>
      <c r="M45" s="171">
        <v>6360250</v>
      </c>
      <c r="N45" s="172">
        <v>0.5</v>
      </c>
      <c r="O45" s="170">
        <v>0</v>
      </c>
      <c r="P45" s="170">
        <v>0</v>
      </c>
      <c r="Q45" s="171">
        <v>0</v>
      </c>
      <c r="R45" s="171">
        <v>0</v>
      </c>
      <c r="S45" s="171">
        <v>0</v>
      </c>
      <c r="T45" s="171">
        <v>0</v>
      </c>
      <c r="U45" s="171">
        <v>6360250</v>
      </c>
      <c r="V45" s="171">
        <v>0</v>
      </c>
      <c r="W45" s="171">
        <v>0</v>
      </c>
      <c r="X45" s="171">
        <v>0</v>
      </c>
      <c r="Y45" s="171">
        <v>0</v>
      </c>
      <c r="Z45" s="171">
        <v>0</v>
      </c>
      <c r="AA45" s="141" t="b">
        <f t="shared" si="5"/>
        <v>1</v>
      </c>
      <c r="AB45" s="142">
        <f t="shared" si="6"/>
        <v>0.5</v>
      </c>
      <c r="AC45" s="143" t="b">
        <f t="shared" si="4"/>
        <v>1</v>
      </c>
      <c r="AD45" s="26" t="b">
        <f t="shared" si="7"/>
        <v>1</v>
      </c>
    </row>
    <row r="46" spans="1:30" ht="33" customHeight="1">
      <c r="A46" s="165">
        <v>44</v>
      </c>
      <c r="B46" s="165" t="s">
        <v>442</v>
      </c>
      <c r="C46" s="166" t="s">
        <v>301</v>
      </c>
      <c r="D46" s="167" t="s">
        <v>453</v>
      </c>
      <c r="E46" s="167" t="s">
        <v>87</v>
      </c>
      <c r="F46" s="165" t="s">
        <v>334</v>
      </c>
      <c r="G46" s="165" t="s">
        <v>468</v>
      </c>
      <c r="H46" s="178" t="s">
        <v>119</v>
      </c>
      <c r="I46" s="168">
        <v>0.626</v>
      </c>
      <c r="J46" s="169" t="s">
        <v>371</v>
      </c>
      <c r="K46" s="171">
        <v>1743153</v>
      </c>
      <c r="L46" s="170">
        <v>871576</v>
      </c>
      <c r="M46" s="171">
        <v>871577</v>
      </c>
      <c r="N46" s="172">
        <v>0.5</v>
      </c>
      <c r="O46" s="170">
        <v>0</v>
      </c>
      <c r="P46" s="170">
        <v>0</v>
      </c>
      <c r="Q46" s="171">
        <v>0</v>
      </c>
      <c r="R46" s="171">
        <v>0</v>
      </c>
      <c r="S46" s="171">
        <v>0</v>
      </c>
      <c r="T46" s="171">
        <v>0</v>
      </c>
      <c r="U46" s="171">
        <v>871576</v>
      </c>
      <c r="V46" s="171">
        <v>0</v>
      </c>
      <c r="W46" s="171">
        <v>0</v>
      </c>
      <c r="X46" s="171">
        <v>0</v>
      </c>
      <c r="Y46" s="171">
        <v>0</v>
      </c>
      <c r="Z46" s="171">
        <v>0</v>
      </c>
      <c r="AA46" s="141" t="b">
        <f t="shared" si="5"/>
        <v>1</v>
      </c>
      <c r="AB46" s="142">
        <f t="shared" si="6"/>
        <v>0.5</v>
      </c>
      <c r="AC46" s="143" t="b">
        <f t="shared" si="4"/>
        <v>1</v>
      </c>
      <c r="AD46" s="26" t="b">
        <f t="shared" si="7"/>
        <v>1</v>
      </c>
    </row>
    <row r="47" spans="1:30" ht="44.25" customHeight="1">
      <c r="A47" s="173" t="s">
        <v>483</v>
      </c>
      <c r="B47" s="156" t="s">
        <v>443</v>
      </c>
      <c r="C47" s="157" t="s">
        <v>308</v>
      </c>
      <c r="D47" s="158" t="s">
        <v>454</v>
      </c>
      <c r="E47" s="158" t="s">
        <v>85</v>
      </c>
      <c r="F47" s="156" t="s">
        <v>334</v>
      </c>
      <c r="G47" s="156" t="s">
        <v>469</v>
      </c>
      <c r="H47" s="156" t="s">
        <v>119</v>
      </c>
      <c r="I47" s="159">
        <v>1.55</v>
      </c>
      <c r="J47" s="160" t="s">
        <v>377</v>
      </c>
      <c r="K47" s="162">
        <v>21930000</v>
      </c>
      <c r="L47" s="161">
        <v>5865250</v>
      </c>
      <c r="M47" s="162">
        <v>16064750</v>
      </c>
      <c r="N47" s="163">
        <v>0.5</v>
      </c>
      <c r="O47" s="161">
        <v>0</v>
      </c>
      <c r="P47" s="161">
        <v>0</v>
      </c>
      <c r="Q47" s="162">
        <v>0</v>
      </c>
      <c r="R47" s="162">
        <v>0</v>
      </c>
      <c r="S47" s="162">
        <v>0</v>
      </c>
      <c r="T47" s="162">
        <v>0</v>
      </c>
      <c r="U47" s="162">
        <v>5865250</v>
      </c>
      <c r="V47" s="183">
        <v>0</v>
      </c>
      <c r="W47" s="162">
        <v>0</v>
      </c>
      <c r="X47" s="162">
        <v>0</v>
      </c>
      <c r="Y47" s="162">
        <v>0</v>
      </c>
      <c r="Z47" s="162">
        <v>0</v>
      </c>
      <c r="AA47" s="141" t="b">
        <f t="shared" si="5"/>
        <v>1</v>
      </c>
      <c r="AB47" s="142">
        <f t="shared" si="6"/>
        <v>0.26750000000000002</v>
      </c>
      <c r="AC47" s="143" t="b">
        <f t="shared" si="4"/>
        <v>0</v>
      </c>
      <c r="AD47" s="26" t="b">
        <f t="shared" si="7"/>
        <v>1</v>
      </c>
    </row>
    <row r="48" spans="1:30" ht="33" customHeight="1">
      <c r="A48" s="165">
        <v>46</v>
      </c>
      <c r="B48" s="165" t="s">
        <v>444</v>
      </c>
      <c r="C48" s="166" t="s">
        <v>301</v>
      </c>
      <c r="D48" s="167" t="s">
        <v>290</v>
      </c>
      <c r="E48" s="167" t="s">
        <v>67</v>
      </c>
      <c r="F48" s="165" t="s">
        <v>145</v>
      </c>
      <c r="G48" s="165" t="s">
        <v>470</v>
      </c>
      <c r="H48" s="165" t="s">
        <v>120</v>
      </c>
      <c r="I48" s="168">
        <v>1.1599999999999999</v>
      </c>
      <c r="J48" s="169" t="s">
        <v>374</v>
      </c>
      <c r="K48" s="171">
        <v>7179864</v>
      </c>
      <c r="L48" s="170">
        <v>3589932</v>
      </c>
      <c r="M48" s="171">
        <v>3589932</v>
      </c>
      <c r="N48" s="172">
        <v>0.5</v>
      </c>
      <c r="O48" s="170">
        <v>0</v>
      </c>
      <c r="P48" s="170">
        <v>0</v>
      </c>
      <c r="Q48" s="171">
        <v>0</v>
      </c>
      <c r="R48" s="171">
        <v>0</v>
      </c>
      <c r="S48" s="171">
        <v>0</v>
      </c>
      <c r="T48" s="171">
        <v>0</v>
      </c>
      <c r="U48" s="171">
        <v>3589932</v>
      </c>
      <c r="V48" s="171">
        <v>0</v>
      </c>
      <c r="W48" s="171">
        <v>0</v>
      </c>
      <c r="X48" s="171">
        <v>0</v>
      </c>
      <c r="Y48" s="171">
        <v>0</v>
      </c>
      <c r="Z48" s="171">
        <v>0</v>
      </c>
      <c r="AA48" s="141" t="b">
        <f t="shared" si="5"/>
        <v>1</v>
      </c>
      <c r="AB48" s="142">
        <f t="shared" si="6"/>
        <v>0.5</v>
      </c>
      <c r="AC48" s="143" t="b">
        <f t="shared" si="4"/>
        <v>1</v>
      </c>
      <c r="AD48" s="26" t="b">
        <f t="shared" si="7"/>
        <v>1</v>
      </c>
    </row>
    <row r="49" spans="1:30" ht="33" customHeight="1">
      <c r="A49" s="173" t="s">
        <v>478</v>
      </c>
      <c r="B49" s="165" t="s">
        <v>445</v>
      </c>
      <c r="C49" s="166" t="s">
        <v>301</v>
      </c>
      <c r="D49" s="167" t="s">
        <v>397</v>
      </c>
      <c r="E49" s="167">
        <v>2264011</v>
      </c>
      <c r="F49" s="165" t="s">
        <v>397</v>
      </c>
      <c r="G49" s="165" t="s">
        <v>471</v>
      </c>
      <c r="H49" s="165" t="s">
        <v>119</v>
      </c>
      <c r="I49" s="168">
        <v>0.49</v>
      </c>
      <c r="J49" s="169" t="s">
        <v>477</v>
      </c>
      <c r="K49" s="171">
        <v>10000000</v>
      </c>
      <c r="L49" s="170">
        <v>4144085.6</v>
      </c>
      <c r="M49" s="171">
        <f>K49-L49</f>
        <v>5855914.4000000004</v>
      </c>
      <c r="N49" s="172">
        <v>0.5</v>
      </c>
      <c r="O49" s="170">
        <v>0</v>
      </c>
      <c r="P49" s="170">
        <v>0</v>
      </c>
      <c r="Q49" s="171">
        <v>0</v>
      </c>
      <c r="R49" s="171">
        <v>0</v>
      </c>
      <c r="S49" s="171">
        <v>0</v>
      </c>
      <c r="T49" s="171">
        <v>0</v>
      </c>
      <c r="U49" s="171">
        <v>4144085.6</v>
      </c>
      <c r="V49" s="171">
        <v>0</v>
      </c>
      <c r="W49" s="171">
        <v>0</v>
      </c>
      <c r="X49" s="171">
        <v>0</v>
      </c>
      <c r="Y49" s="171">
        <v>0</v>
      </c>
      <c r="Z49" s="171">
        <v>0</v>
      </c>
      <c r="AA49" s="141" t="b">
        <f t="shared" si="5"/>
        <v>1</v>
      </c>
      <c r="AB49" s="142">
        <f t="shared" si="6"/>
        <v>0.41439999999999999</v>
      </c>
      <c r="AC49" s="143" t="b">
        <f t="shared" si="4"/>
        <v>0</v>
      </c>
      <c r="AD49" s="26" t="b">
        <f t="shared" si="7"/>
        <v>1</v>
      </c>
    </row>
    <row r="50" spans="1:30" ht="20.100000000000001" customHeight="1">
      <c r="A50" s="224" t="s">
        <v>44</v>
      </c>
      <c r="B50" s="225"/>
      <c r="C50" s="225"/>
      <c r="D50" s="225"/>
      <c r="E50" s="225"/>
      <c r="F50" s="225"/>
      <c r="G50" s="225"/>
      <c r="H50" s="226"/>
      <c r="I50" s="175">
        <f>SUM(I3:I49)</f>
        <v>78.538999999999987</v>
      </c>
      <c r="J50" s="31" t="s">
        <v>14</v>
      </c>
      <c r="K50" s="145">
        <f>SUM(K3:K49)</f>
        <v>377000896.35000002</v>
      </c>
      <c r="L50" s="145">
        <f>SUM(L3:L49)</f>
        <v>179093679.59999999</v>
      </c>
      <c r="M50" s="145">
        <f>SUM(M3:M49)</f>
        <v>197907216.75</v>
      </c>
      <c r="N50" s="146" t="s">
        <v>14</v>
      </c>
      <c r="O50" s="145">
        <f t="shared" ref="O50:Z50" si="8">SUM(O3:O49)</f>
        <v>0</v>
      </c>
      <c r="P50" s="145">
        <f t="shared" si="8"/>
        <v>50000</v>
      </c>
      <c r="Q50" s="147">
        <f t="shared" si="8"/>
        <v>75000</v>
      </c>
      <c r="R50" s="147">
        <f t="shared" si="8"/>
        <v>2300000</v>
      </c>
      <c r="S50" s="147">
        <f t="shared" si="8"/>
        <v>11019798</v>
      </c>
      <c r="T50" s="147">
        <f t="shared" si="8"/>
        <v>33714612</v>
      </c>
      <c r="U50" s="147">
        <f t="shared" si="8"/>
        <v>80902296.599999994</v>
      </c>
      <c r="V50" s="147">
        <f t="shared" si="8"/>
        <v>33035099</v>
      </c>
      <c r="W50" s="147">
        <f t="shared" si="8"/>
        <v>17996874</v>
      </c>
      <c r="X50" s="147">
        <f t="shared" si="8"/>
        <v>0</v>
      </c>
      <c r="Y50" s="147">
        <f t="shared" si="8"/>
        <v>0</v>
      </c>
      <c r="Z50" s="147">
        <f t="shared" si="8"/>
        <v>0</v>
      </c>
      <c r="AA50" s="141" t="b">
        <f>L50=SUM(O50:Z50)</f>
        <v>1</v>
      </c>
      <c r="AB50" s="142">
        <f t="shared" si="6"/>
        <v>0.47499999999999998</v>
      </c>
      <c r="AC50" s="143" t="s">
        <v>14</v>
      </c>
      <c r="AD50" s="26" t="b">
        <f t="shared" si="7"/>
        <v>1</v>
      </c>
    </row>
    <row r="51" spans="1:30" ht="20.100000000000001" customHeight="1">
      <c r="A51" s="224" t="s">
        <v>37</v>
      </c>
      <c r="B51" s="225"/>
      <c r="C51" s="225"/>
      <c r="D51" s="225"/>
      <c r="E51" s="225"/>
      <c r="F51" s="225"/>
      <c r="G51" s="225"/>
      <c r="H51" s="226"/>
      <c r="I51" s="175">
        <f>SUMIF($C$3:$C$49,"K",I3:I49)</f>
        <v>61.323</v>
      </c>
      <c r="J51" s="31" t="s">
        <v>14</v>
      </c>
      <c r="K51" s="145">
        <f>SUMIF($C$3:$C$49,"K",K3:K49)</f>
        <v>227001817.35000002</v>
      </c>
      <c r="L51" s="145">
        <f>SUMIF($C$3:$C$49,"K",L3:L49)</f>
        <v>115694659</v>
      </c>
      <c r="M51" s="145">
        <f>SUMIF($C$3:$C$49,"K",M3:M49)</f>
        <v>111307158.34999999</v>
      </c>
      <c r="N51" s="146" t="s">
        <v>14</v>
      </c>
      <c r="O51" s="145">
        <f t="shared" ref="O51:Z51" si="9">SUMIF($C$3:$C$49,"K",O3:O49)</f>
        <v>0</v>
      </c>
      <c r="P51" s="145">
        <f t="shared" si="9"/>
        <v>50000</v>
      </c>
      <c r="Q51" s="147">
        <f t="shared" si="9"/>
        <v>75000</v>
      </c>
      <c r="R51" s="147">
        <f t="shared" si="9"/>
        <v>2300000</v>
      </c>
      <c r="S51" s="147">
        <f t="shared" si="9"/>
        <v>11019798</v>
      </c>
      <c r="T51" s="147">
        <f t="shared" si="9"/>
        <v>33714612</v>
      </c>
      <c r="U51" s="147">
        <f t="shared" si="9"/>
        <v>27306142</v>
      </c>
      <c r="V51" s="147">
        <f t="shared" si="9"/>
        <v>29808841</v>
      </c>
      <c r="W51" s="147">
        <f t="shared" si="9"/>
        <v>11420266</v>
      </c>
      <c r="X51" s="147">
        <f t="shared" si="9"/>
        <v>0</v>
      </c>
      <c r="Y51" s="147">
        <f t="shared" si="9"/>
        <v>0</v>
      </c>
      <c r="Z51" s="147">
        <f t="shared" si="9"/>
        <v>0</v>
      </c>
      <c r="AA51" s="141" t="b">
        <f t="shared" si="3"/>
        <v>1</v>
      </c>
      <c r="AB51" s="142">
        <f t="shared" si="6"/>
        <v>0.50970000000000004</v>
      </c>
      <c r="AC51" s="143" t="s">
        <v>14</v>
      </c>
      <c r="AD51" s="26" t="b">
        <f t="shared" si="7"/>
        <v>1</v>
      </c>
    </row>
    <row r="52" spans="1:30" ht="20.100000000000001" customHeight="1">
      <c r="A52" s="224" t="s">
        <v>38</v>
      </c>
      <c r="B52" s="225"/>
      <c r="C52" s="225"/>
      <c r="D52" s="225"/>
      <c r="E52" s="225"/>
      <c r="F52" s="225"/>
      <c r="G52" s="225"/>
      <c r="H52" s="226"/>
      <c r="I52" s="175">
        <f>SUMIF($C$3:$C$49,"N",I3:I49)</f>
        <v>10.625999999999999</v>
      </c>
      <c r="J52" s="31" t="s">
        <v>14</v>
      </c>
      <c r="K52" s="145">
        <f>SUMIF($C$3:$C$49,"N",K3:K49)</f>
        <v>80366579</v>
      </c>
      <c r="L52" s="145">
        <f>SUMIF($C$3:$C$49,"N",L3:L49)</f>
        <v>39327374.600000001</v>
      </c>
      <c r="M52" s="145">
        <f>SUMIF($C$3:$C$49,"N",M3:M49)</f>
        <v>41039204.399999999</v>
      </c>
      <c r="N52" s="146" t="s">
        <v>14</v>
      </c>
      <c r="O52" s="145">
        <f t="shared" ref="O52:Z52" si="10">SUMIF($C$3:$C$49,"N",O3:O49)</f>
        <v>0</v>
      </c>
      <c r="P52" s="145">
        <f t="shared" si="10"/>
        <v>0</v>
      </c>
      <c r="Q52" s="147">
        <f t="shared" si="10"/>
        <v>0</v>
      </c>
      <c r="R52" s="147">
        <f t="shared" si="10"/>
        <v>0</v>
      </c>
      <c r="S52" s="147">
        <f t="shared" si="10"/>
        <v>0</v>
      </c>
      <c r="T52" s="147">
        <f t="shared" si="10"/>
        <v>0</v>
      </c>
      <c r="U52" s="147">
        <f t="shared" si="10"/>
        <v>39327374.600000001</v>
      </c>
      <c r="V52" s="147">
        <f t="shared" si="10"/>
        <v>0</v>
      </c>
      <c r="W52" s="147">
        <f t="shared" si="10"/>
        <v>0</v>
      </c>
      <c r="X52" s="147">
        <f t="shared" si="10"/>
        <v>0</v>
      </c>
      <c r="Y52" s="147">
        <f t="shared" si="10"/>
        <v>0</v>
      </c>
      <c r="Z52" s="147">
        <f t="shared" si="10"/>
        <v>0</v>
      </c>
      <c r="AA52" s="141" t="b">
        <f t="shared" si="3"/>
        <v>1</v>
      </c>
      <c r="AB52" s="142">
        <f t="shared" si="6"/>
        <v>0.48930000000000001</v>
      </c>
      <c r="AC52" s="143" t="s">
        <v>14</v>
      </c>
      <c r="AD52" s="26" t="b">
        <f t="shared" si="7"/>
        <v>1</v>
      </c>
    </row>
    <row r="53" spans="1:30" ht="20.100000000000001" customHeight="1">
      <c r="A53" s="221" t="s">
        <v>39</v>
      </c>
      <c r="B53" s="222"/>
      <c r="C53" s="222"/>
      <c r="D53" s="222"/>
      <c r="E53" s="222"/>
      <c r="F53" s="222"/>
      <c r="G53" s="222"/>
      <c r="H53" s="223"/>
      <c r="I53" s="176">
        <f>SUMIF($C$3:$C$49,"W",I3:I49)</f>
        <v>6.59</v>
      </c>
      <c r="J53" s="140" t="s">
        <v>14</v>
      </c>
      <c r="K53" s="149">
        <f>SUMIF($C$3:$C$49,"W",K3:K49)</f>
        <v>69632500</v>
      </c>
      <c r="L53" s="149">
        <f>SUMIF($C$3:$C$49,"W",L3:L49)</f>
        <v>24071646</v>
      </c>
      <c r="M53" s="149">
        <f>SUMIF($C$3:$C$49,"W",M3:M49)</f>
        <v>45560854</v>
      </c>
      <c r="N53" s="150" t="s">
        <v>14</v>
      </c>
      <c r="O53" s="149">
        <f t="shared" ref="O53:Z53" si="11">SUMIF($C$3:$C$49,"W",O3:O49)</f>
        <v>0</v>
      </c>
      <c r="P53" s="149">
        <f t="shared" si="11"/>
        <v>0</v>
      </c>
      <c r="Q53" s="149">
        <f t="shared" si="11"/>
        <v>0</v>
      </c>
      <c r="R53" s="149">
        <f t="shared" si="11"/>
        <v>0</v>
      </c>
      <c r="S53" s="149">
        <f t="shared" si="11"/>
        <v>0</v>
      </c>
      <c r="T53" s="149">
        <f t="shared" si="11"/>
        <v>0</v>
      </c>
      <c r="U53" s="149">
        <f t="shared" si="11"/>
        <v>14268780</v>
      </c>
      <c r="V53" s="149">
        <f t="shared" si="11"/>
        <v>3226258</v>
      </c>
      <c r="W53" s="149">
        <f t="shared" si="11"/>
        <v>6576608</v>
      </c>
      <c r="X53" s="149">
        <f t="shared" si="11"/>
        <v>0</v>
      </c>
      <c r="Y53" s="149">
        <f t="shared" si="11"/>
        <v>0</v>
      </c>
      <c r="Z53" s="149">
        <f t="shared" si="11"/>
        <v>0</v>
      </c>
      <c r="AA53" s="141" t="b">
        <f t="shared" si="3"/>
        <v>1</v>
      </c>
      <c r="AB53" s="142">
        <f t="shared" si="6"/>
        <v>0.34570000000000001</v>
      </c>
      <c r="AC53" s="143" t="s">
        <v>14</v>
      </c>
      <c r="AD53" s="26" t="b">
        <f t="shared" si="7"/>
        <v>1</v>
      </c>
    </row>
    <row r="54" spans="1:30">
      <c r="A54" s="19"/>
      <c r="K54" s="2"/>
    </row>
    <row r="55" spans="1:30">
      <c r="A55" s="20" t="s">
        <v>24</v>
      </c>
    </row>
    <row r="56" spans="1:30">
      <c r="A56" s="21" t="s">
        <v>25</v>
      </c>
    </row>
    <row r="57" spans="1:30">
      <c r="A57" s="20" t="s">
        <v>42</v>
      </c>
    </row>
    <row r="58" spans="1:30">
      <c r="A58" s="185" t="s">
        <v>46</v>
      </c>
    </row>
  </sheetData>
  <mergeCells count="19">
    <mergeCell ref="O1:Z1"/>
    <mergeCell ref="A53:H53"/>
    <mergeCell ref="A52:H52"/>
    <mergeCell ref="E1:E2"/>
    <mergeCell ref="A51:H51"/>
    <mergeCell ref="N1:N2"/>
    <mergeCell ref="L1:L2"/>
    <mergeCell ref="M1:M2"/>
    <mergeCell ref="A50:H50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AA3:AC53">
    <cfRule type="containsText" dxfId="6" priority="3" operator="containsText" text="fałsz">
      <formula>NOT(ISERROR(SEARCH("fałsz",AA3)))</formula>
    </cfRule>
  </conditionalFormatting>
  <conditionalFormatting sqref="AA3:AD53">
    <cfRule type="cellIs" dxfId="5" priority="1" operator="equal">
      <formula>FALSE</formula>
    </cfRule>
  </conditionalFormatting>
  <dataValidations count="2">
    <dataValidation type="list" allowBlank="1" showInputMessage="1" showErrorMessage="1" sqref="H3:H8 H26:H49" xr:uid="{00000000-0002-0000-0200-000000000000}">
      <formula1>"B,P,R"</formula1>
    </dataValidation>
    <dataValidation type="list" allowBlank="1" showInputMessage="1" showErrorMessage="1" sqref="C3:C49" xr:uid="{00000000-0002-0000-02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36" fitToHeight="0" orientation="landscape" r:id="rId1"/>
  <headerFooter>
    <oddHeader>&amp;LWojewództwo pomorskie 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6"/>
  <sheetViews>
    <sheetView showGridLines="0" view="pageBreakPreview" zoomScale="85" zoomScaleNormal="78" zoomScaleSheetLayoutView="85" workbookViewId="0">
      <selection activeCell="B4" sqref="B4"/>
    </sheetView>
  </sheetViews>
  <sheetFormatPr defaultColWidth="9.140625" defaultRowHeight="15"/>
  <cols>
    <col min="1" max="1" width="6.140625" style="10" customWidth="1"/>
    <col min="2" max="2" width="15" style="10" customWidth="1"/>
    <col min="3" max="3" width="8" style="10" customWidth="1"/>
    <col min="4" max="4" width="18.5703125" style="10" customWidth="1"/>
    <col min="5" max="5" width="11.140625" style="10" customWidth="1"/>
    <col min="6" max="6" width="51.140625" style="10" customWidth="1"/>
    <col min="7" max="7" width="7.7109375" style="10" customWidth="1"/>
    <col min="8" max="8" width="8.5703125" style="10" customWidth="1"/>
    <col min="9" max="10" width="15.7109375" style="10" customWidth="1"/>
    <col min="11" max="11" width="18.5703125" style="10" customWidth="1"/>
    <col min="12" max="12" width="15.7109375" style="10" customWidth="1"/>
    <col min="13" max="13" width="15.7109375" style="1" customWidth="1"/>
    <col min="14" max="29" width="15.7109375" style="10" customWidth="1"/>
    <col min="30" max="16384" width="9.140625" style="10"/>
  </cols>
  <sheetData>
    <row r="1" spans="1:30" ht="20.100000000000001" customHeight="1">
      <c r="A1" s="215" t="s">
        <v>4</v>
      </c>
      <c r="B1" s="215" t="s">
        <v>5</v>
      </c>
      <c r="C1" s="216" t="s">
        <v>45</v>
      </c>
      <c r="D1" s="211" t="s">
        <v>6</v>
      </c>
      <c r="E1" s="211" t="s">
        <v>32</v>
      </c>
      <c r="F1" s="211" t="s">
        <v>7</v>
      </c>
      <c r="G1" s="215" t="s">
        <v>26</v>
      </c>
      <c r="H1" s="215" t="s">
        <v>8</v>
      </c>
      <c r="I1" s="215" t="s">
        <v>23</v>
      </c>
      <c r="J1" s="215" t="s">
        <v>9</v>
      </c>
      <c r="K1" s="215" t="s">
        <v>10</v>
      </c>
      <c r="L1" s="211" t="s">
        <v>13</v>
      </c>
      <c r="M1" s="215" t="s">
        <v>11</v>
      </c>
      <c r="N1" s="218" t="s">
        <v>12</v>
      </c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</row>
    <row r="2" spans="1:30" ht="35.25" customHeight="1">
      <c r="A2" s="215"/>
      <c r="B2" s="215"/>
      <c r="C2" s="217"/>
      <c r="D2" s="212"/>
      <c r="E2" s="212"/>
      <c r="F2" s="212"/>
      <c r="G2" s="215"/>
      <c r="H2" s="215"/>
      <c r="I2" s="215"/>
      <c r="J2" s="215"/>
      <c r="K2" s="215"/>
      <c r="L2" s="212"/>
      <c r="M2" s="215"/>
      <c r="N2" s="139">
        <v>2019</v>
      </c>
      <c r="O2" s="139">
        <v>2020</v>
      </c>
      <c r="P2" s="139">
        <v>2021</v>
      </c>
      <c r="Q2" s="139">
        <v>2022</v>
      </c>
      <c r="R2" s="139">
        <v>2023</v>
      </c>
      <c r="S2" s="139">
        <v>2024</v>
      </c>
      <c r="T2" s="139">
        <v>2025</v>
      </c>
      <c r="U2" s="139">
        <v>2026</v>
      </c>
      <c r="V2" s="139">
        <v>2027</v>
      </c>
      <c r="W2" s="139">
        <v>2028</v>
      </c>
      <c r="X2" s="139">
        <v>2029</v>
      </c>
      <c r="Y2" s="139">
        <v>2030</v>
      </c>
      <c r="Z2" s="1" t="s">
        <v>28</v>
      </c>
      <c r="AA2" s="1" t="s">
        <v>29</v>
      </c>
      <c r="AB2" s="1" t="s">
        <v>30</v>
      </c>
      <c r="AC2" s="1" t="s">
        <v>31</v>
      </c>
    </row>
    <row r="3" spans="1:30" s="27" customFormat="1" ht="44.25" customHeight="1">
      <c r="A3" s="156">
        <v>1</v>
      </c>
      <c r="B3" s="156" t="s">
        <v>414</v>
      </c>
      <c r="C3" s="157" t="s">
        <v>308</v>
      </c>
      <c r="D3" s="158" t="s">
        <v>400</v>
      </c>
      <c r="E3" s="158" t="s">
        <v>61</v>
      </c>
      <c r="F3" s="156" t="s">
        <v>425</v>
      </c>
      <c r="G3" s="156" t="s">
        <v>120</v>
      </c>
      <c r="H3" s="159">
        <v>1.48</v>
      </c>
      <c r="I3" s="160" t="s">
        <v>428</v>
      </c>
      <c r="J3" s="162">
        <v>12321772</v>
      </c>
      <c r="K3" s="161">
        <v>6160886</v>
      </c>
      <c r="L3" s="162">
        <v>6160886</v>
      </c>
      <c r="M3" s="163">
        <v>0.5</v>
      </c>
      <c r="N3" s="161">
        <v>0</v>
      </c>
      <c r="O3" s="161">
        <v>0</v>
      </c>
      <c r="P3" s="162">
        <v>0</v>
      </c>
      <c r="Q3" s="162">
        <v>0</v>
      </c>
      <c r="R3" s="162">
        <v>0</v>
      </c>
      <c r="S3" s="162">
        <v>0</v>
      </c>
      <c r="T3" s="162">
        <v>3080443</v>
      </c>
      <c r="U3" s="162">
        <v>3080443</v>
      </c>
      <c r="V3" s="162">
        <v>0</v>
      </c>
      <c r="W3" s="162">
        <v>0</v>
      </c>
      <c r="X3" s="162">
        <v>0</v>
      </c>
      <c r="Y3" s="162">
        <v>0</v>
      </c>
      <c r="Z3" s="1" t="b">
        <f>K3=SUM(N3:Y3)</f>
        <v>1</v>
      </c>
      <c r="AA3" s="25">
        <f t="shared" ref="AA3:AA8" si="0">ROUND(K3/J3,4)</f>
        <v>0.5</v>
      </c>
      <c r="AB3" s="26" t="b">
        <f t="shared" ref="AB3:AB8" si="1">AA3=M3</f>
        <v>1</v>
      </c>
      <c r="AC3" s="26" t="b">
        <f t="shared" ref="AC3:AC8" si="2">J3=K3+L3</f>
        <v>1</v>
      </c>
      <c r="AD3" s="28"/>
    </row>
    <row r="4" spans="1:30" s="27" customFormat="1" ht="44.25" customHeight="1">
      <c r="A4" s="165">
        <v>2</v>
      </c>
      <c r="B4" s="165" t="s">
        <v>391</v>
      </c>
      <c r="C4" s="166" t="s">
        <v>301</v>
      </c>
      <c r="D4" s="167" t="s">
        <v>397</v>
      </c>
      <c r="E4" s="167">
        <v>2264011</v>
      </c>
      <c r="F4" s="165" t="s">
        <v>488</v>
      </c>
      <c r="G4" s="165" t="s">
        <v>119</v>
      </c>
      <c r="H4" s="168">
        <v>0.41</v>
      </c>
      <c r="I4" s="169" t="s">
        <v>407</v>
      </c>
      <c r="J4" s="171">
        <v>10000000</v>
      </c>
      <c r="K4" s="170">
        <v>5000000</v>
      </c>
      <c r="L4" s="171">
        <v>5000000</v>
      </c>
      <c r="M4" s="172">
        <v>0.5</v>
      </c>
      <c r="N4" s="170">
        <v>0</v>
      </c>
      <c r="O4" s="170">
        <v>0</v>
      </c>
      <c r="P4" s="171">
        <v>0</v>
      </c>
      <c r="Q4" s="171">
        <v>0</v>
      </c>
      <c r="R4" s="171">
        <v>0</v>
      </c>
      <c r="S4" s="171">
        <v>0</v>
      </c>
      <c r="T4" s="171">
        <v>5000000</v>
      </c>
      <c r="U4" s="171">
        <v>0</v>
      </c>
      <c r="V4" s="171">
        <v>0</v>
      </c>
      <c r="W4" s="171">
        <v>0</v>
      </c>
      <c r="X4" s="171">
        <v>0</v>
      </c>
      <c r="Y4" s="171">
        <v>0</v>
      </c>
      <c r="Z4" s="1" t="b">
        <f t="shared" ref="Z4:Z8" si="3">K4=SUM(N4:Y4)</f>
        <v>1</v>
      </c>
      <c r="AA4" s="25">
        <f t="shared" si="0"/>
        <v>0.5</v>
      </c>
      <c r="AB4" s="26" t="b">
        <f t="shared" si="1"/>
        <v>1</v>
      </c>
      <c r="AC4" s="26" t="b">
        <f t="shared" si="2"/>
        <v>1</v>
      </c>
      <c r="AD4" s="28"/>
    </row>
    <row r="5" spans="1:30" s="27" customFormat="1" ht="44.25" customHeight="1">
      <c r="A5" s="156">
        <v>3</v>
      </c>
      <c r="B5" s="156" t="s">
        <v>392</v>
      </c>
      <c r="C5" s="157" t="s">
        <v>308</v>
      </c>
      <c r="D5" s="158" t="s">
        <v>398</v>
      </c>
      <c r="E5" s="158" t="s">
        <v>63</v>
      </c>
      <c r="F5" s="156" t="s">
        <v>402</v>
      </c>
      <c r="G5" s="156" t="s">
        <v>119</v>
      </c>
      <c r="H5" s="159">
        <v>0.95799999999999996</v>
      </c>
      <c r="I5" s="160" t="s">
        <v>408</v>
      </c>
      <c r="J5" s="162">
        <v>4900000</v>
      </c>
      <c r="K5" s="161">
        <v>2450000</v>
      </c>
      <c r="L5" s="162">
        <v>2450000</v>
      </c>
      <c r="M5" s="163">
        <v>0.5</v>
      </c>
      <c r="N5" s="170">
        <v>0</v>
      </c>
      <c r="O5" s="170">
        <v>0</v>
      </c>
      <c r="P5" s="171">
        <v>0</v>
      </c>
      <c r="Q5" s="171">
        <v>0</v>
      </c>
      <c r="R5" s="171">
        <v>0</v>
      </c>
      <c r="S5" s="171">
        <v>0</v>
      </c>
      <c r="T5" s="162">
        <v>1500000</v>
      </c>
      <c r="U5" s="162">
        <v>950000</v>
      </c>
      <c r="V5" s="162">
        <v>0</v>
      </c>
      <c r="W5" s="162">
        <v>0</v>
      </c>
      <c r="X5" s="162">
        <v>0</v>
      </c>
      <c r="Y5" s="162">
        <v>0</v>
      </c>
      <c r="Z5" s="1" t="b">
        <f t="shared" si="3"/>
        <v>1</v>
      </c>
      <c r="AA5" s="25">
        <f t="shared" si="0"/>
        <v>0.5</v>
      </c>
      <c r="AB5" s="26" t="b">
        <f t="shared" si="1"/>
        <v>1</v>
      </c>
      <c r="AC5" s="26" t="b">
        <f t="shared" si="2"/>
        <v>1</v>
      </c>
      <c r="AD5" s="28"/>
    </row>
    <row r="6" spans="1:30" s="27" customFormat="1" ht="44.25" customHeight="1">
      <c r="A6" s="165">
        <v>4</v>
      </c>
      <c r="B6" s="165" t="s">
        <v>393</v>
      </c>
      <c r="C6" s="166" t="s">
        <v>301</v>
      </c>
      <c r="D6" s="167" t="s">
        <v>399</v>
      </c>
      <c r="E6" s="167" t="s">
        <v>65</v>
      </c>
      <c r="F6" s="165" t="s">
        <v>403</v>
      </c>
      <c r="G6" s="165" t="s">
        <v>120</v>
      </c>
      <c r="H6" s="168">
        <v>3.07</v>
      </c>
      <c r="I6" s="169" t="s">
        <v>406</v>
      </c>
      <c r="J6" s="171">
        <v>4957113</v>
      </c>
      <c r="K6" s="170">
        <v>2478556</v>
      </c>
      <c r="L6" s="171">
        <v>2478557</v>
      </c>
      <c r="M6" s="172">
        <v>0.5</v>
      </c>
      <c r="N6" s="170">
        <v>0</v>
      </c>
      <c r="O6" s="170">
        <v>0</v>
      </c>
      <c r="P6" s="171">
        <v>0</v>
      </c>
      <c r="Q6" s="171">
        <v>0</v>
      </c>
      <c r="R6" s="171">
        <v>0</v>
      </c>
      <c r="S6" s="171">
        <v>0</v>
      </c>
      <c r="T6" s="171">
        <v>2478556</v>
      </c>
      <c r="U6" s="171">
        <v>0</v>
      </c>
      <c r="V6" s="171">
        <v>0</v>
      </c>
      <c r="W6" s="171">
        <v>0</v>
      </c>
      <c r="X6" s="171">
        <v>0</v>
      </c>
      <c r="Y6" s="171">
        <v>0</v>
      </c>
      <c r="Z6" s="1" t="b">
        <f t="shared" si="3"/>
        <v>1</v>
      </c>
      <c r="AA6" s="25">
        <f t="shared" si="0"/>
        <v>0.5</v>
      </c>
      <c r="AB6" s="26" t="b">
        <f t="shared" si="1"/>
        <v>1</v>
      </c>
      <c r="AC6" s="26" t="b">
        <f t="shared" si="2"/>
        <v>1</v>
      </c>
      <c r="AD6" s="28"/>
    </row>
    <row r="7" spans="1:30" s="27" customFormat="1" ht="44.25" customHeight="1">
      <c r="A7" s="165">
        <v>5</v>
      </c>
      <c r="B7" s="165" t="s">
        <v>394</v>
      </c>
      <c r="C7" s="166" t="s">
        <v>301</v>
      </c>
      <c r="D7" s="167" t="s">
        <v>400</v>
      </c>
      <c r="E7" s="167" t="s">
        <v>61</v>
      </c>
      <c r="F7" s="165" t="s">
        <v>404</v>
      </c>
      <c r="G7" s="165" t="s">
        <v>120</v>
      </c>
      <c r="H7" s="168">
        <v>0.51</v>
      </c>
      <c r="I7" s="169" t="s">
        <v>363</v>
      </c>
      <c r="J7" s="171">
        <v>4629578</v>
      </c>
      <c r="K7" s="170">
        <v>2314789</v>
      </c>
      <c r="L7" s="171">
        <v>2314789</v>
      </c>
      <c r="M7" s="172">
        <v>0.5</v>
      </c>
      <c r="N7" s="170">
        <v>0</v>
      </c>
      <c r="O7" s="170">
        <v>0</v>
      </c>
      <c r="P7" s="171">
        <v>0</v>
      </c>
      <c r="Q7" s="171">
        <v>0</v>
      </c>
      <c r="R7" s="171">
        <v>0</v>
      </c>
      <c r="S7" s="171">
        <v>0</v>
      </c>
      <c r="T7" s="171">
        <v>2314789</v>
      </c>
      <c r="U7" s="171">
        <v>0</v>
      </c>
      <c r="V7" s="171">
        <v>0</v>
      </c>
      <c r="W7" s="171">
        <v>0</v>
      </c>
      <c r="X7" s="171">
        <v>0</v>
      </c>
      <c r="Y7" s="171">
        <v>0</v>
      </c>
      <c r="Z7" s="1" t="b">
        <f t="shared" si="3"/>
        <v>1</v>
      </c>
      <c r="AA7" s="25">
        <f t="shared" si="0"/>
        <v>0.5</v>
      </c>
      <c r="AB7" s="26" t="b">
        <f t="shared" si="1"/>
        <v>1</v>
      </c>
      <c r="AC7" s="26" t="b">
        <f t="shared" si="2"/>
        <v>1</v>
      </c>
      <c r="AD7" s="28"/>
    </row>
    <row r="8" spans="1:30" s="27" customFormat="1" ht="44.25" customHeight="1">
      <c r="A8" s="165">
        <v>6</v>
      </c>
      <c r="B8" s="165" t="s">
        <v>395</v>
      </c>
      <c r="C8" s="166" t="s">
        <v>301</v>
      </c>
      <c r="D8" s="167" t="s">
        <v>396</v>
      </c>
      <c r="E8" s="167" t="s">
        <v>51</v>
      </c>
      <c r="F8" s="165" t="s">
        <v>405</v>
      </c>
      <c r="G8" s="165" t="s">
        <v>120</v>
      </c>
      <c r="H8" s="168">
        <v>3.93</v>
      </c>
      <c r="I8" s="169" t="s">
        <v>406</v>
      </c>
      <c r="J8" s="171">
        <v>24060673</v>
      </c>
      <c r="K8" s="170">
        <v>12030336</v>
      </c>
      <c r="L8" s="171">
        <v>12030337</v>
      </c>
      <c r="M8" s="172">
        <v>0.5</v>
      </c>
      <c r="N8" s="170">
        <v>0</v>
      </c>
      <c r="O8" s="170">
        <v>0</v>
      </c>
      <c r="P8" s="171">
        <v>0</v>
      </c>
      <c r="Q8" s="171">
        <v>0</v>
      </c>
      <c r="R8" s="171">
        <v>0</v>
      </c>
      <c r="S8" s="171">
        <v>0</v>
      </c>
      <c r="T8" s="171">
        <v>12030336</v>
      </c>
      <c r="U8" s="171">
        <v>0</v>
      </c>
      <c r="V8" s="171">
        <v>0</v>
      </c>
      <c r="W8" s="171">
        <v>0</v>
      </c>
      <c r="X8" s="171">
        <v>0</v>
      </c>
      <c r="Y8" s="171">
        <v>0</v>
      </c>
      <c r="Z8" s="1" t="b">
        <f t="shared" si="3"/>
        <v>1</v>
      </c>
      <c r="AA8" s="25">
        <f t="shared" si="0"/>
        <v>0.5</v>
      </c>
      <c r="AB8" s="26" t="b">
        <f t="shared" si="1"/>
        <v>1</v>
      </c>
      <c r="AC8" s="26" t="b">
        <f t="shared" si="2"/>
        <v>1</v>
      </c>
      <c r="AD8" s="28"/>
    </row>
    <row r="9" spans="1:30" ht="20.100000000000001" customHeight="1">
      <c r="A9" s="228" t="s">
        <v>44</v>
      </c>
      <c r="B9" s="228"/>
      <c r="C9" s="228"/>
      <c r="D9" s="228"/>
      <c r="E9" s="228"/>
      <c r="F9" s="228"/>
      <c r="G9" s="228"/>
      <c r="H9" s="144">
        <f>SUM(H3:H8)</f>
        <v>10.357999999999999</v>
      </c>
      <c r="I9" s="31" t="s">
        <v>14</v>
      </c>
      <c r="J9" s="145">
        <f>SUM(J3:J8)</f>
        <v>60869136</v>
      </c>
      <c r="K9" s="145">
        <f>SUM(K3:K8)</f>
        <v>30434567</v>
      </c>
      <c r="L9" s="145">
        <f>SUM(L3:L8)</f>
        <v>30434569</v>
      </c>
      <c r="M9" s="146" t="s">
        <v>14</v>
      </c>
      <c r="N9" s="145">
        <f t="shared" ref="N9:Y9" si="4">SUM(N3:N8)</f>
        <v>0</v>
      </c>
      <c r="O9" s="145">
        <f t="shared" si="4"/>
        <v>0</v>
      </c>
      <c r="P9" s="145">
        <f t="shared" si="4"/>
        <v>0</v>
      </c>
      <c r="Q9" s="145">
        <f t="shared" si="4"/>
        <v>0</v>
      </c>
      <c r="R9" s="145">
        <f t="shared" si="4"/>
        <v>0</v>
      </c>
      <c r="S9" s="145">
        <f t="shared" si="4"/>
        <v>0</v>
      </c>
      <c r="T9" s="145">
        <f t="shared" si="4"/>
        <v>26404124</v>
      </c>
      <c r="U9" s="145">
        <f t="shared" si="4"/>
        <v>4030443</v>
      </c>
      <c r="V9" s="145">
        <f t="shared" si="4"/>
        <v>0</v>
      </c>
      <c r="W9" s="145">
        <f t="shared" si="4"/>
        <v>0</v>
      </c>
      <c r="X9" s="145">
        <f t="shared" si="4"/>
        <v>0</v>
      </c>
      <c r="Y9" s="145">
        <f t="shared" si="4"/>
        <v>0</v>
      </c>
      <c r="Z9" s="1" t="b">
        <f t="shared" ref="Z9:Z11" si="5">K9=SUM(N9:Y9)</f>
        <v>1</v>
      </c>
      <c r="AA9" s="25">
        <f t="shared" ref="AA9" si="6">ROUND(K9/J9,4)</f>
        <v>0.5</v>
      </c>
      <c r="AB9" s="26" t="s">
        <v>14</v>
      </c>
      <c r="AC9" s="26" t="b">
        <f t="shared" ref="AC9" si="7">J9=K9+L9</f>
        <v>1</v>
      </c>
      <c r="AD9" s="14"/>
    </row>
    <row r="10" spans="1:30" ht="20.100000000000001" customHeight="1">
      <c r="A10" s="228" t="s">
        <v>38</v>
      </c>
      <c r="B10" s="228"/>
      <c r="C10" s="228"/>
      <c r="D10" s="228"/>
      <c r="E10" s="228"/>
      <c r="F10" s="228"/>
      <c r="G10" s="228"/>
      <c r="H10" s="144">
        <f>SUMIF($C$3:$C$8,"N",H3:H8)</f>
        <v>7.92</v>
      </c>
      <c r="I10" s="31" t="s">
        <v>14</v>
      </c>
      <c r="J10" s="145">
        <f>SUMIF($C$3:$C$8,"N",J3:J8)</f>
        <v>43647364</v>
      </c>
      <c r="K10" s="145">
        <f>SUMIF($C$3:$C$8,"N",K3:K8)</f>
        <v>21823681</v>
      </c>
      <c r="L10" s="145">
        <f>SUMIF($C$3:$C$8,"N",L3:L8)</f>
        <v>21823683</v>
      </c>
      <c r="M10" s="146" t="s">
        <v>14</v>
      </c>
      <c r="N10" s="145">
        <f t="shared" ref="N10:Y10" si="8">SUMIF($C$3:$C$8,"N",N3:N8)</f>
        <v>0</v>
      </c>
      <c r="O10" s="145">
        <f t="shared" si="8"/>
        <v>0</v>
      </c>
      <c r="P10" s="145">
        <f t="shared" si="8"/>
        <v>0</v>
      </c>
      <c r="Q10" s="145">
        <f t="shared" si="8"/>
        <v>0</v>
      </c>
      <c r="R10" s="145">
        <f t="shared" si="8"/>
        <v>0</v>
      </c>
      <c r="S10" s="145">
        <f t="shared" si="8"/>
        <v>0</v>
      </c>
      <c r="T10" s="145">
        <f t="shared" si="8"/>
        <v>21823681</v>
      </c>
      <c r="U10" s="145">
        <f t="shared" si="8"/>
        <v>0</v>
      </c>
      <c r="V10" s="145">
        <f t="shared" si="8"/>
        <v>0</v>
      </c>
      <c r="W10" s="145">
        <f t="shared" si="8"/>
        <v>0</v>
      </c>
      <c r="X10" s="145">
        <f t="shared" si="8"/>
        <v>0</v>
      </c>
      <c r="Y10" s="145">
        <f t="shared" si="8"/>
        <v>0</v>
      </c>
      <c r="Z10" s="1" t="b">
        <f t="shared" si="5"/>
        <v>1</v>
      </c>
      <c r="AA10" s="25">
        <f t="shared" ref="AA10" si="9">ROUND(K10/J10,4)</f>
        <v>0.5</v>
      </c>
      <c r="AB10" s="26" t="s">
        <v>14</v>
      </c>
      <c r="AC10" s="26" t="b">
        <f t="shared" ref="AC10" si="10">J10=K10+L10</f>
        <v>1</v>
      </c>
      <c r="AD10" s="14"/>
    </row>
    <row r="11" spans="1:30" ht="20.100000000000001" customHeight="1">
      <c r="A11" s="227" t="s">
        <v>39</v>
      </c>
      <c r="B11" s="227"/>
      <c r="C11" s="227"/>
      <c r="D11" s="227"/>
      <c r="E11" s="227"/>
      <c r="F11" s="227"/>
      <c r="G11" s="227"/>
      <c r="H11" s="148">
        <f>SUMIF($C$3:$C$8,"W",H3:H8)</f>
        <v>2.4379999999999997</v>
      </c>
      <c r="I11" s="140" t="s">
        <v>14</v>
      </c>
      <c r="J11" s="149">
        <f>SUMIF($C$3:$C$8,"W",J3:J8)</f>
        <v>17221772</v>
      </c>
      <c r="K11" s="149">
        <f>SUMIF($C$3:$C$8,"W",K3:K8)</f>
        <v>8610886</v>
      </c>
      <c r="L11" s="149">
        <f>SUMIF($C$3:$C$8,"W",L3:L8)</f>
        <v>8610886</v>
      </c>
      <c r="M11" s="150" t="s">
        <v>14</v>
      </c>
      <c r="N11" s="149">
        <f t="shared" ref="N11:Y11" si="11">SUMIF($C$3:$C$8,"W",N3:N8)</f>
        <v>0</v>
      </c>
      <c r="O11" s="149">
        <f t="shared" si="11"/>
        <v>0</v>
      </c>
      <c r="P11" s="149">
        <f t="shared" si="11"/>
        <v>0</v>
      </c>
      <c r="Q11" s="149">
        <f t="shared" si="11"/>
        <v>0</v>
      </c>
      <c r="R11" s="149">
        <f t="shared" si="11"/>
        <v>0</v>
      </c>
      <c r="S11" s="149">
        <f t="shared" si="11"/>
        <v>0</v>
      </c>
      <c r="T11" s="149">
        <f t="shared" si="11"/>
        <v>4580443</v>
      </c>
      <c r="U11" s="149">
        <f t="shared" si="11"/>
        <v>4030443</v>
      </c>
      <c r="V11" s="149">
        <f t="shared" si="11"/>
        <v>0</v>
      </c>
      <c r="W11" s="149">
        <f t="shared" si="11"/>
        <v>0</v>
      </c>
      <c r="X11" s="149">
        <f t="shared" si="11"/>
        <v>0</v>
      </c>
      <c r="Y11" s="149">
        <f t="shared" si="11"/>
        <v>0</v>
      </c>
      <c r="Z11" s="1" t="b">
        <f t="shared" si="5"/>
        <v>1</v>
      </c>
      <c r="AA11" s="25">
        <f t="shared" ref="AA11" si="12">ROUND(K11/J11,4)</f>
        <v>0.5</v>
      </c>
      <c r="AB11" s="26" t="s">
        <v>14</v>
      </c>
      <c r="AC11" s="26" t="b">
        <f t="shared" ref="AC11" si="13">J11=K11+L11</f>
        <v>1</v>
      </c>
      <c r="AD11" s="14"/>
    </row>
    <row r="12" spans="1:30">
      <c r="A12" s="22"/>
    </row>
    <row r="13" spans="1:30">
      <c r="A13" s="20" t="s">
        <v>24</v>
      </c>
    </row>
    <row r="14" spans="1:30">
      <c r="A14" s="21" t="s">
        <v>25</v>
      </c>
    </row>
    <row r="15" spans="1:30">
      <c r="A15" s="20" t="s">
        <v>35</v>
      </c>
    </row>
    <row r="16" spans="1:30">
      <c r="A16" s="23"/>
    </row>
  </sheetData>
  <mergeCells count="17">
    <mergeCell ref="J1:J2"/>
    <mergeCell ref="K1:K2"/>
    <mergeCell ref="L1:L2"/>
    <mergeCell ref="M1:M2"/>
    <mergeCell ref="N1:Y1"/>
    <mergeCell ref="A11:G11"/>
    <mergeCell ref="I1:I2"/>
    <mergeCell ref="A1:A2"/>
    <mergeCell ref="B1:B2"/>
    <mergeCell ref="C1:C2"/>
    <mergeCell ref="F1:F2"/>
    <mergeCell ref="G1:G2"/>
    <mergeCell ref="H1:H2"/>
    <mergeCell ref="D1:D2"/>
    <mergeCell ref="A9:G9"/>
    <mergeCell ref="E1:E2"/>
    <mergeCell ref="A10:G10"/>
  </mergeCells>
  <conditionalFormatting sqref="Z3:AB11">
    <cfRule type="containsText" dxfId="4" priority="3" operator="containsText" text="fałsz">
      <formula>NOT(ISERROR(SEARCH("fałsz",Z3)))</formula>
    </cfRule>
  </conditionalFormatting>
  <conditionalFormatting sqref="Z3:AD11">
    <cfRule type="cellIs" dxfId="3" priority="1" operator="equal">
      <formula>FALSE</formula>
    </cfRule>
  </conditionalFormatting>
  <dataValidations count="2">
    <dataValidation type="list" allowBlank="1" showInputMessage="1" showErrorMessage="1" sqref="C3:C8" xr:uid="{00000000-0002-0000-0300-000000000000}">
      <formula1>"N,W"</formula1>
    </dataValidation>
    <dataValidation type="list" allowBlank="1" showInputMessage="1" showErrorMessage="1" sqref="G3:G8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36" fitToHeight="0" orientation="landscape" r:id="rId1"/>
  <headerFooter>
    <oddHeader>&amp;LWojewództwo pomorskie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42"/>
  <sheetViews>
    <sheetView showGridLines="0" view="pageBreakPreview" zoomScale="90" zoomScaleNormal="78" zoomScaleSheetLayoutView="90" workbookViewId="0">
      <selection activeCell="K11" sqref="K11"/>
    </sheetView>
  </sheetViews>
  <sheetFormatPr defaultColWidth="9.140625" defaultRowHeight="15"/>
  <cols>
    <col min="1" max="1" width="6.140625" style="10" customWidth="1"/>
    <col min="2" max="2" width="17.42578125" style="10" customWidth="1"/>
    <col min="3" max="3" width="8.85546875" style="10" customWidth="1"/>
    <col min="4" max="4" width="19.5703125" style="10" customWidth="1"/>
    <col min="5" max="5" width="10.5703125" style="10" customWidth="1"/>
    <col min="6" max="6" width="14.28515625" style="10" customWidth="1"/>
    <col min="7" max="7" width="40.7109375" style="10" customWidth="1"/>
    <col min="8" max="8" width="8.140625" style="10" customWidth="1"/>
    <col min="9" max="9" width="8.5703125" style="14" customWidth="1"/>
    <col min="10" max="10" width="15" style="10" customWidth="1"/>
    <col min="11" max="11" width="15.7109375" style="10" customWidth="1"/>
    <col min="12" max="12" width="17.7109375" style="10" customWidth="1"/>
    <col min="13" max="13" width="15.7109375" style="10" customWidth="1"/>
    <col min="14" max="14" width="13.140625" style="1" customWidth="1"/>
    <col min="15" max="30" width="15.7109375" style="10" customWidth="1"/>
    <col min="31" max="16384" width="9.140625" style="10"/>
  </cols>
  <sheetData>
    <row r="1" spans="1:30" ht="20.100000000000001" customHeight="1">
      <c r="A1" s="215" t="s">
        <v>4</v>
      </c>
      <c r="B1" s="215" t="s">
        <v>5</v>
      </c>
      <c r="C1" s="216" t="s">
        <v>45</v>
      </c>
      <c r="D1" s="211" t="s">
        <v>6</v>
      </c>
      <c r="E1" s="211" t="s">
        <v>32</v>
      </c>
      <c r="F1" s="211" t="s">
        <v>15</v>
      </c>
      <c r="G1" s="215" t="s">
        <v>7</v>
      </c>
      <c r="H1" s="215" t="s">
        <v>26</v>
      </c>
      <c r="I1" s="229" t="s">
        <v>8</v>
      </c>
      <c r="J1" s="215" t="s">
        <v>27</v>
      </c>
      <c r="K1" s="215" t="s">
        <v>9</v>
      </c>
      <c r="L1" s="215" t="s">
        <v>10</v>
      </c>
      <c r="M1" s="211" t="s">
        <v>13</v>
      </c>
      <c r="N1" s="215" t="s">
        <v>11</v>
      </c>
      <c r="O1" s="217" t="s">
        <v>12</v>
      </c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</row>
    <row r="2" spans="1:30" ht="31.5" customHeight="1">
      <c r="A2" s="215"/>
      <c r="B2" s="215"/>
      <c r="C2" s="217"/>
      <c r="D2" s="212"/>
      <c r="E2" s="212"/>
      <c r="F2" s="212"/>
      <c r="G2" s="215"/>
      <c r="H2" s="215"/>
      <c r="I2" s="229"/>
      <c r="J2" s="215"/>
      <c r="K2" s="215"/>
      <c r="L2" s="215"/>
      <c r="M2" s="212"/>
      <c r="N2" s="215"/>
      <c r="O2" s="139">
        <v>2019</v>
      </c>
      <c r="P2" s="139">
        <v>2020</v>
      </c>
      <c r="Q2" s="139">
        <v>2021</v>
      </c>
      <c r="R2" s="139">
        <v>2022</v>
      </c>
      <c r="S2" s="139">
        <v>2023</v>
      </c>
      <c r="T2" s="139">
        <v>2024</v>
      </c>
      <c r="U2" s="139">
        <v>2025</v>
      </c>
      <c r="V2" s="139">
        <v>2026</v>
      </c>
      <c r="W2" s="139">
        <v>2027</v>
      </c>
      <c r="X2" s="139">
        <v>2028</v>
      </c>
      <c r="Y2" s="139">
        <v>2029</v>
      </c>
      <c r="Z2" s="139">
        <v>2030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30" ht="40.5" customHeight="1">
      <c r="A3" s="174">
        <v>1</v>
      </c>
      <c r="B3" s="165" t="s">
        <v>300</v>
      </c>
      <c r="C3" s="179" t="s">
        <v>301</v>
      </c>
      <c r="D3" s="167" t="s">
        <v>275</v>
      </c>
      <c r="E3" s="167" t="s">
        <v>112</v>
      </c>
      <c r="F3" s="165" t="s">
        <v>333</v>
      </c>
      <c r="G3" s="178" t="s">
        <v>336</v>
      </c>
      <c r="H3" s="178" t="s">
        <v>120</v>
      </c>
      <c r="I3" s="168">
        <v>0.62</v>
      </c>
      <c r="J3" s="169" t="s">
        <v>362</v>
      </c>
      <c r="K3" s="171">
        <v>9224362</v>
      </c>
      <c r="L3" s="170">
        <v>4612181</v>
      </c>
      <c r="M3" s="171">
        <v>4612181</v>
      </c>
      <c r="N3" s="172">
        <v>0.5</v>
      </c>
      <c r="O3" s="170">
        <v>0</v>
      </c>
      <c r="P3" s="170">
        <v>0</v>
      </c>
      <c r="Q3" s="171">
        <v>0</v>
      </c>
      <c r="R3" s="171">
        <v>0</v>
      </c>
      <c r="S3" s="171">
        <v>0</v>
      </c>
      <c r="T3" s="171">
        <v>0</v>
      </c>
      <c r="U3" s="171">
        <v>4612181</v>
      </c>
      <c r="V3" s="171">
        <v>0</v>
      </c>
      <c r="W3" s="171">
        <v>0</v>
      </c>
      <c r="X3" s="171">
        <v>0</v>
      </c>
      <c r="Y3" s="171">
        <v>0</v>
      </c>
      <c r="Z3" s="171">
        <v>0</v>
      </c>
      <c r="AA3" s="1" t="b">
        <f>L3=SUM(O3:Z3)</f>
        <v>1</v>
      </c>
      <c r="AB3" s="25">
        <f>ROUND(L3/K3,4)</f>
        <v>0.5</v>
      </c>
      <c r="AC3" s="26" t="b">
        <f>AB3=N3</f>
        <v>1</v>
      </c>
      <c r="AD3" s="26" t="b">
        <f>K3=L3+M3</f>
        <v>1</v>
      </c>
    </row>
    <row r="4" spans="1:30" ht="30" customHeight="1">
      <c r="A4" s="174">
        <v>2</v>
      </c>
      <c r="B4" s="165" t="s">
        <v>302</v>
      </c>
      <c r="C4" s="179" t="s">
        <v>301</v>
      </c>
      <c r="D4" s="167" t="s">
        <v>276</v>
      </c>
      <c r="E4" s="167" t="s">
        <v>111</v>
      </c>
      <c r="F4" s="165" t="s">
        <v>333</v>
      </c>
      <c r="G4" s="178" t="s">
        <v>486</v>
      </c>
      <c r="H4" s="165" t="s">
        <v>119</v>
      </c>
      <c r="I4" s="168">
        <v>0.43</v>
      </c>
      <c r="J4" s="169" t="s">
        <v>363</v>
      </c>
      <c r="K4" s="171">
        <v>3510150</v>
      </c>
      <c r="L4" s="170">
        <v>1755075</v>
      </c>
      <c r="M4" s="171">
        <v>1755075</v>
      </c>
      <c r="N4" s="172">
        <v>0.5</v>
      </c>
      <c r="O4" s="170">
        <v>0</v>
      </c>
      <c r="P4" s="170">
        <v>0</v>
      </c>
      <c r="Q4" s="171">
        <v>0</v>
      </c>
      <c r="R4" s="171">
        <v>0</v>
      </c>
      <c r="S4" s="171">
        <v>0</v>
      </c>
      <c r="T4" s="171">
        <v>0</v>
      </c>
      <c r="U4" s="171">
        <v>1755075</v>
      </c>
      <c r="V4" s="171">
        <v>0</v>
      </c>
      <c r="W4" s="171">
        <v>0</v>
      </c>
      <c r="X4" s="171">
        <v>0</v>
      </c>
      <c r="Y4" s="171">
        <v>0</v>
      </c>
      <c r="Z4" s="171">
        <v>0</v>
      </c>
      <c r="AA4" s="1" t="b">
        <f t="shared" ref="AA4:AA32" si="0">L4=SUM(O4:Z4)</f>
        <v>1</v>
      </c>
      <c r="AB4" s="25">
        <f t="shared" ref="AB4:AB32" si="1">ROUND(L4/K4,4)</f>
        <v>0.5</v>
      </c>
      <c r="AC4" s="26" t="b">
        <f t="shared" ref="AC4:AC32" si="2">AB4=N4</f>
        <v>1</v>
      </c>
      <c r="AD4" s="26" t="b">
        <f t="shared" ref="AD4:AD32" si="3">K4=L4+M4</f>
        <v>1</v>
      </c>
    </row>
    <row r="5" spans="1:30" ht="30" customHeight="1">
      <c r="A5" s="174">
        <v>3</v>
      </c>
      <c r="B5" s="165" t="s">
        <v>303</v>
      </c>
      <c r="C5" s="179" t="s">
        <v>301</v>
      </c>
      <c r="D5" s="167" t="s">
        <v>277</v>
      </c>
      <c r="E5" s="167" t="s">
        <v>76</v>
      </c>
      <c r="F5" s="165" t="s">
        <v>147</v>
      </c>
      <c r="G5" s="165" t="s">
        <v>489</v>
      </c>
      <c r="H5" s="165" t="s">
        <v>120</v>
      </c>
      <c r="I5" s="168">
        <v>1.5249999999999999</v>
      </c>
      <c r="J5" s="169" t="s">
        <v>364</v>
      </c>
      <c r="K5" s="171">
        <v>5550000</v>
      </c>
      <c r="L5" s="170">
        <v>2775000</v>
      </c>
      <c r="M5" s="171">
        <v>2775000</v>
      </c>
      <c r="N5" s="172">
        <v>0.5</v>
      </c>
      <c r="O5" s="170">
        <v>0</v>
      </c>
      <c r="P5" s="170">
        <v>0</v>
      </c>
      <c r="Q5" s="171">
        <v>0</v>
      </c>
      <c r="R5" s="171">
        <v>0</v>
      </c>
      <c r="S5" s="171">
        <v>0</v>
      </c>
      <c r="T5" s="171">
        <v>0</v>
      </c>
      <c r="U5" s="171">
        <v>2775000</v>
      </c>
      <c r="V5" s="171">
        <v>0</v>
      </c>
      <c r="W5" s="171">
        <v>0</v>
      </c>
      <c r="X5" s="171">
        <v>0</v>
      </c>
      <c r="Y5" s="171">
        <v>0</v>
      </c>
      <c r="Z5" s="171">
        <v>0</v>
      </c>
      <c r="AA5" s="1" t="b">
        <f t="shared" si="0"/>
        <v>1</v>
      </c>
      <c r="AB5" s="25">
        <f t="shared" si="1"/>
        <v>0.5</v>
      </c>
      <c r="AC5" s="26" t="b">
        <f t="shared" si="2"/>
        <v>1</v>
      </c>
      <c r="AD5" s="26" t="b">
        <f t="shared" si="3"/>
        <v>1</v>
      </c>
    </row>
    <row r="6" spans="1:30" ht="30" customHeight="1">
      <c r="A6" s="174">
        <v>4</v>
      </c>
      <c r="B6" s="165" t="s">
        <v>304</v>
      </c>
      <c r="C6" s="179" t="s">
        <v>301</v>
      </c>
      <c r="D6" s="167" t="s">
        <v>278</v>
      </c>
      <c r="E6" s="167" t="s">
        <v>106</v>
      </c>
      <c r="F6" s="165" t="s">
        <v>142</v>
      </c>
      <c r="G6" s="165" t="s">
        <v>490</v>
      </c>
      <c r="H6" s="165" t="s">
        <v>120</v>
      </c>
      <c r="I6" s="168">
        <v>0.56000000000000005</v>
      </c>
      <c r="J6" s="169" t="s">
        <v>365</v>
      </c>
      <c r="K6" s="171">
        <v>1481000</v>
      </c>
      <c r="L6" s="170">
        <v>740500</v>
      </c>
      <c r="M6" s="171">
        <v>740500</v>
      </c>
      <c r="N6" s="172">
        <v>0.5</v>
      </c>
      <c r="O6" s="170">
        <v>0</v>
      </c>
      <c r="P6" s="170">
        <v>0</v>
      </c>
      <c r="Q6" s="171">
        <v>0</v>
      </c>
      <c r="R6" s="171">
        <v>0</v>
      </c>
      <c r="S6" s="171">
        <v>0</v>
      </c>
      <c r="T6" s="171">
        <v>0</v>
      </c>
      <c r="U6" s="171">
        <v>740500</v>
      </c>
      <c r="V6" s="171">
        <v>0</v>
      </c>
      <c r="W6" s="171">
        <v>0</v>
      </c>
      <c r="X6" s="171">
        <v>0</v>
      </c>
      <c r="Y6" s="171">
        <v>0</v>
      </c>
      <c r="Z6" s="171">
        <v>0</v>
      </c>
      <c r="AA6" s="1" t="b">
        <f t="shared" si="0"/>
        <v>1</v>
      </c>
      <c r="AB6" s="25">
        <f t="shared" si="1"/>
        <v>0.5</v>
      </c>
      <c r="AC6" s="26" t="b">
        <f t="shared" si="2"/>
        <v>1</v>
      </c>
      <c r="AD6" s="26" t="b">
        <f t="shared" si="3"/>
        <v>1</v>
      </c>
    </row>
    <row r="7" spans="1:30" ht="39.75" customHeight="1">
      <c r="A7" s="174">
        <v>5</v>
      </c>
      <c r="B7" s="165" t="s">
        <v>305</v>
      </c>
      <c r="C7" s="179" t="s">
        <v>301</v>
      </c>
      <c r="D7" s="167" t="s">
        <v>279</v>
      </c>
      <c r="E7" s="167" t="s">
        <v>91</v>
      </c>
      <c r="F7" s="165" t="s">
        <v>155</v>
      </c>
      <c r="G7" s="165" t="s">
        <v>388</v>
      </c>
      <c r="H7" s="165" t="s">
        <v>120</v>
      </c>
      <c r="I7" s="168">
        <v>0.65</v>
      </c>
      <c r="J7" s="169" t="s">
        <v>366</v>
      </c>
      <c r="K7" s="171">
        <v>574880</v>
      </c>
      <c r="L7" s="170">
        <v>287440</v>
      </c>
      <c r="M7" s="171">
        <v>287440</v>
      </c>
      <c r="N7" s="172">
        <v>0.5</v>
      </c>
      <c r="O7" s="170">
        <v>0</v>
      </c>
      <c r="P7" s="170">
        <v>0</v>
      </c>
      <c r="Q7" s="171">
        <v>0</v>
      </c>
      <c r="R7" s="171">
        <v>0</v>
      </c>
      <c r="S7" s="171">
        <v>0</v>
      </c>
      <c r="T7" s="171">
        <v>0</v>
      </c>
      <c r="U7" s="171">
        <v>287440</v>
      </c>
      <c r="V7" s="171">
        <v>0</v>
      </c>
      <c r="W7" s="171">
        <v>0</v>
      </c>
      <c r="X7" s="171">
        <v>0</v>
      </c>
      <c r="Y7" s="171">
        <v>0</v>
      </c>
      <c r="Z7" s="171">
        <v>0</v>
      </c>
      <c r="AA7" s="1" t="b">
        <f t="shared" si="0"/>
        <v>1</v>
      </c>
      <c r="AB7" s="25">
        <f t="shared" si="1"/>
        <v>0.5</v>
      </c>
      <c r="AC7" s="26" t="b">
        <f t="shared" si="2"/>
        <v>1</v>
      </c>
      <c r="AD7" s="26" t="b">
        <f t="shared" si="3"/>
        <v>1</v>
      </c>
    </row>
    <row r="8" spans="1:30" ht="39" customHeight="1">
      <c r="A8" s="174">
        <v>6</v>
      </c>
      <c r="B8" s="165" t="s">
        <v>306</v>
      </c>
      <c r="C8" s="179" t="s">
        <v>301</v>
      </c>
      <c r="D8" s="167" t="s">
        <v>280</v>
      </c>
      <c r="E8" s="167" t="s">
        <v>97</v>
      </c>
      <c r="F8" s="165" t="s">
        <v>159</v>
      </c>
      <c r="G8" s="165" t="s">
        <v>337</v>
      </c>
      <c r="H8" s="165" t="s">
        <v>119</v>
      </c>
      <c r="I8" s="168">
        <v>0.43</v>
      </c>
      <c r="J8" s="169" t="s">
        <v>367</v>
      </c>
      <c r="K8" s="171">
        <v>1559164</v>
      </c>
      <c r="L8" s="170">
        <v>779582</v>
      </c>
      <c r="M8" s="171">
        <v>779582</v>
      </c>
      <c r="N8" s="172">
        <v>0.5</v>
      </c>
      <c r="O8" s="170">
        <v>0</v>
      </c>
      <c r="P8" s="170">
        <v>0</v>
      </c>
      <c r="Q8" s="171">
        <v>0</v>
      </c>
      <c r="R8" s="171">
        <v>0</v>
      </c>
      <c r="S8" s="171">
        <v>0</v>
      </c>
      <c r="T8" s="171">
        <v>0</v>
      </c>
      <c r="U8" s="171">
        <v>779582</v>
      </c>
      <c r="V8" s="171">
        <v>0</v>
      </c>
      <c r="W8" s="171">
        <v>0</v>
      </c>
      <c r="X8" s="171">
        <v>0</v>
      </c>
      <c r="Y8" s="171">
        <v>0</v>
      </c>
      <c r="Z8" s="171">
        <v>0</v>
      </c>
      <c r="AA8" s="1" t="b">
        <f>L8=SUM(O8:Z8)</f>
        <v>1</v>
      </c>
      <c r="AB8" s="25">
        <f t="shared" si="1"/>
        <v>0.5</v>
      </c>
      <c r="AC8" s="26" t="b">
        <f t="shared" si="2"/>
        <v>1</v>
      </c>
      <c r="AD8" s="26" t="b">
        <f t="shared" si="3"/>
        <v>1</v>
      </c>
    </row>
    <row r="9" spans="1:30" ht="30" customHeight="1">
      <c r="A9" s="180">
        <v>7</v>
      </c>
      <c r="B9" s="156" t="s">
        <v>307</v>
      </c>
      <c r="C9" s="157" t="s">
        <v>308</v>
      </c>
      <c r="D9" s="158" t="s">
        <v>281</v>
      </c>
      <c r="E9" s="158" t="s">
        <v>81</v>
      </c>
      <c r="F9" s="156" t="s">
        <v>140</v>
      </c>
      <c r="G9" s="156" t="s">
        <v>338</v>
      </c>
      <c r="H9" s="156" t="s">
        <v>120</v>
      </c>
      <c r="I9" s="159">
        <v>2.1219999999999999</v>
      </c>
      <c r="J9" s="160" t="s">
        <v>368</v>
      </c>
      <c r="K9" s="162">
        <v>18450000</v>
      </c>
      <c r="L9" s="161">
        <v>9225000</v>
      </c>
      <c r="M9" s="162">
        <v>9225000</v>
      </c>
      <c r="N9" s="163">
        <v>0.5</v>
      </c>
      <c r="O9" s="161">
        <v>0</v>
      </c>
      <c r="P9" s="161">
        <v>0</v>
      </c>
      <c r="Q9" s="162">
        <v>0</v>
      </c>
      <c r="R9" s="162">
        <v>0</v>
      </c>
      <c r="S9" s="162">
        <v>0</v>
      </c>
      <c r="T9" s="162">
        <v>0</v>
      </c>
      <c r="U9" s="162">
        <v>5300000</v>
      </c>
      <c r="V9" s="162">
        <v>3925000</v>
      </c>
      <c r="W9" s="162">
        <v>0</v>
      </c>
      <c r="X9" s="162">
        <v>0</v>
      </c>
      <c r="Y9" s="162">
        <v>0</v>
      </c>
      <c r="Z9" s="162">
        <v>0</v>
      </c>
      <c r="AA9" s="1" t="b">
        <f t="shared" si="0"/>
        <v>1</v>
      </c>
      <c r="AB9" s="25">
        <f t="shared" si="1"/>
        <v>0.5</v>
      </c>
      <c r="AC9" s="26" t="b">
        <f t="shared" si="2"/>
        <v>1</v>
      </c>
      <c r="AD9" s="26" t="b">
        <f t="shared" si="3"/>
        <v>1</v>
      </c>
    </row>
    <row r="10" spans="1:30" ht="30" customHeight="1">
      <c r="A10" s="174">
        <v>8</v>
      </c>
      <c r="B10" s="165" t="s">
        <v>309</v>
      </c>
      <c r="C10" s="166" t="s">
        <v>301</v>
      </c>
      <c r="D10" s="167" t="s">
        <v>139</v>
      </c>
      <c r="E10" s="167" t="s">
        <v>78</v>
      </c>
      <c r="F10" s="165" t="s">
        <v>140</v>
      </c>
      <c r="G10" s="165" t="s">
        <v>339</v>
      </c>
      <c r="H10" s="165" t="s">
        <v>141</v>
      </c>
      <c r="I10" s="168">
        <v>0.52</v>
      </c>
      <c r="J10" s="169" t="s">
        <v>369</v>
      </c>
      <c r="K10" s="171">
        <v>641607</v>
      </c>
      <c r="L10" s="170">
        <v>320803</v>
      </c>
      <c r="M10" s="171">
        <v>320804</v>
      </c>
      <c r="N10" s="172">
        <v>0.5</v>
      </c>
      <c r="O10" s="170">
        <v>0</v>
      </c>
      <c r="P10" s="170">
        <v>0</v>
      </c>
      <c r="Q10" s="171">
        <v>0</v>
      </c>
      <c r="R10" s="171">
        <v>0</v>
      </c>
      <c r="S10" s="171">
        <v>0</v>
      </c>
      <c r="T10" s="171">
        <v>0</v>
      </c>
      <c r="U10" s="171">
        <v>320803</v>
      </c>
      <c r="V10" s="171">
        <v>0</v>
      </c>
      <c r="W10" s="171">
        <v>0</v>
      </c>
      <c r="X10" s="171">
        <v>0</v>
      </c>
      <c r="Y10" s="171">
        <v>0</v>
      </c>
      <c r="Z10" s="171">
        <v>0</v>
      </c>
      <c r="AA10" s="1" t="b">
        <f t="shared" si="0"/>
        <v>1</v>
      </c>
      <c r="AB10" s="25">
        <f t="shared" si="1"/>
        <v>0.5</v>
      </c>
      <c r="AC10" s="26" t="b">
        <f t="shared" si="2"/>
        <v>1</v>
      </c>
      <c r="AD10" s="26" t="b">
        <f t="shared" si="3"/>
        <v>1</v>
      </c>
    </row>
    <row r="11" spans="1:30" ht="39.75" customHeight="1">
      <c r="A11" s="180">
        <v>9</v>
      </c>
      <c r="B11" s="156" t="s">
        <v>310</v>
      </c>
      <c r="C11" s="157" t="s">
        <v>308</v>
      </c>
      <c r="D11" s="158" t="s">
        <v>282</v>
      </c>
      <c r="E11" s="158" t="s">
        <v>99</v>
      </c>
      <c r="F11" s="156" t="s">
        <v>130</v>
      </c>
      <c r="G11" s="156" t="s">
        <v>340</v>
      </c>
      <c r="H11" s="156" t="s">
        <v>120</v>
      </c>
      <c r="I11" s="159">
        <v>0.78</v>
      </c>
      <c r="J11" s="160" t="s">
        <v>370</v>
      </c>
      <c r="K11" s="162">
        <v>6609171</v>
      </c>
      <c r="L11" s="161">
        <v>3304585</v>
      </c>
      <c r="M11" s="162">
        <v>3304586</v>
      </c>
      <c r="N11" s="163">
        <v>0.5</v>
      </c>
      <c r="O11" s="161">
        <v>0</v>
      </c>
      <c r="P11" s="161">
        <v>0</v>
      </c>
      <c r="Q11" s="162">
        <v>0</v>
      </c>
      <c r="R11" s="162">
        <v>0</v>
      </c>
      <c r="S11" s="162">
        <v>0</v>
      </c>
      <c r="T11" s="162">
        <v>0</v>
      </c>
      <c r="U11" s="162">
        <v>250000</v>
      </c>
      <c r="V11" s="162">
        <v>250000</v>
      </c>
      <c r="W11" s="162">
        <v>250000</v>
      </c>
      <c r="X11" s="162">
        <v>1150000</v>
      </c>
      <c r="Y11" s="162">
        <v>1404585</v>
      </c>
      <c r="Z11" s="162">
        <v>0</v>
      </c>
      <c r="AA11" s="1" t="b">
        <f t="shared" si="0"/>
        <v>1</v>
      </c>
      <c r="AB11" s="25">
        <f t="shared" si="1"/>
        <v>0.5</v>
      </c>
      <c r="AC11" s="26" t="b">
        <f t="shared" si="2"/>
        <v>1</v>
      </c>
      <c r="AD11" s="26" t="b">
        <f t="shared" si="3"/>
        <v>1</v>
      </c>
    </row>
    <row r="12" spans="1:30" ht="30" customHeight="1">
      <c r="A12" s="174">
        <v>10</v>
      </c>
      <c r="B12" s="165" t="s">
        <v>311</v>
      </c>
      <c r="C12" s="166" t="s">
        <v>301</v>
      </c>
      <c r="D12" s="167" t="s">
        <v>283</v>
      </c>
      <c r="E12" s="167" t="s">
        <v>117</v>
      </c>
      <c r="F12" s="165" t="s">
        <v>134</v>
      </c>
      <c r="G12" s="165" t="s">
        <v>341</v>
      </c>
      <c r="H12" s="165" t="s">
        <v>120</v>
      </c>
      <c r="I12" s="168">
        <v>0.92</v>
      </c>
      <c r="J12" s="169" t="s">
        <v>371</v>
      </c>
      <c r="K12" s="171">
        <v>6891647</v>
      </c>
      <c r="L12" s="170">
        <v>3445823</v>
      </c>
      <c r="M12" s="171">
        <v>3445824</v>
      </c>
      <c r="N12" s="172">
        <v>0.5</v>
      </c>
      <c r="O12" s="170">
        <v>0</v>
      </c>
      <c r="P12" s="170">
        <v>0</v>
      </c>
      <c r="Q12" s="171">
        <v>0</v>
      </c>
      <c r="R12" s="171">
        <v>0</v>
      </c>
      <c r="S12" s="171">
        <v>0</v>
      </c>
      <c r="T12" s="171">
        <v>0</v>
      </c>
      <c r="U12" s="171">
        <v>3445823</v>
      </c>
      <c r="V12" s="171">
        <v>0</v>
      </c>
      <c r="W12" s="171">
        <v>0</v>
      </c>
      <c r="X12" s="171">
        <v>0</v>
      </c>
      <c r="Y12" s="171">
        <v>0</v>
      </c>
      <c r="Z12" s="171">
        <v>0</v>
      </c>
      <c r="AA12" s="1" t="b">
        <f t="shared" si="0"/>
        <v>1</v>
      </c>
      <c r="AB12" s="25">
        <f t="shared" si="1"/>
        <v>0.5</v>
      </c>
      <c r="AC12" s="26" t="b">
        <f t="shared" si="2"/>
        <v>1</v>
      </c>
      <c r="AD12" s="26" t="b">
        <f t="shared" si="3"/>
        <v>1</v>
      </c>
    </row>
    <row r="13" spans="1:30" ht="30" customHeight="1">
      <c r="A13" s="180">
        <v>11</v>
      </c>
      <c r="B13" s="156" t="s">
        <v>312</v>
      </c>
      <c r="C13" s="157" t="s">
        <v>308</v>
      </c>
      <c r="D13" s="158" t="s">
        <v>129</v>
      </c>
      <c r="E13" s="158" t="s">
        <v>100</v>
      </c>
      <c r="F13" s="156" t="s">
        <v>130</v>
      </c>
      <c r="G13" s="156" t="s">
        <v>342</v>
      </c>
      <c r="H13" s="156" t="s">
        <v>120</v>
      </c>
      <c r="I13" s="159">
        <v>2.16</v>
      </c>
      <c r="J13" s="160" t="s">
        <v>372</v>
      </c>
      <c r="K13" s="162">
        <v>16000000</v>
      </c>
      <c r="L13" s="161">
        <v>8000000</v>
      </c>
      <c r="M13" s="162">
        <v>8000000</v>
      </c>
      <c r="N13" s="163">
        <v>0.5</v>
      </c>
      <c r="O13" s="161">
        <v>0</v>
      </c>
      <c r="P13" s="161">
        <v>0</v>
      </c>
      <c r="Q13" s="162">
        <v>0</v>
      </c>
      <c r="R13" s="162">
        <v>0</v>
      </c>
      <c r="S13" s="162">
        <v>0</v>
      </c>
      <c r="T13" s="162">
        <v>0</v>
      </c>
      <c r="U13" s="162">
        <v>250000</v>
      </c>
      <c r="V13" s="162">
        <v>250000</v>
      </c>
      <c r="W13" s="162">
        <v>3500000</v>
      </c>
      <c r="X13" s="162">
        <v>4000000</v>
      </c>
      <c r="Y13" s="162">
        <v>0</v>
      </c>
      <c r="Z13" s="162">
        <v>0</v>
      </c>
      <c r="AA13" s="1" t="b">
        <f t="shared" si="0"/>
        <v>1</v>
      </c>
      <c r="AB13" s="25">
        <f t="shared" si="1"/>
        <v>0.5</v>
      </c>
      <c r="AC13" s="26" t="b">
        <f t="shared" si="2"/>
        <v>1</v>
      </c>
      <c r="AD13" s="26" t="b">
        <f t="shared" si="3"/>
        <v>1</v>
      </c>
    </row>
    <row r="14" spans="1:30" ht="30" customHeight="1">
      <c r="A14" s="180">
        <v>12</v>
      </c>
      <c r="B14" s="156" t="s">
        <v>313</v>
      </c>
      <c r="C14" s="157" t="s">
        <v>308</v>
      </c>
      <c r="D14" s="158" t="s">
        <v>284</v>
      </c>
      <c r="E14" s="158" t="s">
        <v>104</v>
      </c>
      <c r="F14" s="156" t="s">
        <v>219</v>
      </c>
      <c r="G14" s="156" t="s">
        <v>343</v>
      </c>
      <c r="H14" s="156" t="s">
        <v>120</v>
      </c>
      <c r="I14" s="159">
        <v>0.99</v>
      </c>
      <c r="J14" s="160" t="s">
        <v>373</v>
      </c>
      <c r="K14" s="162">
        <v>8000407</v>
      </c>
      <c r="L14" s="161">
        <v>4000203</v>
      </c>
      <c r="M14" s="162">
        <v>4000204</v>
      </c>
      <c r="N14" s="163">
        <v>0.5</v>
      </c>
      <c r="O14" s="161">
        <v>0</v>
      </c>
      <c r="P14" s="161">
        <v>0</v>
      </c>
      <c r="Q14" s="162">
        <v>0</v>
      </c>
      <c r="R14" s="162">
        <v>0</v>
      </c>
      <c r="S14" s="162">
        <v>0</v>
      </c>
      <c r="T14" s="162">
        <v>0</v>
      </c>
      <c r="U14" s="162">
        <v>3008674</v>
      </c>
      <c r="V14" s="162">
        <v>991529</v>
      </c>
      <c r="W14" s="162">
        <v>0</v>
      </c>
      <c r="X14" s="162">
        <v>0</v>
      </c>
      <c r="Y14" s="162">
        <v>0</v>
      </c>
      <c r="Z14" s="162">
        <v>0</v>
      </c>
      <c r="AA14" s="1" t="b">
        <f t="shared" si="0"/>
        <v>1</v>
      </c>
      <c r="AB14" s="25">
        <f t="shared" si="1"/>
        <v>0.5</v>
      </c>
      <c r="AC14" s="26" t="b">
        <f t="shared" si="2"/>
        <v>1</v>
      </c>
      <c r="AD14" s="26" t="b">
        <f t="shared" si="3"/>
        <v>1</v>
      </c>
    </row>
    <row r="15" spans="1:30" ht="30" customHeight="1">
      <c r="A15" s="174">
        <v>13</v>
      </c>
      <c r="B15" s="165" t="s">
        <v>314</v>
      </c>
      <c r="C15" s="166" t="s">
        <v>301</v>
      </c>
      <c r="D15" s="167" t="s">
        <v>285</v>
      </c>
      <c r="E15" s="167" t="s">
        <v>73</v>
      </c>
      <c r="F15" s="165" t="s">
        <v>147</v>
      </c>
      <c r="G15" s="165" t="s">
        <v>344</v>
      </c>
      <c r="H15" s="165" t="s">
        <v>120</v>
      </c>
      <c r="I15" s="168">
        <v>0.61</v>
      </c>
      <c r="J15" s="169" t="s">
        <v>374</v>
      </c>
      <c r="K15" s="171">
        <v>5313057</v>
      </c>
      <c r="L15" s="170">
        <v>2656528</v>
      </c>
      <c r="M15" s="171">
        <v>2656529</v>
      </c>
      <c r="N15" s="172">
        <v>0.5</v>
      </c>
      <c r="O15" s="170">
        <v>0</v>
      </c>
      <c r="P15" s="170">
        <v>0</v>
      </c>
      <c r="Q15" s="171">
        <v>0</v>
      </c>
      <c r="R15" s="171">
        <v>0</v>
      </c>
      <c r="S15" s="171">
        <v>0</v>
      </c>
      <c r="T15" s="171">
        <v>0</v>
      </c>
      <c r="U15" s="171">
        <v>2656528</v>
      </c>
      <c r="V15" s="171">
        <v>0</v>
      </c>
      <c r="W15" s="171">
        <v>0</v>
      </c>
      <c r="X15" s="171">
        <v>0</v>
      </c>
      <c r="Y15" s="171">
        <v>0</v>
      </c>
      <c r="Z15" s="171">
        <v>0</v>
      </c>
      <c r="AA15" s="1" t="b">
        <f t="shared" si="0"/>
        <v>1</v>
      </c>
      <c r="AB15" s="25">
        <f t="shared" si="1"/>
        <v>0.5</v>
      </c>
      <c r="AC15" s="26" t="b">
        <f t="shared" si="2"/>
        <v>1</v>
      </c>
      <c r="AD15" s="26" t="b">
        <f t="shared" si="3"/>
        <v>1</v>
      </c>
    </row>
    <row r="16" spans="1:30" ht="30" customHeight="1">
      <c r="A16" s="174">
        <v>14</v>
      </c>
      <c r="B16" s="165" t="s">
        <v>315</v>
      </c>
      <c r="C16" s="166" t="s">
        <v>301</v>
      </c>
      <c r="D16" s="167" t="s">
        <v>286</v>
      </c>
      <c r="E16" s="167" t="s">
        <v>88</v>
      </c>
      <c r="F16" s="165" t="s">
        <v>334</v>
      </c>
      <c r="G16" s="165" t="s">
        <v>345</v>
      </c>
      <c r="H16" s="165" t="s">
        <v>119</v>
      </c>
      <c r="I16" s="168">
        <v>0.84</v>
      </c>
      <c r="J16" s="169" t="s">
        <v>389</v>
      </c>
      <c r="K16" s="171">
        <v>5480450</v>
      </c>
      <c r="L16" s="170">
        <v>2740225</v>
      </c>
      <c r="M16" s="171">
        <v>2740225</v>
      </c>
      <c r="N16" s="172">
        <v>0.5</v>
      </c>
      <c r="O16" s="170">
        <v>0</v>
      </c>
      <c r="P16" s="170">
        <v>0</v>
      </c>
      <c r="Q16" s="171">
        <v>0</v>
      </c>
      <c r="R16" s="171">
        <v>0</v>
      </c>
      <c r="S16" s="171">
        <v>0</v>
      </c>
      <c r="T16" s="171">
        <v>0</v>
      </c>
      <c r="U16" s="171">
        <v>2740225</v>
      </c>
      <c r="V16" s="171">
        <v>0</v>
      </c>
      <c r="W16" s="171">
        <v>0</v>
      </c>
      <c r="X16" s="171">
        <v>0</v>
      </c>
      <c r="Y16" s="171">
        <v>0</v>
      </c>
      <c r="Z16" s="171">
        <v>0</v>
      </c>
      <c r="AA16" s="1" t="b">
        <f t="shared" si="0"/>
        <v>1</v>
      </c>
      <c r="AB16" s="25">
        <f t="shared" si="1"/>
        <v>0.5</v>
      </c>
      <c r="AC16" s="26" t="b">
        <f t="shared" si="2"/>
        <v>1</v>
      </c>
      <c r="AD16" s="26" t="b">
        <f t="shared" si="3"/>
        <v>1</v>
      </c>
    </row>
    <row r="17" spans="1:30" ht="30" customHeight="1">
      <c r="A17" s="174">
        <v>15</v>
      </c>
      <c r="B17" s="165" t="s">
        <v>316</v>
      </c>
      <c r="C17" s="166" t="s">
        <v>301</v>
      </c>
      <c r="D17" s="167" t="s">
        <v>283</v>
      </c>
      <c r="E17" s="167" t="s">
        <v>117</v>
      </c>
      <c r="F17" s="165" t="s">
        <v>134</v>
      </c>
      <c r="G17" s="178" t="s">
        <v>346</v>
      </c>
      <c r="H17" s="165" t="s">
        <v>120</v>
      </c>
      <c r="I17" s="168">
        <v>0.89</v>
      </c>
      <c r="J17" s="169" t="s">
        <v>371</v>
      </c>
      <c r="K17" s="171">
        <v>11996000</v>
      </c>
      <c r="L17" s="170">
        <v>5998000</v>
      </c>
      <c r="M17" s="171">
        <v>5998000</v>
      </c>
      <c r="N17" s="172">
        <v>0.5</v>
      </c>
      <c r="O17" s="170">
        <v>0</v>
      </c>
      <c r="P17" s="170">
        <v>0</v>
      </c>
      <c r="Q17" s="171">
        <v>0</v>
      </c>
      <c r="R17" s="171">
        <v>0</v>
      </c>
      <c r="S17" s="171">
        <v>0</v>
      </c>
      <c r="T17" s="171">
        <v>0</v>
      </c>
      <c r="U17" s="171">
        <v>5998000</v>
      </c>
      <c r="V17" s="171">
        <v>0</v>
      </c>
      <c r="W17" s="171">
        <v>0</v>
      </c>
      <c r="X17" s="171">
        <v>0</v>
      </c>
      <c r="Y17" s="171">
        <v>0</v>
      </c>
      <c r="Z17" s="171">
        <v>0</v>
      </c>
      <c r="AA17" s="1" t="b">
        <f t="shared" si="0"/>
        <v>1</v>
      </c>
      <c r="AB17" s="25">
        <f t="shared" si="1"/>
        <v>0.5</v>
      </c>
      <c r="AC17" s="26" t="b">
        <f t="shared" si="2"/>
        <v>1</v>
      </c>
      <c r="AD17" s="26" t="b">
        <f t="shared" si="3"/>
        <v>1</v>
      </c>
    </row>
    <row r="18" spans="1:30" ht="30" customHeight="1">
      <c r="A18" s="180">
        <v>16</v>
      </c>
      <c r="B18" s="156" t="s">
        <v>317</v>
      </c>
      <c r="C18" s="157" t="s">
        <v>308</v>
      </c>
      <c r="D18" s="158" t="s">
        <v>287</v>
      </c>
      <c r="E18" s="158" t="s">
        <v>116</v>
      </c>
      <c r="F18" s="156" t="s">
        <v>134</v>
      </c>
      <c r="G18" s="156" t="s">
        <v>347</v>
      </c>
      <c r="H18" s="156" t="s">
        <v>119</v>
      </c>
      <c r="I18" s="159">
        <v>0.87</v>
      </c>
      <c r="J18" s="160" t="s">
        <v>375</v>
      </c>
      <c r="K18" s="162">
        <v>9955780</v>
      </c>
      <c r="L18" s="161">
        <v>4977890</v>
      </c>
      <c r="M18" s="162">
        <v>4977890</v>
      </c>
      <c r="N18" s="163">
        <v>0.5</v>
      </c>
      <c r="O18" s="161">
        <v>0</v>
      </c>
      <c r="P18" s="161">
        <v>0</v>
      </c>
      <c r="Q18" s="162">
        <v>0</v>
      </c>
      <c r="R18" s="162">
        <v>0</v>
      </c>
      <c r="S18" s="162">
        <v>0</v>
      </c>
      <c r="T18" s="162">
        <v>0</v>
      </c>
      <c r="U18" s="162">
        <v>1650000</v>
      </c>
      <c r="V18" s="162">
        <v>1650000</v>
      </c>
      <c r="W18" s="162">
        <v>1677890</v>
      </c>
      <c r="X18" s="162">
        <v>0</v>
      </c>
      <c r="Y18" s="162">
        <v>0</v>
      </c>
      <c r="Z18" s="162">
        <v>0</v>
      </c>
      <c r="AA18" s="1" t="b">
        <f t="shared" si="0"/>
        <v>1</v>
      </c>
      <c r="AB18" s="25">
        <f t="shared" si="1"/>
        <v>0.5</v>
      </c>
      <c r="AC18" s="26" t="b">
        <f t="shared" si="2"/>
        <v>1</v>
      </c>
      <c r="AD18" s="26" t="b">
        <f t="shared" si="3"/>
        <v>1</v>
      </c>
    </row>
    <row r="19" spans="1:30" ht="30" customHeight="1">
      <c r="A19" s="174">
        <v>17</v>
      </c>
      <c r="B19" s="165" t="s">
        <v>318</v>
      </c>
      <c r="C19" s="166" t="s">
        <v>301</v>
      </c>
      <c r="D19" s="167" t="s">
        <v>288</v>
      </c>
      <c r="E19" s="167" t="s">
        <v>95</v>
      </c>
      <c r="F19" s="165" t="s">
        <v>159</v>
      </c>
      <c r="G19" s="165" t="s">
        <v>348</v>
      </c>
      <c r="H19" s="165" t="s">
        <v>120</v>
      </c>
      <c r="I19" s="168">
        <v>0.4</v>
      </c>
      <c r="J19" s="169" t="s">
        <v>376</v>
      </c>
      <c r="K19" s="171">
        <v>4994680</v>
      </c>
      <c r="L19" s="170">
        <v>2497340</v>
      </c>
      <c r="M19" s="171">
        <v>2497340</v>
      </c>
      <c r="N19" s="172">
        <v>0.5</v>
      </c>
      <c r="O19" s="170">
        <v>0</v>
      </c>
      <c r="P19" s="170">
        <v>0</v>
      </c>
      <c r="Q19" s="171">
        <v>0</v>
      </c>
      <c r="R19" s="171">
        <v>0</v>
      </c>
      <c r="S19" s="171">
        <v>0</v>
      </c>
      <c r="T19" s="171">
        <v>0</v>
      </c>
      <c r="U19" s="171">
        <v>2497340</v>
      </c>
      <c r="V19" s="171">
        <v>0</v>
      </c>
      <c r="W19" s="171">
        <v>0</v>
      </c>
      <c r="X19" s="171">
        <v>0</v>
      </c>
      <c r="Y19" s="171">
        <v>0</v>
      </c>
      <c r="Z19" s="171">
        <v>0</v>
      </c>
      <c r="AA19" s="1" t="b">
        <f t="shared" si="0"/>
        <v>1</v>
      </c>
      <c r="AB19" s="25">
        <f t="shared" si="1"/>
        <v>0.5</v>
      </c>
      <c r="AC19" s="26" t="b">
        <f t="shared" si="2"/>
        <v>1</v>
      </c>
      <c r="AD19" s="26" t="b">
        <f t="shared" si="3"/>
        <v>1</v>
      </c>
    </row>
    <row r="20" spans="1:30" ht="30" customHeight="1">
      <c r="A20" s="180">
        <v>18</v>
      </c>
      <c r="B20" s="156" t="s">
        <v>319</v>
      </c>
      <c r="C20" s="157" t="s">
        <v>308</v>
      </c>
      <c r="D20" s="158" t="s">
        <v>289</v>
      </c>
      <c r="E20" s="158" t="s">
        <v>114</v>
      </c>
      <c r="F20" s="156" t="s">
        <v>134</v>
      </c>
      <c r="G20" s="156" t="s">
        <v>349</v>
      </c>
      <c r="H20" s="156" t="s">
        <v>120</v>
      </c>
      <c r="I20" s="159">
        <v>0.45</v>
      </c>
      <c r="J20" s="160" t="s">
        <v>377</v>
      </c>
      <c r="K20" s="162">
        <v>7630000</v>
      </c>
      <c r="L20" s="161">
        <v>3815000</v>
      </c>
      <c r="M20" s="162">
        <v>3815000</v>
      </c>
      <c r="N20" s="163">
        <v>0.5</v>
      </c>
      <c r="O20" s="161">
        <v>0</v>
      </c>
      <c r="P20" s="161">
        <v>0</v>
      </c>
      <c r="Q20" s="162">
        <v>0</v>
      </c>
      <c r="R20" s="162">
        <v>0</v>
      </c>
      <c r="S20" s="162">
        <v>0</v>
      </c>
      <c r="T20" s="162">
        <v>0</v>
      </c>
      <c r="U20" s="162">
        <v>407500</v>
      </c>
      <c r="V20" s="162">
        <v>3407500</v>
      </c>
      <c r="W20" s="162">
        <v>0</v>
      </c>
      <c r="X20" s="162">
        <v>0</v>
      </c>
      <c r="Y20" s="162">
        <v>0</v>
      </c>
      <c r="Z20" s="162">
        <v>0</v>
      </c>
      <c r="AA20" s="1" t="b">
        <f t="shared" si="0"/>
        <v>1</v>
      </c>
      <c r="AB20" s="25">
        <f t="shared" si="1"/>
        <v>0.5</v>
      </c>
      <c r="AC20" s="26" t="b">
        <f t="shared" si="2"/>
        <v>1</v>
      </c>
      <c r="AD20" s="26" t="b">
        <f t="shared" si="3"/>
        <v>1</v>
      </c>
    </row>
    <row r="21" spans="1:30" ht="33.75">
      <c r="A21" s="174">
        <v>19</v>
      </c>
      <c r="B21" s="165" t="s">
        <v>320</v>
      </c>
      <c r="C21" s="166" t="s">
        <v>301</v>
      </c>
      <c r="D21" s="167" t="s">
        <v>186</v>
      </c>
      <c r="E21" s="167" t="s">
        <v>69</v>
      </c>
      <c r="F21" s="165" t="s">
        <v>145</v>
      </c>
      <c r="G21" s="165" t="s">
        <v>350</v>
      </c>
      <c r="H21" s="165" t="s">
        <v>120</v>
      </c>
      <c r="I21" s="168">
        <v>0.82969999999999999</v>
      </c>
      <c r="J21" s="169" t="s">
        <v>378</v>
      </c>
      <c r="K21" s="171">
        <v>5017583</v>
      </c>
      <c r="L21" s="170">
        <v>2508791</v>
      </c>
      <c r="M21" s="171">
        <v>2508792</v>
      </c>
      <c r="N21" s="172">
        <v>0.5</v>
      </c>
      <c r="O21" s="170">
        <v>0</v>
      </c>
      <c r="P21" s="170">
        <v>0</v>
      </c>
      <c r="Q21" s="171">
        <v>0</v>
      </c>
      <c r="R21" s="171">
        <v>0</v>
      </c>
      <c r="S21" s="171">
        <v>0</v>
      </c>
      <c r="T21" s="171">
        <v>0</v>
      </c>
      <c r="U21" s="171">
        <v>2508791</v>
      </c>
      <c r="V21" s="171">
        <v>0</v>
      </c>
      <c r="W21" s="171">
        <v>0</v>
      </c>
      <c r="X21" s="171">
        <v>0</v>
      </c>
      <c r="Y21" s="171">
        <v>0</v>
      </c>
      <c r="Z21" s="171">
        <v>0</v>
      </c>
      <c r="AA21" s="1" t="b">
        <f t="shared" si="0"/>
        <v>1</v>
      </c>
      <c r="AB21" s="25">
        <f t="shared" si="1"/>
        <v>0.5</v>
      </c>
      <c r="AC21" s="26" t="b">
        <f t="shared" si="2"/>
        <v>1</v>
      </c>
      <c r="AD21" s="26" t="b">
        <f t="shared" si="3"/>
        <v>1</v>
      </c>
    </row>
    <row r="22" spans="1:30" ht="30" customHeight="1">
      <c r="A22" s="174">
        <v>20</v>
      </c>
      <c r="B22" s="165" t="s">
        <v>321</v>
      </c>
      <c r="C22" s="166" t="s">
        <v>301</v>
      </c>
      <c r="D22" s="167" t="s">
        <v>290</v>
      </c>
      <c r="E22" s="167" t="s">
        <v>67</v>
      </c>
      <c r="F22" s="165" t="s">
        <v>145</v>
      </c>
      <c r="G22" s="165" t="s">
        <v>351</v>
      </c>
      <c r="H22" s="165" t="s">
        <v>120</v>
      </c>
      <c r="I22" s="168">
        <v>0.78</v>
      </c>
      <c r="J22" s="169" t="s">
        <v>379</v>
      </c>
      <c r="K22" s="171">
        <v>5430665</v>
      </c>
      <c r="L22" s="170">
        <v>2715332</v>
      </c>
      <c r="M22" s="171">
        <v>2715333</v>
      </c>
      <c r="N22" s="172">
        <v>0.5</v>
      </c>
      <c r="O22" s="170">
        <v>0</v>
      </c>
      <c r="P22" s="170">
        <v>0</v>
      </c>
      <c r="Q22" s="171">
        <v>0</v>
      </c>
      <c r="R22" s="171">
        <v>0</v>
      </c>
      <c r="S22" s="171">
        <v>0</v>
      </c>
      <c r="T22" s="171">
        <v>0</v>
      </c>
      <c r="U22" s="171">
        <v>2715332</v>
      </c>
      <c r="V22" s="171">
        <v>0</v>
      </c>
      <c r="W22" s="171">
        <v>0</v>
      </c>
      <c r="X22" s="171">
        <v>0</v>
      </c>
      <c r="Y22" s="171">
        <v>0</v>
      </c>
      <c r="Z22" s="171">
        <v>0</v>
      </c>
      <c r="AA22" s="1" t="b">
        <f t="shared" si="0"/>
        <v>1</v>
      </c>
      <c r="AB22" s="25">
        <f t="shared" si="1"/>
        <v>0.5</v>
      </c>
      <c r="AC22" s="26" t="b">
        <f t="shared" si="2"/>
        <v>1</v>
      </c>
      <c r="AD22" s="26" t="b">
        <f t="shared" si="3"/>
        <v>1</v>
      </c>
    </row>
    <row r="23" spans="1:30" ht="30" customHeight="1">
      <c r="A23" s="174">
        <v>21</v>
      </c>
      <c r="B23" s="165" t="s">
        <v>322</v>
      </c>
      <c r="C23" s="166" t="s">
        <v>301</v>
      </c>
      <c r="D23" s="167" t="s">
        <v>291</v>
      </c>
      <c r="E23" s="167" t="s">
        <v>89</v>
      </c>
      <c r="F23" s="165" t="s">
        <v>155</v>
      </c>
      <c r="G23" s="165" t="s">
        <v>352</v>
      </c>
      <c r="H23" s="165" t="s">
        <v>120</v>
      </c>
      <c r="I23" s="168">
        <v>0.96</v>
      </c>
      <c r="J23" s="169" t="s">
        <v>379</v>
      </c>
      <c r="K23" s="171">
        <v>2944860</v>
      </c>
      <c r="L23" s="170">
        <v>1472430</v>
      </c>
      <c r="M23" s="171">
        <v>1472430</v>
      </c>
      <c r="N23" s="172">
        <v>0.5</v>
      </c>
      <c r="O23" s="170">
        <v>0</v>
      </c>
      <c r="P23" s="170">
        <v>0</v>
      </c>
      <c r="Q23" s="171">
        <v>0</v>
      </c>
      <c r="R23" s="171">
        <v>0</v>
      </c>
      <c r="S23" s="171">
        <v>0</v>
      </c>
      <c r="T23" s="171">
        <v>0</v>
      </c>
      <c r="U23" s="171">
        <v>1472430</v>
      </c>
      <c r="V23" s="171">
        <v>0</v>
      </c>
      <c r="W23" s="171">
        <v>0</v>
      </c>
      <c r="X23" s="171">
        <v>0</v>
      </c>
      <c r="Y23" s="171">
        <v>0</v>
      </c>
      <c r="Z23" s="171">
        <v>0</v>
      </c>
      <c r="AA23" s="1" t="b">
        <f t="shared" si="0"/>
        <v>1</v>
      </c>
      <c r="AB23" s="25">
        <f t="shared" si="1"/>
        <v>0.5</v>
      </c>
      <c r="AC23" s="26" t="b">
        <f t="shared" si="2"/>
        <v>1</v>
      </c>
      <c r="AD23" s="26" t="b">
        <f t="shared" si="3"/>
        <v>1</v>
      </c>
    </row>
    <row r="24" spans="1:30" ht="30" customHeight="1">
      <c r="A24" s="174">
        <v>22</v>
      </c>
      <c r="B24" s="165" t="s">
        <v>323</v>
      </c>
      <c r="C24" s="166" t="s">
        <v>301</v>
      </c>
      <c r="D24" s="167" t="s">
        <v>284</v>
      </c>
      <c r="E24" s="167" t="s">
        <v>104</v>
      </c>
      <c r="F24" s="165" t="s">
        <v>219</v>
      </c>
      <c r="G24" s="165" t="s">
        <v>491</v>
      </c>
      <c r="H24" s="165" t="s">
        <v>119</v>
      </c>
      <c r="I24" s="168">
        <v>0.34</v>
      </c>
      <c r="J24" s="169" t="s">
        <v>380</v>
      </c>
      <c r="K24" s="171">
        <v>705708</v>
      </c>
      <c r="L24" s="170">
        <v>352854</v>
      </c>
      <c r="M24" s="171">
        <v>352854</v>
      </c>
      <c r="N24" s="172">
        <v>0.5</v>
      </c>
      <c r="O24" s="170">
        <v>0</v>
      </c>
      <c r="P24" s="170">
        <v>0</v>
      </c>
      <c r="Q24" s="171">
        <v>0</v>
      </c>
      <c r="R24" s="171">
        <v>0</v>
      </c>
      <c r="S24" s="171">
        <v>0</v>
      </c>
      <c r="T24" s="171">
        <v>0</v>
      </c>
      <c r="U24" s="171">
        <v>352854</v>
      </c>
      <c r="V24" s="171">
        <v>0</v>
      </c>
      <c r="W24" s="171">
        <v>0</v>
      </c>
      <c r="X24" s="171">
        <v>0</v>
      </c>
      <c r="Y24" s="171">
        <v>0</v>
      </c>
      <c r="Z24" s="171">
        <v>0</v>
      </c>
      <c r="AA24" s="1" t="b">
        <f t="shared" si="0"/>
        <v>1</v>
      </c>
      <c r="AB24" s="25">
        <f t="shared" si="1"/>
        <v>0.5</v>
      </c>
      <c r="AC24" s="26" t="b">
        <f t="shared" si="2"/>
        <v>1</v>
      </c>
      <c r="AD24" s="26" t="b">
        <f t="shared" si="3"/>
        <v>1</v>
      </c>
    </row>
    <row r="25" spans="1:30" ht="30" customHeight="1">
      <c r="A25" s="174">
        <v>23</v>
      </c>
      <c r="B25" s="165" t="s">
        <v>324</v>
      </c>
      <c r="C25" s="166" t="s">
        <v>301</v>
      </c>
      <c r="D25" s="167" t="s">
        <v>292</v>
      </c>
      <c r="E25" s="167" t="s">
        <v>110</v>
      </c>
      <c r="F25" s="165" t="s">
        <v>142</v>
      </c>
      <c r="G25" s="165" t="s">
        <v>353</v>
      </c>
      <c r="H25" s="165" t="s">
        <v>120</v>
      </c>
      <c r="I25" s="168">
        <v>0.39</v>
      </c>
      <c r="J25" s="169" t="s">
        <v>363</v>
      </c>
      <c r="K25" s="171">
        <v>2805000</v>
      </c>
      <c r="L25" s="170">
        <v>1402500</v>
      </c>
      <c r="M25" s="171">
        <v>1402500</v>
      </c>
      <c r="N25" s="172">
        <v>0.5</v>
      </c>
      <c r="O25" s="170">
        <v>0</v>
      </c>
      <c r="P25" s="170">
        <v>0</v>
      </c>
      <c r="Q25" s="171">
        <v>0</v>
      </c>
      <c r="R25" s="171">
        <v>0</v>
      </c>
      <c r="S25" s="171">
        <v>0</v>
      </c>
      <c r="T25" s="171">
        <v>0</v>
      </c>
      <c r="U25" s="171">
        <v>1402500</v>
      </c>
      <c r="V25" s="171">
        <v>0</v>
      </c>
      <c r="W25" s="171">
        <v>0</v>
      </c>
      <c r="X25" s="171">
        <v>0</v>
      </c>
      <c r="Y25" s="171">
        <v>0</v>
      </c>
      <c r="Z25" s="171">
        <v>0</v>
      </c>
      <c r="AA25" s="1" t="b">
        <f t="shared" si="0"/>
        <v>1</v>
      </c>
      <c r="AB25" s="25">
        <f t="shared" si="1"/>
        <v>0.5</v>
      </c>
      <c r="AC25" s="26" t="b">
        <f t="shared" si="2"/>
        <v>1</v>
      </c>
      <c r="AD25" s="26" t="b">
        <f t="shared" si="3"/>
        <v>1</v>
      </c>
    </row>
    <row r="26" spans="1:30" ht="30" customHeight="1">
      <c r="A26" s="180">
        <v>24</v>
      </c>
      <c r="B26" s="156" t="s">
        <v>325</v>
      </c>
      <c r="C26" s="157" t="s">
        <v>308</v>
      </c>
      <c r="D26" s="158" t="s">
        <v>293</v>
      </c>
      <c r="E26" s="158" t="s">
        <v>105</v>
      </c>
      <c r="F26" s="156" t="s">
        <v>219</v>
      </c>
      <c r="G26" s="156" t="s">
        <v>354</v>
      </c>
      <c r="H26" s="156" t="s">
        <v>120</v>
      </c>
      <c r="I26" s="159">
        <v>1.35</v>
      </c>
      <c r="J26" s="160" t="s">
        <v>381</v>
      </c>
      <c r="K26" s="162">
        <v>9966936</v>
      </c>
      <c r="L26" s="161">
        <v>4983468</v>
      </c>
      <c r="M26" s="162">
        <v>4983468</v>
      </c>
      <c r="N26" s="163">
        <v>0.5</v>
      </c>
      <c r="O26" s="161">
        <v>0</v>
      </c>
      <c r="P26" s="161">
        <v>0</v>
      </c>
      <c r="Q26" s="162">
        <v>0</v>
      </c>
      <c r="R26" s="162">
        <v>0</v>
      </c>
      <c r="S26" s="162">
        <v>0</v>
      </c>
      <c r="T26" s="162">
        <v>0</v>
      </c>
      <c r="U26" s="162">
        <v>500000</v>
      </c>
      <c r="V26" s="162">
        <v>1000000</v>
      </c>
      <c r="W26" s="162">
        <v>3483468</v>
      </c>
      <c r="X26" s="162">
        <v>0</v>
      </c>
      <c r="Y26" s="162">
        <v>0</v>
      </c>
      <c r="Z26" s="162">
        <v>0</v>
      </c>
      <c r="AA26" s="1" t="b">
        <f t="shared" si="0"/>
        <v>1</v>
      </c>
      <c r="AB26" s="25">
        <f t="shared" si="1"/>
        <v>0.5</v>
      </c>
      <c r="AC26" s="26" t="b">
        <f t="shared" si="2"/>
        <v>1</v>
      </c>
      <c r="AD26" s="26" t="b">
        <f t="shared" si="3"/>
        <v>1</v>
      </c>
    </row>
    <row r="27" spans="1:30" ht="33.75">
      <c r="A27" s="174">
        <v>25</v>
      </c>
      <c r="B27" s="165" t="s">
        <v>326</v>
      </c>
      <c r="C27" s="166" t="s">
        <v>301</v>
      </c>
      <c r="D27" s="167" t="s">
        <v>294</v>
      </c>
      <c r="E27" s="167" t="s">
        <v>66</v>
      </c>
      <c r="F27" s="165" t="s">
        <v>335</v>
      </c>
      <c r="G27" s="165" t="s">
        <v>355</v>
      </c>
      <c r="H27" s="165" t="s">
        <v>119</v>
      </c>
      <c r="I27" s="168">
        <v>0.43</v>
      </c>
      <c r="J27" s="169" t="s">
        <v>382</v>
      </c>
      <c r="K27" s="171">
        <v>3731208</v>
      </c>
      <c r="L27" s="170">
        <v>1865604</v>
      </c>
      <c r="M27" s="171">
        <v>1865604</v>
      </c>
      <c r="N27" s="172">
        <v>0.5</v>
      </c>
      <c r="O27" s="170">
        <v>0</v>
      </c>
      <c r="P27" s="170">
        <v>0</v>
      </c>
      <c r="Q27" s="171">
        <v>0</v>
      </c>
      <c r="R27" s="171">
        <v>0</v>
      </c>
      <c r="S27" s="171">
        <v>0</v>
      </c>
      <c r="T27" s="171">
        <v>0</v>
      </c>
      <c r="U27" s="171">
        <v>1865604</v>
      </c>
      <c r="V27" s="171">
        <v>0</v>
      </c>
      <c r="W27" s="171">
        <v>0</v>
      </c>
      <c r="X27" s="171">
        <v>0</v>
      </c>
      <c r="Y27" s="171">
        <v>0</v>
      </c>
      <c r="Z27" s="171">
        <v>0</v>
      </c>
      <c r="AA27" s="1" t="b">
        <f t="shared" si="0"/>
        <v>1</v>
      </c>
      <c r="AB27" s="25">
        <f t="shared" si="1"/>
        <v>0.5</v>
      </c>
      <c r="AC27" s="26" t="b">
        <f t="shared" si="2"/>
        <v>1</v>
      </c>
      <c r="AD27" s="26" t="b">
        <f t="shared" si="3"/>
        <v>1</v>
      </c>
    </row>
    <row r="28" spans="1:30" ht="30" customHeight="1">
      <c r="A28" s="174">
        <v>26</v>
      </c>
      <c r="B28" s="165" t="s">
        <v>327</v>
      </c>
      <c r="C28" s="166" t="s">
        <v>301</v>
      </c>
      <c r="D28" s="167" t="s">
        <v>295</v>
      </c>
      <c r="E28" s="167" t="s">
        <v>79</v>
      </c>
      <c r="F28" s="165" t="s">
        <v>140</v>
      </c>
      <c r="G28" s="165" t="s">
        <v>356</v>
      </c>
      <c r="H28" s="165" t="s">
        <v>141</v>
      </c>
      <c r="I28" s="168">
        <v>0.64</v>
      </c>
      <c r="J28" s="169" t="s">
        <v>371</v>
      </c>
      <c r="K28" s="171">
        <v>667776</v>
      </c>
      <c r="L28" s="170">
        <v>333888</v>
      </c>
      <c r="M28" s="171">
        <v>333888</v>
      </c>
      <c r="N28" s="172">
        <v>0.5</v>
      </c>
      <c r="O28" s="170">
        <v>0</v>
      </c>
      <c r="P28" s="170">
        <v>0</v>
      </c>
      <c r="Q28" s="171">
        <v>0</v>
      </c>
      <c r="R28" s="171">
        <v>0</v>
      </c>
      <c r="S28" s="171">
        <v>0</v>
      </c>
      <c r="T28" s="171">
        <v>0</v>
      </c>
      <c r="U28" s="171">
        <v>333888</v>
      </c>
      <c r="V28" s="171">
        <v>0</v>
      </c>
      <c r="W28" s="171">
        <v>0</v>
      </c>
      <c r="X28" s="171">
        <v>0</v>
      </c>
      <c r="Y28" s="171">
        <v>0</v>
      </c>
      <c r="Z28" s="171">
        <v>0</v>
      </c>
      <c r="AA28" s="1" t="b">
        <f t="shared" si="0"/>
        <v>1</v>
      </c>
      <c r="AB28" s="25">
        <f t="shared" si="1"/>
        <v>0.5</v>
      </c>
      <c r="AC28" s="26" t="b">
        <f t="shared" si="2"/>
        <v>1</v>
      </c>
      <c r="AD28" s="26" t="b">
        <f t="shared" si="3"/>
        <v>1</v>
      </c>
    </row>
    <row r="29" spans="1:30" ht="30" customHeight="1">
      <c r="A29" s="180">
        <v>27</v>
      </c>
      <c r="B29" s="156" t="s">
        <v>328</v>
      </c>
      <c r="C29" s="157" t="s">
        <v>308</v>
      </c>
      <c r="D29" s="158" t="s">
        <v>296</v>
      </c>
      <c r="E29" s="158" t="s">
        <v>102</v>
      </c>
      <c r="F29" s="156" t="s">
        <v>219</v>
      </c>
      <c r="G29" s="156" t="s">
        <v>357</v>
      </c>
      <c r="H29" s="156" t="s">
        <v>120</v>
      </c>
      <c r="I29" s="159">
        <v>0.37</v>
      </c>
      <c r="J29" s="160" t="s">
        <v>383</v>
      </c>
      <c r="K29" s="162">
        <v>8647373</v>
      </c>
      <c r="L29" s="161">
        <v>4323686</v>
      </c>
      <c r="M29" s="162">
        <v>4323687</v>
      </c>
      <c r="N29" s="163">
        <v>0.5</v>
      </c>
      <c r="O29" s="161">
        <v>0</v>
      </c>
      <c r="P29" s="161">
        <v>0</v>
      </c>
      <c r="Q29" s="162">
        <v>0</v>
      </c>
      <c r="R29" s="162">
        <v>0</v>
      </c>
      <c r="S29" s="162">
        <v>0</v>
      </c>
      <c r="T29" s="162">
        <v>0</v>
      </c>
      <c r="U29" s="162">
        <v>2550288</v>
      </c>
      <c r="V29" s="162">
        <v>1773398</v>
      </c>
      <c r="W29" s="162">
        <v>0</v>
      </c>
      <c r="X29" s="162">
        <v>0</v>
      </c>
      <c r="Y29" s="162">
        <v>0</v>
      </c>
      <c r="Z29" s="162">
        <v>0</v>
      </c>
      <c r="AA29" s="1" t="b">
        <f t="shared" si="0"/>
        <v>1</v>
      </c>
      <c r="AB29" s="25">
        <f t="shared" si="1"/>
        <v>0.5</v>
      </c>
      <c r="AC29" s="26" t="b">
        <f t="shared" si="2"/>
        <v>1</v>
      </c>
      <c r="AD29" s="26" t="b">
        <f t="shared" si="3"/>
        <v>1</v>
      </c>
    </row>
    <row r="30" spans="1:30" ht="30" customHeight="1">
      <c r="A30" s="174">
        <v>28</v>
      </c>
      <c r="B30" s="165" t="s">
        <v>329</v>
      </c>
      <c r="C30" s="166" t="s">
        <v>301</v>
      </c>
      <c r="D30" s="167" t="s">
        <v>297</v>
      </c>
      <c r="E30" s="167" t="s">
        <v>70</v>
      </c>
      <c r="F30" s="165" t="s">
        <v>147</v>
      </c>
      <c r="G30" s="165" t="s">
        <v>358</v>
      </c>
      <c r="H30" s="165" t="s">
        <v>120</v>
      </c>
      <c r="I30" s="168">
        <v>0.12</v>
      </c>
      <c r="J30" s="169" t="s">
        <v>382</v>
      </c>
      <c r="K30" s="171">
        <v>764796</v>
      </c>
      <c r="L30" s="170">
        <v>382398</v>
      </c>
      <c r="M30" s="171">
        <v>382398</v>
      </c>
      <c r="N30" s="172">
        <v>0.5</v>
      </c>
      <c r="O30" s="170">
        <v>0</v>
      </c>
      <c r="P30" s="170">
        <v>0</v>
      </c>
      <c r="Q30" s="171">
        <v>0</v>
      </c>
      <c r="R30" s="171">
        <v>0</v>
      </c>
      <c r="S30" s="171">
        <v>0</v>
      </c>
      <c r="T30" s="171">
        <v>0</v>
      </c>
      <c r="U30" s="171">
        <v>382398</v>
      </c>
      <c r="V30" s="171">
        <v>0</v>
      </c>
      <c r="W30" s="171">
        <v>0</v>
      </c>
      <c r="X30" s="171">
        <v>0</v>
      </c>
      <c r="Y30" s="171">
        <v>0</v>
      </c>
      <c r="Z30" s="171">
        <v>0</v>
      </c>
      <c r="AA30" s="1" t="b">
        <f t="shared" si="0"/>
        <v>1</v>
      </c>
      <c r="AB30" s="25">
        <f t="shared" si="1"/>
        <v>0.5</v>
      </c>
      <c r="AC30" s="26" t="b">
        <f t="shared" si="2"/>
        <v>1</v>
      </c>
      <c r="AD30" s="26" t="b">
        <f t="shared" si="3"/>
        <v>1</v>
      </c>
    </row>
    <row r="31" spans="1:30" ht="30" customHeight="1">
      <c r="A31" s="174">
        <v>29</v>
      </c>
      <c r="B31" s="165" t="s">
        <v>330</v>
      </c>
      <c r="C31" s="166" t="s">
        <v>301</v>
      </c>
      <c r="D31" s="167" t="s">
        <v>298</v>
      </c>
      <c r="E31" s="167" t="s">
        <v>86</v>
      </c>
      <c r="F31" s="165" t="s">
        <v>334</v>
      </c>
      <c r="G31" s="165" t="s">
        <v>359</v>
      </c>
      <c r="H31" s="165" t="s">
        <v>120</v>
      </c>
      <c r="I31" s="168">
        <v>0.51</v>
      </c>
      <c r="J31" s="169" t="s">
        <v>384</v>
      </c>
      <c r="K31" s="171">
        <v>1307800</v>
      </c>
      <c r="L31" s="170">
        <v>653900</v>
      </c>
      <c r="M31" s="171">
        <v>653900</v>
      </c>
      <c r="N31" s="172">
        <v>0.5</v>
      </c>
      <c r="O31" s="170">
        <v>0</v>
      </c>
      <c r="P31" s="170">
        <v>0</v>
      </c>
      <c r="Q31" s="171">
        <v>0</v>
      </c>
      <c r="R31" s="171">
        <v>0</v>
      </c>
      <c r="S31" s="171">
        <v>0</v>
      </c>
      <c r="T31" s="171">
        <v>0</v>
      </c>
      <c r="U31" s="171">
        <v>653900</v>
      </c>
      <c r="V31" s="171">
        <v>0</v>
      </c>
      <c r="W31" s="171">
        <v>0</v>
      </c>
      <c r="X31" s="171">
        <v>0</v>
      </c>
      <c r="Y31" s="171">
        <v>0</v>
      </c>
      <c r="Z31" s="171">
        <v>0</v>
      </c>
      <c r="AA31" s="1" t="b">
        <f t="shared" si="0"/>
        <v>1</v>
      </c>
      <c r="AB31" s="25">
        <f t="shared" si="1"/>
        <v>0.5</v>
      </c>
      <c r="AC31" s="26" t="b">
        <f t="shared" si="2"/>
        <v>1</v>
      </c>
      <c r="AD31" s="26" t="b">
        <f t="shared" si="3"/>
        <v>1</v>
      </c>
    </row>
    <row r="32" spans="1:30" ht="30" customHeight="1">
      <c r="A32" s="180">
        <v>30</v>
      </c>
      <c r="B32" s="156" t="s">
        <v>331</v>
      </c>
      <c r="C32" s="157" t="s">
        <v>308</v>
      </c>
      <c r="D32" s="158" t="s">
        <v>282</v>
      </c>
      <c r="E32" s="158" t="s">
        <v>99</v>
      </c>
      <c r="F32" s="156" t="s">
        <v>130</v>
      </c>
      <c r="G32" s="156" t="s">
        <v>360</v>
      </c>
      <c r="H32" s="156" t="s">
        <v>120</v>
      </c>
      <c r="I32" s="159">
        <v>0.33</v>
      </c>
      <c r="J32" s="177" t="s">
        <v>492</v>
      </c>
      <c r="K32" s="162">
        <v>1422348</v>
      </c>
      <c r="L32" s="161">
        <v>711174</v>
      </c>
      <c r="M32" s="162">
        <v>711174</v>
      </c>
      <c r="N32" s="163">
        <v>0.5</v>
      </c>
      <c r="O32" s="161">
        <v>0</v>
      </c>
      <c r="P32" s="161">
        <v>0</v>
      </c>
      <c r="Q32" s="162">
        <v>0</v>
      </c>
      <c r="R32" s="162">
        <v>0</v>
      </c>
      <c r="S32" s="162">
        <v>0</v>
      </c>
      <c r="T32" s="162">
        <v>0</v>
      </c>
      <c r="U32" s="162">
        <v>350000</v>
      </c>
      <c r="V32" s="162">
        <v>361174</v>
      </c>
      <c r="W32" s="162">
        <v>0</v>
      </c>
      <c r="X32" s="162">
        <v>0</v>
      </c>
      <c r="Y32" s="162">
        <v>0</v>
      </c>
      <c r="Z32" s="162">
        <v>0</v>
      </c>
      <c r="AA32" s="1" t="b">
        <f t="shared" si="0"/>
        <v>1</v>
      </c>
      <c r="AB32" s="25">
        <f t="shared" si="1"/>
        <v>0.5</v>
      </c>
      <c r="AC32" s="26" t="b">
        <f t="shared" si="2"/>
        <v>1</v>
      </c>
      <c r="AD32" s="26" t="b">
        <f t="shared" si="3"/>
        <v>1</v>
      </c>
    </row>
    <row r="33" spans="1:30" ht="30" customHeight="1">
      <c r="A33" s="174">
        <v>31</v>
      </c>
      <c r="B33" s="165" t="s">
        <v>332</v>
      </c>
      <c r="C33" s="166" t="s">
        <v>301</v>
      </c>
      <c r="D33" s="167" t="s">
        <v>299</v>
      </c>
      <c r="E33" s="167" t="s">
        <v>92</v>
      </c>
      <c r="F33" s="165" t="s">
        <v>223</v>
      </c>
      <c r="G33" s="165" t="s">
        <v>361</v>
      </c>
      <c r="H33" s="165" t="s">
        <v>119</v>
      </c>
      <c r="I33" s="168">
        <v>1.38</v>
      </c>
      <c r="J33" s="169" t="s">
        <v>385</v>
      </c>
      <c r="K33" s="171">
        <v>4877000</v>
      </c>
      <c r="L33" s="170">
        <v>2438500</v>
      </c>
      <c r="M33" s="171">
        <v>2438500</v>
      </c>
      <c r="N33" s="172">
        <v>0.5</v>
      </c>
      <c r="O33" s="170">
        <v>0</v>
      </c>
      <c r="P33" s="170">
        <v>0</v>
      </c>
      <c r="Q33" s="171">
        <v>0</v>
      </c>
      <c r="R33" s="171">
        <v>0</v>
      </c>
      <c r="S33" s="171">
        <v>0</v>
      </c>
      <c r="T33" s="171">
        <v>0</v>
      </c>
      <c r="U33" s="171">
        <v>2438500</v>
      </c>
      <c r="V33" s="171">
        <v>0</v>
      </c>
      <c r="W33" s="171">
        <v>0</v>
      </c>
      <c r="X33" s="171">
        <v>0</v>
      </c>
      <c r="Y33" s="171">
        <v>0</v>
      </c>
      <c r="Z33" s="171">
        <v>0</v>
      </c>
      <c r="AA33" s="1" t="b">
        <f t="shared" ref="AA33:AA34" si="4">L33=SUM(O33:Z33)</f>
        <v>1</v>
      </c>
      <c r="AB33" s="25">
        <f t="shared" ref="AB33:AB34" si="5">ROUND(L33/K33,4)</f>
        <v>0.5</v>
      </c>
      <c r="AC33" s="26" t="b">
        <f t="shared" ref="AC33:AC34" si="6">AB33=N33</f>
        <v>1</v>
      </c>
      <c r="AD33" s="26" t="b">
        <f t="shared" ref="AD33:AD34" si="7">K33=L33+M33</f>
        <v>1</v>
      </c>
    </row>
    <row r="34" spans="1:30" ht="30" customHeight="1">
      <c r="A34" s="174">
        <v>32</v>
      </c>
      <c r="B34" s="165" t="s">
        <v>386</v>
      </c>
      <c r="C34" s="166" t="s">
        <v>301</v>
      </c>
      <c r="D34" s="167" t="s">
        <v>186</v>
      </c>
      <c r="E34" s="167" t="s">
        <v>69</v>
      </c>
      <c r="F34" s="165" t="s">
        <v>145</v>
      </c>
      <c r="G34" s="165" t="s">
        <v>387</v>
      </c>
      <c r="H34" s="165" t="s">
        <v>120</v>
      </c>
      <c r="I34" s="168">
        <v>0.45</v>
      </c>
      <c r="J34" s="169" t="s">
        <v>378</v>
      </c>
      <c r="K34" s="171">
        <v>4807069</v>
      </c>
      <c r="L34" s="170">
        <v>2403534</v>
      </c>
      <c r="M34" s="171">
        <v>2403535</v>
      </c>
      <c r="N34" s="172">
        <v>0.5</v>
      </c>
      <c r="O34" s="170">
        <v>0</v>
      </c>
      <c r="P34" s="170">
        <v>0</v>
      </c>
      <c r="Q34" s="171">
        <v>0</v>
      </c>
      <c r="R34" s="171">
        <v>0</v>
      </c>
      <c r="S34" s="171">
        <v>0</v>
      </c>
      <c r="T34" s="171">
        <v>0</v>
      </c>
      <c r="U34" s="171">
        <v>2403534</v>
      </c>
      <c r="V34" s="171">
        <v>0</v>
      </c>
      <c r="W34" s="171">
        <v>0</v>
      </c>
      <c r="X34" s="171">
        <v>0</v>
      </c>
      <c r="Y34" s="171">
        <v>0</v>
      </c>
      <c r="Z34" s="171">
        <v>0</v>
      </c>
      <c r="AA34" s="1" t="b">
        <f t="shared" si="4"/>
        <v>1</v>
      </c>
      <c r="AB34" s="25">
        <f t="shared" si="5"/>
        <v>0.5</v>
      </c>
      <c r="AC34" s="26" t="b">
        <f t="shared" si="6"/>
        <v>1</v>
      </c>
      <c r="AD34" s="26" t="b">
        <f t="shared" si="7"/>
        <v>1</v>
      </c>
    </row>
    <row r="35" spans="1:30" ht="20.100000000000001" customHeight="1">
      <c r="A35" s="228" t="s">
        <v>44</v>
      </c>
      <c r="B35" s="228"/>
      <c r="C35" s="228"/>
      <c r="D35" s="228"/>
      <c r="E35" s="228"/>
      <c r="F35" s="228"/>
      <c r="G35" s="228"/>
      <c r="H35" s="228"/>
      <c r="I35" s="175">
        <f>SUM(I3:I34)</f>
        <v>24.646700000000003</v>
      </c>
      <c r="J35" s="31" t="s">
        <v>14</v>
      </c>
      <c r="K35" s="145">
        <f>SUM(K3:K34)</f>
        <v>176958477</v>
      </c>
      <c r="L35" s="145">
        <f>SUM(L3:L34)</f>
        <v>88479234</v>
      </c>
      <c r="M35" s="145">
        <f>SUM(M3:M34)</f>
        <v>88479243</v>
      </c>
      <c r="N35" s="146" t="s">
        <v>14</v>
      </c>
      <c r="O35" s="145">
        <f t="shared" ref="O35:Z35" si="8">SUM(O3:O34)</f>
        <v>0</v>
      </c>
      <c r="P35" s="145">
        <f t="shared" si="8"/>
        <v>0</v>
      </c>
      <c r="Q35" s="145">
        <f t="shared" si="8"/>
        <v>0</v>
      </c>
      <c r="R35" s="145">
        <f t="shared" si="8"/>
        <v>0</v>
      </c>
      <c r="S35" s="145">
        <f t="shared" si="8"/>
        <v>0</v>
      </c>
      <c r="T35" s="145">
        <f t="shared" si="8"/>
        <v>0</v>
      </c>
      <c r="U35" s="145">
        <f t="shared" si="8"/>
        <v>59404690</v>
      </c>
      <c r="V35" s="145">
        <f t="shared" si="8"/>
        <v>13608601</v>
      </c>
      <c r="W35" s="145">
        <f t="shared" si="8"/>
        <v>8911358</v>
      </c>
      <c r="X35" s="145">
        <f t="shared" si="8"/>
        <v>5150000</v>
      </c>
      <c r="Y35" s="145">
        <f t="shared" si="8"/>
        <v>1404585</v>
      </c>
      <c r="Z35" s="145">
        <f t="shared" si="8"/>
        <v>0</v>
      </c>
      <c r="AA35" s="1" t="b">
        <f t="shared" ref="AA35:AA37" si="9">L35=SUM(O35:Z35)</f>
        <v>1</v>
      </c>
      <c r="AB35" s="25">
        <f>ROUND(L35/K35,4)</f>
        <v>0.5</v>
      </c>
      <c r="AC35" s="26" t="s">
        <v>14</v>
      </c>
      <c r="AD35" s="26" t="b">
        <f t="shared" ref="AD35" si="10">K35=L35+M35</f>
        <v>1</v>
      </c>
    </row>
    <row r="36" spans="1:30" ht="20.100000000000001" customHeight="1">
      <c r="A36" s="224" t="s">
        <v>38</v>
      </c>
      <c r="B36" s="225"/>
      <c r="C36" s="225"/>
      <c r="D36" s="225"/>
      <c r="E36" s="225"/>
      <c r="F36" s="225"/>
      <c r="G36" s="225"/>
      <c r="H36" s="226"/>
      <c r="I36" s="175">
        <f>SUMIF($C$3:$C$34,"N",I3:I34)</f>
        <v>15.224699999999999</v>
      </c>
      <c r="J36" s="31" t="s">
        <v>14</v>
      </c>
      <c r="K36" s="145">
        <f>SUMIF($C$3:$C$34,"N",K3:K34)</f>
        <v>90276462</v>
      </c>
      <c r="L36" s="145">
        <f>SUMIF($C$3:$C$34,"N",L3:L34)</f>
        <v>45138228</v>
      </c>
      <c r="M36" s="145">
        <f>SUMIF($C$3:$C$34,"N",M3:M34)</f>
        <v>45138234</v>
      </c>
      <c r="N36" s="146" t="s">
        <v>14</v>
      </c>
      <c r="O36" s="145">
        <f t="shared" ref="O36:Z36" si="11">SUMIF($C$3:$C$34,"N",O3:O34)</f>
        <v>0</v>
      </c>
      <c r="P36" s="145">
        <f t="shared" si="11"/>
        <v>0</v>
      </c>
      <c r="Q36" s="145">
        <f t="shared" si="11"/>
        <v>0</v>
      </c>
      <c r="R36" s="145">
        <f t="shared" si="11"/>
        <v>0</v>
      </c>
      <c r="S36" s="145">
        <f t="shared" si="11"/>
        <v>0</v>
      </c>
      <c r="T36" s="145">
        <f t="shared" si="11"/>
        <v>0</v>
      </c>
      <c r="U36" s="145">
        <f t="shared" si="11"/>
        <v>45138228</v>
      </c>
      <c r="V36" s="145">
        <f t="shared" si="11"/>
        <v>0</v>
      </c>
      <c r="W36" s="145">
        <f t="shared" si="11"/>
        <v>0</v>
      </c>
      <c r="X36" s="145">
        <f t="shared" si="11"/>
        <v>0</v>
      </c>
      <c r="Y36" s="145">
        <f t="shared" si="11"/>
        <v>0</v>
      </c>
      <c r="Z36" s="145">
        <f t="shared" si="11"/>
        <v>0</v>
      </c>
      <c r="AA36" s="1" t="b">
        <f t="shared" si="9"/>
        <v>1</v>
      </c>
      <c r="AB36" s="25">
        <f t="shared" ref="AB36" si="12">ROUND(L36/K36,4)</f>
        <v>0.5</v>
      </c>
      <c r="AC36" s="26" t="s">
        <v>14</v>
      </c>
      <c r="AD36" s="26" t="b">
        <f t="shared" ref="AD36" si="13">K36=L36+M36</f>
        <v>1</v>
      </c>
    </row>
    <row r="37" spans="1:30" ht="20.100000000000001" customHeight="1">
      <c r="A37" s="227" t="s">
        <v>39</v>
      </c>
      <c r="B37" s="227"/>
      <c r="C37" s="227"/>
      <c r="D37" s="227"/>
      <c r="E37" s="227"/>
      <c r="F37" s="227"/>
      <c r="G37" s="227"/>
      <c r="H37" s="227"/>
      <c r="I37" s="176">
        <f>SUMIF($C$3:$C$34,"W",I3:I34)</f>
        <v>9.4220000000000006</v>
      </c>
      <c r="J37" s="140" t="s">
        <v>14</v>
      </c>
      <c r="K37" s="149">
        <f>SUMIF($C$3:$C$34,"W",K3:K34)</f>
        <v>86682015</v>
      </c>
      <c r="L37" s="149">
        <f>SUMIF($C$3:$C$34,"W",L3:L34)</f>
        <v>43341006</v>
      </c>
      <c r="M37" s="149">
        <f>SUMIF($C$3:$C$34,"W",M3:M34)</f>
        <v>43341009</v>
      </c>
      <c r="N37" s="150" t="s">
        <v>14</v>
      </c>
      <c r="O37" s="149">
        <f t="shared" ref="O37:Z37" si="14">SUMIF($C$3:$C$34,"W",O3:O34)</f>
        <v>0</v>
      </c>
      <c r="P37" s="149">
        <f t="shared" si="14"/>
        <v>0</v>
      </c>
      <c r="Q37" s="149">
        <f t="shared" si="14"/>
        <v>0</v>
      </c>
      <c r="R37" s="149">
        <f t="shared" si="14"/>
        <v>0</v>
      </c>
      <c r="S37" s="149">
        <f t="shared" si="14"/>
        <v>0</v>
      </c>
      <c r="T37" s="149">
        <f t="shared" si="14"/>
        <v>0</v>
      </c>
      <c r="U37" s="149">
        <f t="shared" si="14"/>
        <v>14266462</v>
      </c>
      <c r="V37" s="149">
        <f t="shared" si="14"/>
        <v>13608601</v>
      </c>
      <c r="W37" s="149">
        <f t="shared" si="14"/>
        <v>8911358</v>
      </c>
      <c r="X37" s="149">
        <f t="shared" si="14"/>
        <v>5150000</v>
      </c>
      <c r="Y37" s="149">
        <f t="shared" si="14"/>
        <v>1404585</v>
      </c>
      <c r="Z37" s="149">
        <f t="shared" si="14"/>
        <v>0</v>
      </c>
      <c r="AA37" s="1" t="b">
        <f t="shared" si="9"/>
        <v>1</v>
      </c>
      <c r="AB37" s="25">
        <f t="shared" ref="AB37" si="15">ROUND(L37/K37,4)</f>
        <v>0.5</v>
      </c>
      <c r="AC37" s="26" t="s">
        <v>14</v>
      </c>
      <c r="AD37" s="26" t="b">
        <f t="shared" ref="AD37" si="16">K37=L37+M37</f>
        <v>1</v>
      </c>
    </row>
    <row r="38" spans="1:30">
      <c r="A38" s="22"/>
      <c r="AD38" s="14"/>
    </row>
    <row r="39" spans="1:30">
      <c r="A39" s="20" t="s">
        <v>24</v>
      </c>
    </row>
    <row r="40" spans="1:30">
      <c r="A40" s="21" t="s">
        <v>25</v>
      </c>
    </row>
    <row r="41" spans="1:30">
      <c r="A41" s="20" t="s">
        <v>35</v>
      </c>
    </row>
    <row r="42" spans="1:30">
      <c r="A42" s="23"/>
    </row>
  </sheetData>
  <mergeCells count="18">
    <mergeCell ref="A36:H36"/>
    <mergeCell ref="D1:D2"/>
    <mergeCell ref="A37:H37"/>
    <mergeCell ref="E1:E2"/>
    <mergeCell ref="O1:Z1"/>
    <mergeCell ref="M1:M2"/>
    <mergeCell ref="N1:N2"/>
    <mergeCell ref="A35:H35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A3:AC37">
    <cfRule type="containsText" dxfId="2" priority="3" operator="containsText" text="fałsz">
      <formula>NOT(ISERROR(SEARCH("fałsz",AA3)))</formula>
    </cfRule>
  </conditionalFormatting>
  <conditionalFormatting sqref="AB36:AC37 AA35:AA37 AB35:AD35 AA3:AD34">
    <cfRule type="cellIs" dxfId="1" priority="5" operator="equal">
      <formula>FALSE</formula>
    </cfRule>
  </conditionalFormatting>
  <conditionalFormatting sqref="AD36:AD38">
    <cfRule type="cellIs" dxfId="0" priority="1" operator="equal">
      <formula>FALSE</formula>
    </cfRule>
  </conditionalFormatting>
  <dataValidations count="1">
    <dataValidation type="list" allowBlank="1" showInputMessage="1" showErrorMessage="1" sqref="C3:C34" xr:uid="{00000000-0002-0000-0400-000000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35" fitToHeight="0" orientation="landscape" r:id="rId1"/>
  <headerFooter>
    <oddHeader>&amp;LWojewództwo pomorskie 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Michał Ochaciński</cp:lastModifiedBy>
  <cp:lastPrinted>2024-12-05T09:36:08Z</cp:lastPrinted>
  <dcterms:created xsi:type="dcterms:W3CDTF">2019-02-25T10:53:14Z</dcterms:created>
  <dcterms:modified xsi:type="dcterms:W3CDTF">2025-01-29T13:36:49Z</dcterms:modified>
</cp:coreProperties>
</file>