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4385" yWindow="105" windowWidth="14430" windowHeight="12135" firstSheet="1" activeTab="1"/>
  </bookViews>
  <sheets>
    <sheet name="roboczy " sheetId="3" state="hidden" r:id="rId1"/>
    <sheet name="2018" sheetId="7" r:id="rId2"/>
  </sheets>
  <definedNames>
    <definedName name="_xlnm._FilterDatabase" localSheetId="0" hidden="1">'roboczy '!$A$1:$Q$163</definedName>
    <definedName name="_xlnm.Print_Titles" localSheetId="1">'2018'!$A:$A,'2018'!$11:$11</definedName>
  </definedNames>
  <calcPr calcId="125725"/>
</workbook>
</file>

<file path=xl/calcChain.xml><?xml version="1.0" encoding="utf-8"?>
<calcChain xmlns="http://schemas.openxmlformats.org/spreadsheetml/2006/main">
  <c r="C15" i="7"/>
  <c r="H168" i="3" l="1"/>
  <c r="L80" l="1"/>
  <c r="L147"/>
  <c r="L142"/>
  <c r="L8"/>
  <c r="O8"/>
  <c r="H93" s="1"/>
  <c r="L145"/>
  <c r="L146"/>
  <c r="L3"/>
  <c r="L4"/>
  <c r="L5"/>
  <c r="L6"/>
  <c r="L7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3"/>
  <c r="L144"/>
  <c r="L148"/>
  <c r="L149"/>
  <c r="L150"/>
  <c r="L151"/>
  <c r="L152"/>
  <c r="L153"/>
  <c r="L154"/>
  <c r="L155"/>
  <c r="L156"/>
  <c r="L157"/>
  <c r="L158"/>
  <c r="L159"/>
  <c r="L160"/>
  <c r="L161"/>
  <c r="L162"/>
  <c r="L163"/>
  <c r="L165"/>
  <c r="L166"/>
  <c r="L167"/>
  <c r="L168"/>
  <c r="L2"/>
  <c r="I165"/>
  <c r="O4"/>
  <c r="H10" s="1"/>
  <c r="O3"/>
  <c r="H26" s="1"/>
  <c r="H8"/>
  <c r="J8" s="1"/>
  <c r="H34"/>
  <c r="O13"/>
  <c r="H65" s="1"/>
  <c r="O12"/>
  <c r="H145" s="1"/>
  <c r="O11"/>
  <c r="H52" s="1"/>
  <c r="O10"/>
  <c r="H2" s="1"/>
  <c r="O9"/>
  <c r="O7"/>
  <c r="O6"/>
  <c r="O5"/>
  <c r="H102" s="1"/>
  <c r="I169"/>
  <c r="H80" l="1"/>
  <c r="J80" s="1"/>
  <c r="H147"/>
  <c r="J147" s="1"/>
  <c r="H142"/>
  <c r="J142" s="1"/>
  <c r="H60"/>
  <c r="H103"/>
  <c r="H54"/>
  <c r="H30"/>
  <c r="H15"/>
  <c r="H162"/>
  <c r="H22"/>
  <c r="H68"/>
  <c r="H136"/>
  <c r="H89"/>
  <c r="H6"/>
  <c r="H94"/>
  <c r="H121"/>
  <c r="H96"/>
  <c r="H53"/>
  <c r="H120"/>
  <c r="H77"/>
  <c r="H39"/>
  <c r="H38"/>
  <c r="J38" s="1"/>
  <c r="H119"/>
  <c r="H71"/>
  <c r="H37"/>
  <c r="H167"/>
  <c r="J167" s="1"/>
  <c r="H128"/>
  <c r="H144"/>
  <c r="H112"/>
  <c r="H69"/>
  <c r="H33"/>
  <c r="H14"/>
  <c r="H150"/>
  <c r="H139"/>
  <c r="H131"/>
  <c r="H123"/>
  <c r="H115"/>
  <c r="H107"/>
  <c r="H99"/>
  <c r="H92"/>
  <c r="H79"/>
  <c r="H64"/>
  <c r="H56"/>
  <c r="H48"/>
  <c r="H42"/>
  <c r="H25"/>
  <c r="H17"/>
  <c r="H9"/>
  <c r="H160"/>
  <c r="H155"/>
  <c r="H149"/>
  <c r="H138"/>
  <c r="H130"/>
  <c r="H122"/>
  <c r="H114"/>
  <c r="H106"/>
  <c r="H98"/>
  <c r="H91"/>
  <c r="H85"/>
  <c r="H78"/>
  <c r="H70"/>
  <c r="H63"/>
  <c r="H55"/>
  <c r="H47"/>
  <c r="H41"/>
  <c r="H32"/>
  <c r="H24"/>
  <c r="H16"/>
  <c r="H166"/>
  <c r="H104"/>
  <c r="H76"/>
  <c r="H61"/>
  <c r="H159"/>
  <c r="H154"/>
  <c r="H137"/>
  <c r="H129"/>
  <c r="H113"/>
  <c r="H105"/>
  <c r="H97"/>
  <c r="H90"/>
  <c r="H84"/>
  <c r="H62"/>
  <c r="H40"/>
  <c r="H31"/>
  <c r="H23"/>
  <c r="H7"/>
  <c r="J168"/>
  <c r="H158"/>
  <c r="H83"/>
  <c r="H75"/>
  <c r="H67"/>
  <c r="H21"/>
  <c r="H152"/>
  <c r="H134"/>
  <c r="H126"/>
  <c r="H118"/>
  <c r="H110"/>
  <c r="H95"/>
  <c r="H87"/>
  <c r="H82"/>
  <c r="H74"/>
  <c r="H59"/>
  <c r="H51"/>
  <c r="H45"/>
  <c r="H36"/>
  <c r="H28"/>
  <c r="H20"/>
  <c r="J20" s="1"/>
  <c r="H12"/>
  <c r="H4"/>
  <c r="H153"/>
  <c r="H143"/>
  <c r="H135"/>
  <c r="H127"/>
  <c r="H111"/>
  <c r="H13"/>
  <c r="H163"/>
  <c r="H161"/>
  <c r="H157"/>
  <c r="H146"/>
  <c r="H141"/>
  <c r="H133"/>
  <c r="H125"/>
  <c r="H117"/>
  <c r="H109"/>
  <c r="H101"/>
  <c r="H86"/>
  <c r="H81"/>
  <c r="H73"/>
  <c r="H66"/>
  <c r="H58"/>
  <c r="H50"/>
  <c r="H44"/>
  <c r="H35"/>
  <c r="H27"/>
  <c r="H19"/>
  <c r="H11"/>
  <c r="H3"/>
  <c r="H148"/>
  <c r="H88"/>
  <c r="H46"/>
  <c r="H29"/>
  <c r="H5"/>
  <c r="H156"/>
  <c r="H151"/>
  <c r="H140"/>
  <c r="H132"/>
  <c r="H124"/>
  <c r="H116"/>
  <c r="H108"/>
  <c r="H100"/>
  <c r="H72"/>
  <c r="H57"/>
  <c r="H49"/>
  <c r="H43"/>
  <c r="H18"/>
  <c r="J52"/>
  <c r="H165" l="1"/>
  <c r="J165" s="1"/>
  <c r="J166"/>
  <c r="H169"/>
  <c r="J163"/>
  <c r="J31"/>
  <c r="J39"/>
  <c r="J89"/>
  <c r="J96"/>
  <c r="J112"/>
  <c r="J120"/>
  <c r="J128"/>
  <c r="J136"/>
  <c r="J30"/>
  <c r="J16"/>
  <c r="J24"/>
  <c r="J32"/>
  <c r="J40"/>
  <c r="J62"/>
  <c r="J84"/>
  <c r="J90"/>
  <c r="J97"/>
  <c r="J105"/>
  <c r="J129"/>
  <c r="J137"/>
  <c r="J159"/>
  <c r="J9"/>
  <c r="J17"/>
  <c r="J25"/>
  <c r="J47"/>
  <c r="J63"/>
  <c r="J98"/>
  <c r="J106"/>
  <c r="J114"/>
  <c r="J122"/>
  <c r="J130"/>
  <c r="J143"/>
  <c r="J127"/>
  <c r="J26"/>
  <c r="J42"/>
  <c r="J56"/>
  <c r="J107"/>
  <c r="J131"/>
  <c r="J139"/>
  <c r="J150"/>
  <c r="J29"/>
  <c r="J59"/>
  <c r="J74"/>
  <c r="J87"/>
  <c r="J118"/>
  <c r="J126"/>
  <c r="J6"/>
  <c r="J75"/>
  <c r="J88"/>
  <c r="J11"/>
  <c r="J19"/>
  <c r="J43"/>
  <c r="J49"/>
  <c r="J57"/>
  <c r="J72"/>
  <c r="J100"/>
  <c r="J108"/>
  <c r="J116"/>
  <c r="J124"/>
  <c r="J132"/>
  <c r="J140"/>
  <c r="J151"/>
  <c r="J135"/>
  <c r="J4"/>
  <c r="J12"/>
  <c r="J28"/>
  <c r="J58"/>
  <c r="J66"/>
  <c r="J73"/>
  <c r="J81"/>
  <c r="J86"/>
  <c r="J101"/>
  <c r="J109"/>
  <c r="J117"/>
  <c r="J133"/>
  <c r="J141"/>
  <c r="J5"/>
  <c r="J45"/>
  <c r="J51"/>
  <c r="J95"/>
  <c r="J134"/>
  <c r="J111"/>
  <c r="J7"/>
  <c r="J23"/>
  <c r="J61"/>
  <c r="J76"/>
  <c r="J104"/>
  <c r="J113"/>
  <c r="J41"/>
  <c r="J55"/>
  <c r="J85"/>
  <c r="J91"/>
  <c r="J46"/>
  <c r="J10"/>
  <c r="J18"/>
  <c r="J48"/>
  <c r="J64"/>
  <c r="J79"/>
  <c r="J92"/>
  <c r="J115"/>
  <c r="J13"/>
  <c r="J27"/>
  <c r="J35"/>
  <c r="J44"/>
  <c r="J50"/>
  <c r="J125"/>
  <c r="J82"/>
  <c r="J14"/>
  <c r="J67"/>
  <c r="J154"/>
  <c r="J70"/>
  <c r="J2"/>
  <c r="J99"/>
  <c r="J53"/>
  <c r="J138"/>
  <c r="J162"/>
  <c r="J102"/>
  <c r="J60"/>
  <c r="J110"/>
  <c r="J149"/>
  <c r="J155"/>
  <c r="J160"/>
  <c r="J158"/>
  <c r="J144"/>
  <c r="J152"/>
  <c r="J145"/>
  <c r="J156"/>
  <c r="J153"/>
  <c r="J146"/>
  <c r="J157"/>
  <c r="J161"/>
  <c r="J148"/>
  <c r="J119"/>
  <c r="J54"/>
  <c r="J77"/>
  <c r="J121"/>
  <c r="J71"/>
  <c r="J37"/>
  <c r="J65"/>
  <c r="J36"/>
  <c r="J34"/>
  <c r="J15"/>
  <c r="J68"/>
  <c r="J69"/>
  <c r="J78"/>
  <c r="J83"/>
  <c r="J123"/>
  <c r="J93"/>
  <c r="J21"/>
  <c r="J33"/>
  <c r="J22"/>
  <c r="J103"/>
  <c r="J94"/>
  <c r="J169" l="1"/>
  <c r="J3"/>
</calcChain>
</file>

<file path=xl/sharedStrings.xml><?xml version="1.0" encoding="utf-8"?>
<sst xmlns="http://schemas.openxmlformats.org/spreadsheetml/2006/main" count="377" uniqueCount="323">
  <si>
    <t>numer</t>
  </si>
  <si>
    <t>Ogólnokształcąca Szkoła Sztuk Pięknych</t>
  </si>
  <si>
    <t>Liceum Plastyczne</t>
  </si>
  <si>
    <t>WŁOCŁAWEK</t>
  </si>
  <si>
    <t>JÓZEFÓW</t>
  </si>
  <si>
    <t>WARSZAWA</t>
  </si>
  <si>
    <t>IZABELIN</t>
  </si>
  <si>
    <t>Szczecin</t>
  </si>
  <si>
    <t>JASŁO</t>
  </si>
  <si>
    <t xml:space="preserve">JASŁO </t>
  </si>
  <si>
    <t>Chełm</t>
  </si>
  <si>
    <t>SULEJÓWEK</t>
  </si>
  <si>
    <t>ZGIERZ</t>
  </si>
  <si>
    <t xml:space="preserve">TRZEBOWNISKO </t>
  </si>
  <si>
    <t>ŁAŃCUT</t>
  </si>
  <si>
    <t xml:space="preserve">ŁAŃCUT </t>
  </si>
  <si>
    <t>WROCŁAW</t>
  </si>
  <si>
    <t>RUMIA</t>
  </si>
  <si>
    <t xml:space="preserve">WROCŁAW </t>
  </si>
  <si>
    <t xml:space="preserve">Sierpc </t>
  </si>
  <si>
    <t xml:space="preserve">Trzciana 193 A </t>
  </si>
  <si>
    <t>KROSNO</t>
  </si>
  <si>
    <t>WOŁOMIN</t>
  </si>
  <si>
    <t>SZCZECIN</t>
  </si>
  <si>
    <t>GDAŃSK</t>
  </si>
  <si>
    <t>LASKI</t>
  </si>
  <si>
    <t>OSTRÓDA</t>
  </si>
  <si>
    <t>LUTOMIERSK</t>
  </si>
  <si>
    <t>DĘBICA</t>
  </si>
  <si>
    <t>Olsztyn</t>
  </si>
  <si>
    <t>Białystok</t>
  </si>
  <si>
    <t xml:space="preserve">BIELAWA </t>
  </si>
  <si>
    <t>KRAKÓW</t>
  </si>
  <si>
    <t>REDA</t>
  </si>
  <si>
    <t>LUBLIN</t>
  </si>
  <si>
    <t>Łowicz</t>
  </si>
  <si>
    <t>LUBARTÓW</t>
  </si>
  <si>
    <t xml:space="preserve">BEŁŻYCE              </t>
  </si>
  <si>
    <t xml:space="preserve">KRAKÓW </t>
  </si>
  <si>
    <t>Warszawa</t>
  </si>
  <si>
    <t>SANOK</t>
  </si>
  <si>
    <t>ŁOMIANKI</t>
  </si>
  <si>
    <t>NAŁĘCZÓW</t>
  </si>
  <si>
    <t xml:space="preserve">ŻYRARDÓW </t>
  </si>
  <si>
    <t>ŁÓDZ</t>
  </si>
  <si>
    <t>Bolesławiec</t>
  </si>
  <si>
    <t>KONSTANCIN-JEZIORNA</t>
  </si>
  <si>
    <t>Biała Podlaska</t>
  </si>
  <si>
    <t>RZESZÓW</t>
  </si>
  <si>
    <t>Słupsk</t>
  </si>
  <si>
    <t>Gdańsk</t>
  </si>
  <si>
    <t>Kolbudy</t>
  </si>
  <si>
    <t>BIAŁYSTOK</t>
  </si>
  <si>
    <t xml:space="preserve">KROSNO </t>
  </si>
  <si>
    <t>NOWY SĄCZ</t>
  </si>
  <si>
    <t>GRYFICE</t>
  </si>
  <si>
    <t xml:space="preserve">BIELSKO BIAŁA </t>
  </si>
  <si>
    <t>Police</t>
  </si>
  <si>
    <t>Brzozów</t>
  </si>
  <si>
    <t>Garwolin</t>
  </si>
  <si>
    <t>Jarosław</t>
  </si>
  <si>
    <t>GLIWICE</t>
  </si>
  <si>
    <t>NOWE MIASTO LUBAWSKIE</t>
  </si>
  <si>
    <t>WĄBRZEŹNO</t>
  </si>
  <si>
    <t xml:space="preserve">WARSZAWA-WESOŁA </t>
  </si>
  <si>
    <t>Murowana Goślina</t>
  </si>
  <si>
    <t>GŁOWNO</t>
  </si>
  <si>
    <t>Trąbki Wielkie</t>
  </si>
  <si>
    <t>Nowy Sącz</t>
  </si>
  <si>
    <t>GDYNIA</t>
  </si>
  <si>
    <t>NIDZICA</t>
  </si>
  <si>
    <t>LESKO</t>
  </si>
  <si>
    <t xml:space="preserve">Śrem </t>
  </si>
  <si>
    <t>Słubice</t>
  </si>
  <si>
    <t>OSTROWIEC ŚW.</t>
  </si>
  <si>
    <t>NAKŁO NAD NOTECIĄ</t>
  </si>
  <si>
    <t>Lublin</t>
  </si>
  <si>
    <t>SOKOŁÓW MAŁOPOLSKI</t>
  </si>
  <si>
    <t>LEŻAJSK</t>
  </si>
  <si>
    <t>Kraków 30-209</t>
  </si>
  <si>
    <t>CIESZYN</t>
  </si>
  <si>
    <t xml:space="preserve">PRZEWORSK      </t>
  </si>
  <si>
    <t>PRZEWORSK</t>
  </si>
  <si>
    <t xml:space="preserve">WARSZAWA      </t>
  </si>
  <si>
    <t xml:space="preserve">ZAWIERCIE </t>
  </si>
  <si>
    <t>Aleksandrów Kujawski</t>
  </si>
  <si>
    <t>KOMORÓW</t>
  </si>
  <si>
    <t>Parczew</t>
  </si>
  <si>
    <t>KIELCE</t>
  </si>
  <si>
    <t>OPOLE</t>
  </si>
  <si>
    <t>NADARZYN</t>
  </si>
  <si>
    <t>Radzymin</t>
  </si>
  <si>
    <t>Katowice</t>
  </si>
  <si>
    <t>Poznań</t>
  </si>
  <si>
    <t>CZĘSTOCHOWA</t>
  </si>
  <si>
    <t>TYMBARK 249</t>
  </si>
  <si>
    <t>KOŚCIERZYNA</t>
  </si>
  <si>
    <t>CHEŁM</t>
  </si>
  <si>
    <t xml:space="preserve">GORZÓW WIELKOPOLSKI </t>
  </si>
  <si>
    <t>GRUDZIĄDZ</t>
  </si>
  <si>
    <t xml:space="preserve">KATOWICE  </t>
  </si>
  <si>
    <t>KONIN</t>
  </si>
  <si>
    <t xml:space="preserve">KOSZĘCIN        </t>
  </si>
  <si>
    <t xml:space="preserve">ŁÓDZ </t>
  </si>
  <si>
    <t>OSTROŁĘKA</t>
  </si>
  <si>
    <t>RADOM</t>
  </si>
  <si>
    <t>STARE BABICE</t>
  </si>
  <si>
    <t xml:space="preserve">SUWAŁKI  </t>
  </si>
  <si>
    <t>RZGÓW</t>
  </si>
  <si>
    <t>Miasto</t>
  </si>
  <si>
    <t xml:space="preserve">LEGIONOWO </t>
  </si>
  <si>
    <t>Łódź</t>
  </si>
  <si>
    <t>Piaseczno</t>
  </si>
  <si>
    <t>Niepubliczna Szkoła Muzyczna I st. Radom</t>
  </si>
  <si>
    <t>ŚWIDNICA</t>
  </si>
  <si>
    <t>ŁÓDŹ</t>
  </si>
  <si>
    <t>Plock</t>
  </si>
  <si>
    <t>BIBICE</t>
  </si>
  <si>
    <t>Polski Instytut Muzyczny Łódź</t>
  </si>
  <si>
    <t>nazwa szkoły</t>
  </si>
  <si>
    <t>Prywatna Ogólnokształcąca Szkoła Sztuk Pięknych Włocławek</t>
  </si>
  <si>
    <t>Typ szkoły</t>
  </si>
  <si>
    <t>Podstawowa kwota dotacji na 1 ucznia</t>
  </si>
  <si>
    <t xml:space="preserve">Szkoła Muzyczna I st. </t>
  </si>
  <si>
    <t xml:space="preserve">Szkoła Muzyczna II st. </t>
  </si>
  <si>
    <t>Ogólnokształcąca Szkoła Muzyczna I st.</t>
  </si>
  <si>
    <t>Ogólnokształcąca Szkoła Muzyczna II st.</t>
  </si>
  <si>
    <t>Ogólnokształcąca Szkoła Muzyczna II st. z internatem</t>
  </si>
  <si>
    <t>Liceum Plastyczne z internatem</t>
  </si>
  <si>
    <t>Zawodowa Szkoła Baletowa</t>
  </si>
  <si>
    <t>Szkoła Pomaturalna</t>
  </si>
  <si>
    <t>Szkoła Policealna</t>
  </si>
  <si>
    <t>wydatki wg ustawy budżetowej na 14.02.2018</t>
  </si>
  <si>
    <t>liczba uczniów wg SIO na 30.IX.2017</t>
  </si>
  <si>
    <t xml:space="preserve">Prywatna Szkoła Muzyczna I st. Izabelin                              </t>
  </si>
  <si>
    <t>Społeczna Szkoła Muzyczna I st. Szczecin</t>
  </si>
  <si>
    <t xml:space="preserve">Społeczna Szkoła Muzyczna II st. Szczecin </t>
  </si>
  <si>
    <t>Prywatna Szkoła Muzyczna I st. Jasło</t>
  </si>
  <si>
    <t>Prywatna Szkoła Muzyczna II st.  Jasło</t>
  </si>
  <si>
    <t xml:space="preserve">Społeczna Szkoła Muzyczna I st. Chełm </t>
  </si>
  <si>
    <t>Społeczna Szkoła Muzyczna II st. Zgierz</t>
  </si>
  <si>
    <t>I Prywatne Liceum Plastyczne Płock</t>
  </si>
  <si>
    <t xml:space="preserve">Prywatna Szkoła Muzyczna I st. Nowa Wieś </t>
  </si>
  <si>
    <t>Szkoła Muzyczna I st. Łańcut</t>
  </si>
  <si>
    <t xml:space="preserve">Szkoła Muzyczna II st. Łańcut </t>
  </si>
  <si>
    <t xml:space="preserve">Spoełczna Szkoła Muzyczna I st. Wrocław </t>
  </si>
  <si>
    <t xml:space="preserve">Prywatna Szkoła Muzyczna I st. Rumia </t>
  </si>
  <si>
    <t xml:space="preserve">Internat przy Społecznym Liceum Sztuk Plastycznych "Ala" Wrocław </t>
  </si>
  <si>
    <t>Społeczna Szkoła Muzyczna II st.  Sierpc</t>
  </si>
  <si>
    <t>Społeczna Szkola Muzyczna I st. Ostróda</t>
  </si>
  <si>
    <t>Prywatna Szkoła Muzyczna I st. Warszawa</t>
  </si>
  <si>
    <t xml:space="preserve">Salezjańska Ogólnokształcąca Szkoła Muzyczna II Lutomiersk </t>
  </si>
  <si>
    <t>Prywatna Szkoła Muzyczna I st. Józefów</t>
  </si>
  <si>
    <t>Społeczna Szkoła Muzyczna I st. Warszawa</t>
  </si>
  <si>
    <t>Prywatna Szkoła Muzyczna I st. Sulejówek</t>
  </si>
  <si>
    <t>Prywatna Szkoła Muzyczna II st. Sulejówek</t>
  </si>
  <si>
    <t>Niepubliczna Szkoła Muzyczna I st. Trzciana</t>
  </si>
  <si>
    <t>Prywatna Szkoła Muzyczna II st.  Wołomin</t>
  </si>
  <si>
    <t>Internat Salezjańska Ogólnokształcąca Szkoła Muzyczna II st. Lutomiersk</t>
  </si>
  <si>
    <t>Niepubliczna Szkoła Muzyczna II st. Dębica</t>
  </si>
  <si>
    <t>Policealne Studium Aktorskie Olsztyn</t>
  </si>
  <si>
    <t>Studio Sztuki Policealne Studium Zawodowe Plastyczne Warszawa</t>
  </si>
  <si>
    <t>Prywatna Szkoła Muzyczna I st. nr 2 Białystok</t>
  </si>
  <si>
    <t xml:space="preserve">Społeczna Szkoła Muzyczna I st. Bielawa </t>
  </si>
  <si>
    <t>Archidiecezjalna Szkoła Muzyczna II st. Kraków</t>
  </si>
  <si>
    <t>Prywatna Szkoła Muzyczna I st.  Reda</t>
  </si>
  <si>
    <t>Szkoła Muzyczna I st. Lublin</t>
  </si>
  <si>
    <t>Szkoła Muzyczna II st. Lublin</t>
  </si>
  <si>
    <t>Niepubliczna Szkoła Muzyczna I st. Łowicz</t>
  </si>
  <si>
    <t>Niepubliczna Szkoła Muzyczna II st. Łowicz</t>
  </si>
  <si>
    <t>Społeczna Szkoła Muzyczna I st. Lubartów</t>
  </si>
  <si>
    <t>Społeczna Szkoła Muzyczna II st. Lubartów</t>
  </si>
  <si>
    <t>Społeczna Szkoła Muzyczna I st. Bełżyce</t>
  </si>
  <si>
    <t xml:space="preserve">Społeczna Szkoła Muzyczna II st. Sanoku </t>
  </si>
  <si>
    <t>Niepubliczna Szkoła Muzyczna I st. Łomianki</t>
  </si>
  <si>
    <t>Prywatna Szkoła Muzyczna I st. nr.1  Żyrardów</t>
  </si>
  <si>
    <t xml:space="preserve">Społeczne Liceum Sztuk Plastycznych Wrocław </t>
  </si>
  <si>
    <t xml:space="preserve">Szkoła Muzyczna II st. Bolesławiec </t>
  </si>
  <si>
    <t>Szkoła Muzyczna I st. Konstancin-Jeziorna</t>
  </si>
  <si>
    <t>Prywatna Szkoła Muzyczna I st. Biała Podlaska</t>
  </si>
  <si>
    <t>Prywatna Szkoła Muzyczna II st. Biała Podlaska</t>
  </si>
  <si>
    <t>Społeczna Szkoła Muzyczna I st. Rzeszów</t>
  </si>
  <si>
    <t xml:space="preserve">Liceum Plastyczne Słupsk </t>
  </si>
  <si>
    <t xml:space="preserve">Liceum Plastyczne Gdańsk </t>
  </si>
  <si>
    <t>Ogólnokształcąca Szkoła Sztuk Pięknych Gdańsk</t>
  </si>
  <si>
    <t>Niepubliczna Szkoła Muzyczna I st. Kolbudy</t>
  </si>
  <si>
    <t>Społeczna Szkoła Muzyczna II st. Krosno</t>
  </si>
  <si>
    <t>Społeczna Szkoła Muzyczna I st. Krosno</t>
  </si>
  <si>
    <t xml:space="preserve">Katolickie Liceum Plastyczne Nowy Sącz </t>
  </si>
  <si>
    <t>Salezjańska Szkoła Muzyczna II st. Lutomiersk</t>
  </si>
  <si>
    <t xml:space="preserve">Niepubliczna Szkoła Muzyczna I st. Legionowo </t>
  </si>
  <si>
    <t>Internat Szkół Niepublicznych Lutomiersk</t>
  </si>
  <si>
    <t>Diecezjalna Szkoła Organistowska II st. Gliwice</t>
  </si>
  <si>
    <t>Liceum Plastyczne Gryfice</t>
  </si>
  <si>
    <t>Archidiecezjalna Szkoła Muzyczna I st. Kraków</t>
  </si>
  <si>
    <t>Diecezjalna Szkoła Organistowska-Szkoła Muzyczna II st. Bielsko Biała</t>
  </si>
  <si>
    <t>I</t>
  </si>
  <si>
    <t>Szkoła Muzyczna I st. Garwolin</t>
  </si>
  <si>
    <t xml:space="preserve">Szkoła Muzyczna I st.  Łódź                  </t>
  </si>
  <si>
    <t xml:space="preserve">Prywatna Profesjonalna Szkoła Muzyczna I st. Kraków         </t>
  </si>
  <si>
    <t>Szkoła Muzyczna II st. Jarosław</t>
  </si>
  <si>
    <t xml:space="preserve">Społeczna Szkoła Muzyczna II st. Świdnica           </t>
  </si>
  <si>
    <t>Liceum Plastyczne Gliwice</t>
  </si>
  <si>
    <t>Prywatna Ogólnokształcąca Szkoła Muzyczna II st. Szczecin</t>
  </si>
  <si>
    <t>Szkoła Muzyczna I st. Nowe Miasto Lubawskie</t>
  </si>
  <si>
    <t>Szkoła Muzyczna I st. Wąbrzeźno</t>
  </si>
  <si>
    <t>Społeczna Szkoła Muzyczna I st. Warszawa-Wesoła</t>
  </si>
  <si>
    <t xml:space="preserve">Niepubliczna Szkoła Muzyczna I st. Murowana Goślina </t>
  </si>
  <si>
    <t>Niepubliczna Szkoła Muzyczna I st.  Głowno</t>
  </si>
  <si>
    <t>Ogólnokształcąca Szkoła Sztuk Pięknych Gliwice</t>
  </si>
  <si>
    <t>Niepubliczna Szkoła Muzyczna I st. Trąbki Wielkie</t>
  </si>
  <si>
    <t>Katolicka Niepubliczna Ogólnokształcąca Szkoła Muzyczna I st. Nowy Sącz</t>
  </si>
  <si>
    <t>Katolicka Niepubliczna  Ogólnokształcąca Szkoła Muzyczna II st. Nowy Sącz</t>
  </si>
  <si>
    <t>Szkoła Muzyczna II st. Krosno</t>
  </si>
  <si>
    <t>Prywatna Szkoła Muzyczna I st. Gdynia</t>
  </si>
  <si>
    <t>Katolicka Niepubliczna Szkoła Muzyczna I st. Śrem</t>
  </si>
  <si>
    <t>Społeczna Niepubliczna Ogólnokształcąca Szkoła Muzyczna I st. Słubice</t>
  </si>
  <si>
    <t xml:space="preserve">Społeczna Szkoła Muzyczna I st. Łódź </t>
  </si>
  <si>
    <t>Niepubliczna Szkoła Muzyczna I st. Ostrowiec Świętokrzyski</t>
  </si>
  <si>
    <t>Niepubliczna Szkoła Muzyczna II st. Ostrowiec Świętokrzyski</t>
  </si>
  <si>
    <t>Lubelska Szkoła Jazzu i Muzyki Rozrywkowej II st. Lublin</t>
  </si>
  <si>
    <t>Niepaństwowa Szkoła Muzyczna I st.  Sokołów Małopolski</t>
  </si>
  <si>
    <t>Niepaństwowa Szkoła Muzyczna I st. Leżajsk</t>
  </si>
  <si>
    <t xml:space="preserve">Niepubliczna Policealna Wrocławska Szkoła Fotografii Wrocław </t>
  </si>
  <si>
    <t>Niepubliczna Szkoła Muzyczna I st. Łódź</t>
  </si>
  <si>
    <t>Niepubliczne Liceum Plastyczne Cieszyn</t>
  </si>
  <si>
    <t>Niepubliczna Szkoła Muzyczna I st. Przerworsk</t>
  </si>
  <si>
    <t>Niepubliczna Szkoła Muzyczna II st. Przerworsk</t>
  </si>
  <si>
    <t>Niepubliczna Szkoła Muzyczna I st. Zawiercie</t>
  </si>
  <si>
    <t>Prywatna Szkoła Muzyczna I st. Parczew</t>
  </si>
  <si>
    <t>Niepubliczna Szkoła Muzyczna I st. Kielce</t>
  </si>
  <si>
    <t>Niepubliczna Szkoła Muzyczna I st. Bibice</t>
  </si>
  <si>
    <t>Niepubliczna Szkoła Muzyczna I st. Nadarzyn</t>
  </si>
  <si>
    <t>Niepubliczna Szkoła Muzyczna I st.  Radzymin</t>
  </si>
  <si>
    <t xml:space="preserve">Niepubliczna Szkoła Muzyczna I st. Rzgów </t>
  </si>
  <si>
    <t xml:space="preserve">Niepubliczne Pomaturalne Studium Kształcenia Animatorów Kultury i Bibliotekarzy Łódź </t>
  </si>
  <si>
    <t xml:space="preserve">Niepubliczna Szkoła Muzyczna I st. Warszawa </t>
  </si>
  <si>
    <t>Niepubliczne Pomaturalne Studium Kształcenia Animatorów Kultury i Bibliotekarzy Chełm</t>
  </si>
  <si>
    <t>Niepubliczne Pomaturalne Studium Kształcenia Animatorów Kultury i Bibliotekarzy Gorzów Wielkopolski</t>
  </si>
  <si>
    <t>Niepubliczne Pomaturalne Studium Kształcenia Animatorów Kultury i Bibliotekarzy Grudziądz</t>
  </si>
  <si>
    <t>Niepubliczne Pomaturalne Studium Kształcenia Animatorów Kultury i Bibliotekarzy Jasło</t>
  </si>
  <si>
    <t>Niepubliczne Pomaturalne Studium Kształcenia Animatorów Kultury i Bibliotekarzy Katowice</t>
  </si>
  <si>
    <t xml:space="preserve">Niepubliczna Szkoła Muzyczna I st. Koszęcin </t>
  </si>
  <si>
    <t>Niepubliczna Szkoła Muzyczna I st. Kościerzyna</t>
  </si>
  <si>
    <t>Niepubliczne Pomaturalne Studium Kształcenia Animatorów Kultury i Bibliotekarzy Kraków</t>
  </si>
  <si>
    <t>Niepubliczne Pomaturalne Studium Kształcenia Animatorów Kultury i Bibliotekarzy Lublin</t>
  </si>
  <si>
    <t>Katolicka Niepubliczna Ogólnokształcąca Szkoła Sztuk Pięknych Nowy Sącz</t>
  </si>
  <si>
    <t>Niepubliczne Pomaturalne Studium Kształcenia Animatorów Kultury i Bibliotekarzy Nowy Sącz</t>
  </si>
  <si>
    <t>Niepubliczne Pomaturalne Studium Kształcenia Animatorów Kultury i Bibliotekarzy Ostrołęka</t>
  </si>
  <si>
    <t>Niepubliczne Pomaturalne Studium Kształcenia Animatorów Kultury i Bibliotekarzy Radom</t>
  </si>
  <si>
    <t>Niepubliczne Pomaturalne Studium Kształcenia Animatorów Kultury i Bibliotekarzy Rzeszów</t>
  </si>
  <si>
    <t>Prywatna Szkoła Muzyczna I st. Stare Babice</t>
  </si>
  <si>
    <t>Niepubliczne Pomaturalne Studium Kształcenia Animatorów Kultury i Bibliotekarzy Suwałki</t>
  </si>
  <si>
    <t>Niepubliczne Pomaturalne Studium Kształcenia Animatorów Kultury i Bibliotekarzy Wołomin</t>
  </si>
  <si>
    <t>Katedralna Ogólnokształcąca Szkoła Muzyczna I st. Poznań</t>
  </si>
  <si>
    <t>Społeczna Publiczna Szkoła Muzyczna I st. Tymbark</t>
  </si>
  <si>
    <t>Jasnogórska Publiczna Ogólnokształcąca Szkoła Muzyczna I st. Częstochowa</t>
  </si>
  <si>
    <t xml:space="preserve">Prywatna Szkoła Muzyczna I st.  Wołomin </t>
  </si>
  <si>
    <t>Prywatna Szkoła Muzyczna I st. Nałęczów</t>
  </si>
  <si>
    <t>Niepubliczna Szkoła Muzyczna I st. Nakło nad Notecią</t>
  </si>
  <si>
    <t>Prywatna Ogólnokształcąca Szkoła Muzyczna I st. Szczecin</t>
  </si>
  <si>
    <t>Internat OSM II</t>
  </si>
  <si>
    <t>Internat LP</t>
  </si>
  <si>
    <t>S</t>
  </si>
  <si>
    <t>ROK</t>
  </si>
  <si>
    <t>Policealne Studium Plastyczne Szczecin</t>
  </si>
  <si>
    <t>Prywatna Szkoła Muzyczna I st. nr.3  Białystok</t>
  </si>
  <si>
    <t>Prywatna Szkoła Muzyczna I st. Stara Wieś</t>
  </si>
  <si>
    <t>Niepubliczna Szkoła Muzyczna I st. Lesko</t>
  </si>
  <si>
    <t>Mileszki</t>
  </si>
  <si>
    <t>Niepubliczne Pomaturalne Studium Kształcenia Animatorów i Bibliotekarzy Konin</t>
  </si>
  <si>
    <t>Kowale k/Gdańska</t>
  </si>
  <si>
    <t>Studium Technik Scenograficznych  Warszawa</t>
  </si>
  <si>
    <t>Niepubliczna Szkoła Muzyczna I st."Promyk" Szczecin</t>
  </si>
  <si>
    <t>Niepubliczna Szkoła Muzyczna I st.  "Camerata Vladislava" Aleksandrów Kujawski</t>
  </si>
  <si>
    <t>Niepubliczna Szkoła Muzyczna I st. "Artist" Kowale /k Gdańska</t>
  </si>
  <si>
    <t>Niepubliczna Szkoła Muzyczna I st. "Akolada" Komorów</t>
  </si>
  <si>
    <t xml:space="preserve">SUMA § 2540 rozdział </t>
  </si>
  <si>
    <t xml:space="preserve">SUMA § 2590 rozdział </t>
  </si>
  <si>
    <t>I-VIII2018</t>
  </si>
  <si>
    <t>IX-XII  2018</t>
  </si>
  <si>
    <t xml:space="preserve">Prywatna Szkoła Muzyczna I st. "Pro Musica" Krosno </t>
  </si>
  <si>
    <t>Prywatna Szkoła Muzyczna I st. "Cantilena"  Szczecin</t>
  </si>
  <si>
    <t>Pierwsza Prywatna Szkoła Muzyczna I st. "Muzyk" Kielce</t>
  </si>
  <si>
    <t>Pierwsza Prywatna Szkoła  Muzyczna  II  st. "Muzyk" Kielce</t>
  </si>
  <si>
    <t xml:space="preserve">Prywatna Ogólnokształcąca Szkoła Muzyczna I st. "Inspiracja"  Kraków </t>
  </si>
  <si>
    <t>"Tosca" Pierwsza Prywatna Szkoła Muzyczna I st. Police</t>
  </si>
  <si>
    <t>Prywatna Szkoła Muzyczna I st. "Nutka" Warszawa</t>
  </si>
  <si>
    <t>Niepubliczna Szkoła Muzyczna I st. "Res Facta Musica"Nidzica</t>
  </si>
  <si>
    <t>Niepubliczna Szkoła Muzyczna I st. "Mozart" Kraków</t>
  </si>
  <si>
    <t>Niepubliczna Szkoła Muzyczna I st.  Fundacji "Arte"Warszawa</t>
  </si>
  <si>
    <t>Niepubliczna Szkoła Muzyczna I st. "Preludium" Opole</t>
  </si>
  <si>
    <t>Niepubliczna Szkoła Muzyczna I st. "Szkoła Marzeń" Piaseczno</t>
  </si>
  <si>
    <t>Niepubliczna Ogólnokształcąca Szkoła Muzyczna I st. "Elementarz" Katowice</t>
  </si>
  <si>
    <t>"Presto" Szkoła Muzyczna I st. Warszawa</t>
  </si>
  <si>
    <t>Niepubliczna Szkoła Muzyczna I st. Mileszki</t>
  </si>
  <si>
    <t>Niepubliczna Ogólnokształcąca Szkoła Muzyczna I st. "Promyk"Szczecin</t>
  </si>
  <si>
    <t>ilośc z wniosku I2018( planowana 30ucz)</t>
  </si>
  <si>
    <t>ilośc z wniosku I2018( planowana 50 ucz)</t>
  </si>
  <si>
    <t>Nazwa szkoły</t>
  </si>
  <si>
    <t>Lp.</t>
  </si>
  <si>
    <t>ilośc z wniosku za I2018( planowana  ucz)</t>
  </si>
  <si>
    <t>ilość z wniosku za I2018( planowana 0 ucz)</t>
  </si>
  <si>
    <t>2017 deklaracja 2017</t>
  </si>
  <si>
    <t>odchylenie%</t>
  </si>
  <si>
    <t>m-c II 2018</t>
  </si>
  <si>
    <t>Gdańska Społeczna Szkoła Muzyczna I st. Gdańsk</t>
  </si>
  <si>
    <t>Szkoła Muzyczna I st. Laski  (Izabelin)</t>
  </si>
  <si>
    <t xml:space="preserve">Niepubliczne Policealne Autorskie Studium Dizajnu i Fotografii "Abrys" Wrocław                </t>
  </si>
  <si>
    <t>Krakowska Zawodowa Szkoła Baletowa Kraków</t>
  </si>
  <si>
    <t>Szkoła Aktorska Jana i Haliny Machulskich Warszawa</t>
  </si>
  <si>
    <t>Szkoła Muzyczna I st.  Łódź</t>
  </si>
  <si>
    <t>Lubelska Szkoła Sztuki i Projektowania  Lublin</t>
  </si>
  <si>
    <t>Warszawska Szkoła Muzyczna Warszawa</t>
  </si>
  <si>
    <t>Niepubliczne Policealne Studium Plastyczne-Warszawska Szkoła Reklamy Warszawa</t>
  </si>
  <si>
    <t>Wrocławska Szkoła Jazzu i Muzyki Rozrywkowej Szkoła Muzyczna II st. Warszawa</t>
  </si>
  <si>
    <t>Dotacja 2018 (w złotych)</t>
  </si>
  <si>
    <t xml:space="preserve">SUMA </t>
  </si>
  <si>
    <t>Cz. 24 - Kultura i Ochrona Dziedzictwa Narodowego</t>
  </si>
  <si>
    <t>Dz. 801, rozdz. 80132</t>
  </si>
  <si>
    <r>
      <rPr>
        <b/>
        <sz val="12"/>
        <color theme="1"/>
        <rFont val="Times New Roman"/>
        <family val="1"/>
        <charset val="238"/>
      </rPr>
      <t>Załącznik Nr 5</t>
    </r>
    <r>
      <rPr>
        <sz val="12"/>
        <color theme="1"/>
        <rFont val="Times New Roman"/>
        <family val="1"/>
        <charset val="238"/>
      </rPr>
      <t xml:space="preserve"> -Publiczne szkoły artystyczne założone przez osobę fizyczną lub osobę prawną nie będąca jst.                                               </t>
    </r>
  </si>
  <si>
    <t xml:space="preserve"> - dotacja podmiotowa na 2018 r.</t>
  </si>
  <si>
    <t>Podział dotacji publicznych szkół artystycznych założonych przez osobę fizyczną lub osobę prawną nie będącą jednostką samorządu terytorialnego w 2018 roku</t>
  </si>
</sst>
</file>

<file path=xl/styles.xml><?xml version="1.0" encoding="utf-8"?>
<styleSheet xmlns="http://schemas.openxmlformats.org/spreadsheetml/2006/main">
  <numFmts count="1">
    <numFmt numFmtId="164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u/>
      <sz val="11"/>
      <color indexed="12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" fillId="0" borderId="0"/>
    <xf numFmtId="0" fontId="20" fillId="5" borderId="0" applyNumberFormat="0" applyBorder="0" applyAlignment="0" applyProtection="0"/>
    <xf numFmtId="0" fontId="28" fillId="0" borderId="0"/>
  </cellStyleXfs>
  <cellXfs count="80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3" fontId="4" fillId="0" borderId="5" xfId="1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2" fillId="0" borderId="2" xfId="1" applyNumberFormat="1" applyFont="1" applyFill="1" applyBorder="1"/>
    <xf numFmtId="0" fontId="0" fillId="0" borderId="6" xfId="0" applyBorder="1"/>
    <xf numFmtId="3" fontId="0" fillId="0" borderId="0" xfId="0" applyNumberFormat="1" applyAlignment="1"/>
    <xf numFmtId="0" fontId="1" fillId="0" borderId="0" xfId="1" applyFont="1"/>
    <xf numFmtId="0" fontId="5" fillId="4" borderId="4" xfId="1" applyFont="1" applyFill="1" applyBorder="1" applyAlignment="1">
      <alignment vertical="center"/>
    </xf>
    <xf numFmtId="3" fontId="4" fillId="4" borderId="5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vertical="center"/>
    </xf>
    <xf numFmtId="3" fontId="3" fillId="0" borderId="1" xfId="0" applyNumberFormat="1" applyFont="1" applyBorder="1" applyAlignment="1"/>
    <xf numFmtId="3" fontId="0" fillId="0" borderId="1" xfId="0" applyNumberFormat="1" applyBorder="1" applyAlignment="1"/>
    <xf numFmtId="0" fontId="0" fillId="2" borderId="1" xfId="0" applyFill="1" applyBorder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/>
    <xf numFmtId="3" fontId="0" fillId="3" borderId="1" xfId="0" applyNumberFormat="1" applyFill="1" applyBorder="1" applyAlignment="1"/>
    <xf numFmtId="0" fontId="3" fillId="0" borderId="1" xfId="0" applyFont="1" applyBorder="1"/>
    <xf numFmtId="0" fontId="8" fillId="0" borderId="1" xfId="0" applyFont="1" applyBorder="1" applyAlignment="1">
      <alignment vertical="center"/>
    </xf>
    <xf numFmtId="3" fontId="0" fillId="2" borderId="1" xfId="0" applyNumberFormat="1" applyFill="1" applyBorder="1" applyAlignment="1"/>
    <xf numFmtId="0" fontId="0" fillId="0" borderId="1" xfId="0" applyFill="1" applyBorder="1"/>
    <xf numFmtId="0" fontId="4" fillId="0" borderId="1" xfId="0" applyFont="1" applyFill="1" applyBorder="1" applyAlignment="1">
      <alignment vertical="center"/>
    </xf>
    <xf numFmtId="3" fontId="0" fillId="0" borderId="1" xfId="0" applyNumberFormat="1" applyFill="1" applyBorder="1" applyAlignment="1"/>
    <xf numFmtId="3" fontId="0" fillId="3" borderId="1" xfId="0" applyNumberFormat="1" applyFill="1" applyBorder="1"/>
    <xf numFmtId="164" fontId="9" fillId="0" borderId="0" xfId="0" applyNumberFormat="1" applyFont="1"/>
    <xf numFmtId="164" fontId="9" fillId="0" borderId="0" xfId="3" applyNumberFormat="1" applyFont="1"/>
    <xf numFmtId="164" fontId="9" fillId="3" borderId="0" xfId="3" applyNumberFormat="1" applyFont="1" applyFill="1"/>
    <xf numFmtId="0" fontId="0" fillId="0" borderId="7" xfId="0" applyBorder="1"/>
    <xf numFmtId="0" fontId="0" fillId="0" borderId="8" xfId="0" applyBorder="1"/>
    <xf numFmtId="164" fontId="9" fillId="2" borderId="0" xfId="3" applyNumberFormat="1" applyFont="1" applyFill="1"/>
    <xf numFmtId="0" fontId="5" fillId="2" borderId="4" xfId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right" vertical="center"/>
    </xf>
    <xf numFmtId="0" fontId="2" fillId="2" borderId="0" xfId="1" applyFill="1"/>
    <xf numFmtId="3" fontId="2" fillId="2" borderId="0" xfId="1" applyNumberFormat="1" applyFill="1"/>
    <xf numFmtId="164" fontId="9" fillId="0" borderId="0" xfId="3" applyNumberFormat="1" applyFont="1" applyFill="1"/>
    <xf numFmtId="0" fontId="0" fillId="0" borderId="0" xfId="0" applyFill="1"/>
    <xf numFmtId="0" fontId="10" fillId="2" borderId="0" xfId="0" applyFont="1" applyFill="1"/>
    <xf numFmtId="3" fontId="10" fillId="2" borderId="0" xfId="0" applyNumberFormat="1" applyFont="1" applyFill="1"/>
    <xf numFmtId="3" fontId="12" fillId="0" borderId="0" xfId="0" applyNumberFormat="1" applyFont="1"/>
    <xf numFmtId="3" fontId="12" fillId="2" borderId="0" xfId="0" applyNumberFormat="1" applyFont="1" applyFill="1"/>
    <xf numFmtId="3" fontId="12" fillId="3" borderId="0" xfId="0" applyNumberFormat="1" applyFont="1" applyFill="1"/>
    <xf numFmtId="3" fontId="12" fillId="0" borderId="0" xfId="0" applyNumberFormat="1" applyFont="1" applyFill="1"/>
    <xf numFmtId="3" fontId="13" fillId="0" borderId="1" xfId="0" applyNumberFormat="1" applyFont="1" applyBorder="1" applyAlignment="1"/>
    <xf numFmtId="0" fontId="0" fillId="2" borderId="7" xfId="0" applyFill="1" applyBorder="1"/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3" fontId="10" fillId="3" borderId="0" xfId="0" applyNumberFormat="1" applyFont="1" applyFill="1" applyAlignment="1"/>
    <xf numFmtId="3" fontId="10" fillId="0" borderId="6" xfId="0" applyNumberFormat="1" applyFont="1" applyBorder="1" applyAlignment="1"/>
    <xf numFmtId="3" fontId="10" fillId="0" borderId="0" xfId="0" applyNumberFormat="1" applyFont="1" applyFill="1" applyAlignment="1"/>
    <xf numFmtId="3" fontId="11" fillId="0" borderId="0" xfId="0" applyNumberFormat="1" applyFont="1" applyAlignment="1"/>
    <xf numFmtId="3" fontId="14" fillId="0" borderId="1" xfId="0" applyNumberFormat="1" applyFont="1" applyBorder="1" applyAlignment="1"/>
    <xf numFmtId="0" fontId="3" fillId="0" borderId="7" xfId="0" applyFont="1" applyBorder="1"/>
    <xf numFmtId="0" fontId="0" fillId="0" borderId="9" xfId="0" applyFill="1" applyBorder="1"/>
    <xf numFmtId="0" fontId="14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15" fillId="0" borderId="1" xfId="0" applyFont="1" applyBorder="1" applyAlignment="1">
      <alignment horizontal="center" vertical="center"/>
    </xf>
    <xf numFmtId="0" fontId="1" fillId="0" borderId="0" xfId="4"/>
    <xf numFmtId="0" fontId="25" fillId="0" borderId="0" xfId="4" applyFont="1"/>
    <xf numFmtId="0" fontId="24" fillId="0" borderId="0" xfId="4" applyFont="1"/>
    <xf numFmtId="0" fontId="23" fillId="0" borderId="0" xfId="4" applyFont="1"/>
    <xf numFmtId="0" fontId="26" fillId="0" borderId="0" xfId="4" applyFont="1" applyAlignment="1">
      <alignment horizontal="center"/>
    </xf>
    <xf numFmtId="0" fontId="27" fillId="0" borderId="0" xfId="4" applyFont="1" applyAlignment="1">
      <alignment horizontal="center"/>
    </xf>
    <xf numFmtId="0" fontId="21" fillId="0" borderId="0" xfId="4" applyFont="1" applyAlignment="1">
      <alignment horizontal="center" wrapText="1"/>
    </xf>
    <xf numFmtId="0" fontId="22" fillId="0" borderId="0" xfId="4" applyFont="1" applyAlignment="1">
      <alignment horizontal="center" wrapText="1"/>
    </xf>
  </cellXfs>
  <cellStyles count="7">
    <cellStyle name="Dobre 2" xfId="5"/>
    <cellStyle name="Hiperłącze 2" xfId="2"/>
    <cellStyle name="Normalny" xfId="0" builtinId="0"/>
    <cellStyle name="Normalny 2" xfId="1"/>
    <cellStyle name="Normalny 2 2" xfId="6"/>
    <cellStyle name="Normalny 3" xfId="4"/>
    <cellStyle name="Procentowy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9"/>
  <sheetViews>
    <sheetView workbookViewId="0">
      <pane xSplit="1" ySplit="1" topLeftCell="B172" activePane="bottomRight" state="frozen"/>
      <selection pane="topRight" activeCell="B1" sqref="B1"/>
      <selection pane="bottomLeft" activeCell="A2" sqref="A2"/>
      <selection pane="bottomRight" activeCell="E95" sqref="E95"/>
    </sheetView>
  </sheetViews>
  <sheetFormatPr defaultRowHeight="15"/>
  <cols>
    <col min="1" max="1" width="8.85546875" customWidth="1"/>
    <col min="3" max="3" width="21" customWidth="1"/>
    <col min="4" max="4" width="7.7109375" customWidth="1"/>
    <col min="5" max="5" width="59.140625" customWidth="1"/>
    <col min="6" max="6" width="11" customWidth="1"/>
    <col min="7" max="7" width="12" customWidth="1"/>
    <col min="8" max="8" width="13.140625" style="11" customWidth="1"/>
    <col min="9" max="9" width="13.28515625" style="46" customWidth="1"/>
    <col min="10" max="10" width="11.28515625" style="32" customWidth="1"/>
    <col min="11" max="12" width="9.140625" style="59"/>
    <col min="14" max="14" width="45.28515625" customWidth="1"/>
    <col min="15" max="15" width="14.85546875" customWidth="1"/>
  </cols>
  <sheetData>
    <row r="1" spans="1:17" s="57" customFormat="1" ht="31.5" customHeight="1" thickBot="1">
      <c r="A1" s="52"/>
      <c r="B1" s="52"/>
      <c r="C1" s="52" t="s">
        <v>109</v>
      </c>
      <c r="D1" s="52" t="s">
        <v>0</v>
      </c>
      <c r="E1" s="53" t="s">
        <v>119</v>
      </c>
      <c r="F1" s="53" t="s">
        <v>279</v>
      </c>
      <c r="G1" s="52" t="s">
        <v>280</v>
      </c>
      <c r="H1" s="54">
        <v>2018</v>
      </c>
      <c r="I1" s="55" t="s">
        <v>303</v>
      </c>
      <c r="J1" s="56" t="s">
        <v>304</v>
      </c>
      <c r="K1" s="58" t="s">
        <v>305</v>
      </c>
      <c r="L1" s="58">
        <v>12</v>
      </c>
      <c r="M1" s="57">
        <v>12</v>
      </c>
      <c r="O1" s="57" t="s">
        <v>264</v>
      </c>
    </row>
    <row r="2" spans="1:17" ht="27.6" customHeight="1" thickBot="1">
      <c r="A2" s="16">
        <v>1</v>
      </c>
      <c r="B2" s="16">
        <v>8</v>
      </c>
      <c r="C2" s="16" t="s">
        <v>3</v>
      </c>
      <c r="D2" s="16">
        <v>2002</v>
      </c>
      <c r="E2" s="17" t="s">
        <v>120</v>
      </c>
      <c r="F2" s="17">
        <v>59</v>
      </c>
      <c r="G2" s="16">
        <v>52</v>
      </c>
      <c r="H2" s="19">
        <f t="shared" ref="H2:H37" si="0">8*((INT(IF($B2=1,$F2*$O$3,IF($B2=2,$F2*$O$4,IF($B2=3,$F2*$O$5,IF($B2=4,$F2*$O$6,IF($B2=5,$F2*$O$7,IF($B2=6,$F2*$O$8,IF($B2=7,$F2*$P$9,IF($B2=8,$F2*$O$10,IF($B2=9,$F2*$O$11,IF($B2=10,$F2*$O$12,IF($B2=11,$F2*$O$13,IF($B2=12,$F2*$O$18,$F2*$O$19)))))))))))))))+(4*(INT(IF($B2=1,$G2*$O$3,IF($B2=2,$G2*$O$4,IF($B2=3,$G2*$O$5,IF($G2=4,$G2*$O$6,IF($B2=5,$G2*$O$7,IF($B2=6,$G2*$O$8,IF($B2=7,$G2*$P$9,IF($B2=8,$G2*$O$10,IF($B2=9,$G2*$O$11,IF($B2=10,$G2*$O$12,IF($B2=11,$G2*$O$13,IF($B2=12,$G2*$O$18,$G2*$O$19)))))))))))))))</f>
        <v>1070320</v>
      </c>
      <c r="I2" s="46">
        <v>1436784</v>
      </c>
      <c r="J2" s="33">
        <f t="shared" ref="J2:J33" si="1">H2/I2-1</f>
        <v>-0.25505851958262338</v>
      </c>
      <c r="K2" s="59">
        <v>83944</v>
      </c>
      <c r="L2" s="59">
        <f>K2*$L$1</f>
        <v>1007328</v>
      </c>
      <c r="N2" s="4" t="s">
        <v>121</v>
      </c>
      <c r="O2" s="5" t="s">
        <v>122</v>
      </c>
      <c r="P2" s="3"/>
      <c r="Q2" s="3"/>
    </row>
    <row r="3" spans="1:17" ht="16.5" thickBot="1">
      <c r="A3" s="16">
        <v>2</v>
      </c>
      <c r="B3" s="16">
        <v>1</v>
      </c>
      <c r="C3" s="16" t="s">
        <v>4</v>
      </c>
      <c r="D3" s="16">
        <v>2006</v>
      </c>
      <c r="E3" s="17" t="s">
        <v>152</v>
      </c>
      <c r="F3" s="17">
        <v>40</v>
      </c>
      <c r="G3" s="16">
        <v>50</v>
      </c>
      <c r="H3" s="19">
        <f t="shared" si="0"/>
        <v>135720</v>
      </c>
      <c r="I3" s="46">
        <v>158632</v>
      </c>
      <c r="J3" s="33">
        <f t="shared" si="1"/>
        <v>-0.14443491855363355</v>
      </c>
      <c r="K3" s="59">
        <v>8500</v>
      </c>
      <c r="L3" s="59">
        <f t="shared" ref="L3:L64" si="2">K3*$L$1</f>
        <v>102000</v>
      </c>
      <c r="M3">
        <v>1</v>
      </c>
      <c r="N3" s="6" t="s">
        <v>123</v>
      </c>
      <c r="O3" s="9">
        <f>261</f>
        <v>261</v>
      </c>
      <c r="P3" s="3"/>
      <c r="Q3" s="3"/>
    </row>
    <row r="4" spans="1:17" ht="16.5" thickBot="1">
      <c r="A4" s="16">
        <v>3</v>
      </c>
      <c r="B4" s="16">
        <v>1</v>
      </c>
      <c r="C4" s="16" t="s">
        <v>5</v>
      </c>
      <c r="D4" s="16">
        <v>2008</v>
      </c>
      <c r="E4" s="17" t="s">
        <v>153</v>
      </c>
      <c r="F4" s="17">
        <v>132</v>
      </c>
      <c r="G4" s="16">
        <v>149</v>
      </c>
      <c r="H4" s="19">
        <f t="shared" si="0"/>
        <v>431172</v>
      </c>
      <c r="I4" s="46">
        <v>449792</v>
      </c>
      <c r="J4" s="33">
        <f t="shared" si="1"/>
        <v>-4.1396912350597614E-2</v>
      </c>
      <c r="K4" s="59">
        <v>6000</v>
      </c>
      <c r="L4" s="59">
        <f t="shared" si="2"/>
        <v>72000</v>
      </c>
      <c r="M4">
        <v>2</v>
      </c>
      <c r="N4" s="6" t="s">
        <v>124</v>
      </c>
      <c r="O4" s="9">
        <f>309</f>
        <v>309</v>
      </c>
      <c r="P4" s="3"/>
      <c r="Q4" s="3"/>
    </row>
    <row r="5" spans="1:17" ht="16.5" thickBot="1">
      <c r="A5" s="16">
        <v>4</v>
      </c>
      <c r="B5" s="16">
        <v>1</v>
      </c>
      <c r="C5" s="16" t="s">
        <v>6</v>
      </c>
      <c r="D5" s="16">
        <v>2009</v>
      </c>
      <c r="E5" s="17" t="s">
        <v>134</v>
      </c>
      <c r="F5" s="17">
        <v>36</v>
      </c>
      <c r="G5" s="16">
        <v>45</v>
      </c>
      <c r="H5" s="19">
        <f t="shared" si="0"/>
        <v>122148</v>
      </c>
      <c r="I5" s="46">
        <v>149596</v>
      </c>
      <c r="J5" s="33">
        <f t="shared" si="1"/>
        <v>-0.18348084173373624</v>
      </c>
      <c r="K5" s="59">
        <v>8250</v>
      </c>
      <c r="L5" s="59">
        <f t="shared" si="2"/>
        <v>99000</v>
      </c>
      <c r="M5">
        <v>3</v>
      </c>
      <c r="N5" s="6" t="s">
        <v>125</v>
      </c>
      <c r="O5" s="9">
        <f>1540</f>
        <v>1540</v>
      </c>
      <c r="P5" s="3"/>
      <c r="Q5" s="3"/>
    </row>
    <row r="6" spans="1:17" ht="16.5" thickBot="1">
      <c r="A6" s="16">
        <v>5</v>
      </c>
      <c r="B6" s="16">
        <v>1</v>
      </c>
      <c r="C6" s="16" t="s">
        <v>7</v>
      </c>
      <c r="D6" s="16">
        <v>2010</v>
      </c>
      <c r="E6" s="17" t="s">
        <v>135</v>
      </c>
      <c r="F6" s="17">
        <v>30</v>
      </c>
      <c r="G6" s="16">
        <v>35</v>
      </c>
      <c r="H6" s="19">
        <f t="shared" si="0"/>
        <v>99180</v>
      </c>
      <c r="I6" s="46">
        <v>85340</v>
      </c>
      <c r="J6" s="33">
        <f t="shared" si="1"/>
        <v>0.16217483009139921</v>
      </c>
      <c r="K6" s="59">
        <v>4500</v>
      </c>
      <c r="L6" s="59">
        <f t="shared" si="2"/>
        <v>54000</v>
      </c>
      <c r="M6">
        <v>4</v>
      </c>
      <c r="N6" s="6" t="s">
        <v>126</v>
      </c>
      <c r="O6" s="9">
        <f>1601</f>
        <v>1601</v>
      </c>
      <c r="P6" s="12" t="s">
        <v>263</v>
      </c>
      <c r="Q6" s="12" t="s">
        <v>196</v>
      </c>
    </row>
    <row r="7" spans="1:17" ht="16.5" thickBot="1">
      <c r="A7" s="16">
        <v>6</v>
      </c>
      <c r="B7" s="16">
        <v>2</v>
      </c>
      <c r="C7" s="16" t="s">
        <v>7</v>
      </c>
      <c r="D7" s="16">
        <v>2010.1</v>
      </c>
      <c r="E7" s="17" t="s">
        <v>136</v>
      </c>
      <c r="F7" s="17">
        <v>25</v>
      </c>
      <c r="G7" s="16">
        <v>25</v>
      </c>
      <c r="H7" s="19">
        <f t="shared" si="0"/>
        <v>92700</v>
      </c>
      <c r="I7" s="46">
        <v>75884</v>
      </c>
      <c r="J7" s="33">
        <f t="shared" si="1"/>
        <v>0.22160139159770176</v>
      </c>
      <c r="K7" s="59">
        <v>4720</v>
      </c>
      <c r="L7" s="59">
        <f t="shared" si="2"/>
        <v>56640</v>
      </c>
      <c r="M7">
        <v>5</v>
      </c>
      <c r="N7" s="13" t="s">
        <v>127</v>
      </c>
      <c r="O7" s="14">
        <f>3098</f>
        <v>3098</v>
      </c>
      <c r="P7" s="3"/>
      <c r="Q7" s="3"/>
    </row>
    <row r="8" spans="1:17" s="1" customFormat="1" ht="16.5" thickBot="1">
      <c r="A8" s="16"/>
      <c r="B8" s="20"/>
      <c r="C8" s="20" t="s">
        <v>111</v>
      </c>
      <c r="D8" s="20">
        <v>2011</v>
      </c>
      <c r="E8" s="21" t="s">
        <v>118</v>
      </c>
      <c r="F8" s="21"/>
      <c r="G8" s="20"/>
      <c r="H8" s="27">
        <f t="shared" si="0"/>
        <v>0</v>
      </c>
      <c r="I8" s="47">
        <v>0</v>
      </c>
      <c r="J8" s="37" t="e">
        <f t="shared" si="1"/>
        <v>#DIV/0!</v>
      </c>
      <c r="K8" s="44">
        <v>0</v>
      </c>
      <c r="L8" s="45">
        <f t="shared" si="2"/>
        <v>0</v>
      </c>
      <c r="M8" s="1">
        <v>6</v>
      </c>
      <c r="N8" s="38" t="s">
        <v>2</v>
      </c>
      <c r="O8" s="39">
        <f>1659</f>
        <v>1659</v>
      </c>
      <c r="P8" s="40"/>
      <c r="Q8" s="41"/>
    </row>
    <row r="9" spans="1:17" ht="16.5" thickBot="1">
      <c r="A9" s="16">
        <v>8</v>
      </c>
      <c r="B9" s="16">
        <v>1</v>
      </c>
      <c r="C9" s="16" t="s">
        <v>8</v>
      </c>
      <c r="D9" s="16">
        <v>2013</v>
      </c>
      <c r="E9" s="17" t="s">
        <v>137</v>
      </c>
      <c r="F9" s="17">
        <v>125</v>
      </c>
      <c r="G9" s="16">
        <v>140</v>
      </c>
      <c r="H9" s="19">
        <f t="shared" si="0"/>
        <v>407160</v>
      </c>
      <c r="I9" s="46">
        <v>363448</v>
      </c>
      <c r="J9" s="33">
        <f t="shared" si="1"/>
        <v>0.12027030001540795</v>
      </c>
      <c r="K9" s="59">
        <v>29750</v>
      </c>
      <c r="L9" s="59">
        <f t="shared" si="2"/>
        <v>357000</v>
      </c>
      <c r="M9">
        <v>7</v>
      </c>
      <c r="N9" s="13" t="s">
        <v>128</v>
      </c>
      <c r="O9" s="14">
        <f>3156</f>
        <v>3156</v>
      </c>
      <c r="P9" s="3"/>
      <c r="Q9" s="3"/>
    </row>
    <row r="10" spans="1:17" ht="16.5" thickBot="1">
      <c r="A10" s="16">
        <v>9</v>
      </c>
      <c r="B10" s="16">
        <v>2</v>
      </c>
      <c r="C10" s="16" t="s">
        <v>9</v>
      </c>
      <c r="D10" s="16">
        <v>2013.1</v>
      </c>
      <c r="E10" s="17" t="s">
        <v>138</v>
      </c>
      <c r="F10" s="17">
        <v>85</v>
      </c>
      <c r="G10" s="16">
        <v>90</v>
      </c>
      <c r="H10" s="19">
        <f t="shared" si="0"/>
        <v>321360</v>
      </c>
      <c r="I10" s="46">
        <v>313488</v>
      </c>
      <c r="J10" s="33">
        <f t="shared" si="1"/>
        <v>2.5111009033838672E-2</v>
      </c>
      <c r="K10" s="59">
        <v>24780</v>
      </c>
      <c r="L10" s="59">
        <f t="shared" si="2"/>
        <v>297360</v>
      </c>
      <c r="M10">
        <v>8</v>
      </c>
      <c r="N10" s="6" t="s">
        <v>1</v>
      </c>
      <c r="O10" s="7">
        <f>1574</f>
        <v>1574</v>
      </c>
      <c r="P10" s="3"/>
      <c r="Q10" s="3"/>
    </row>
    <row r="11" spans="1:17" ht="16.5" thickBot="1">
      <c r="A11" s="16">
        <v>10</v>
      </c>
      <c r="B11" s="16">
        <v>1</v>
      </c>
      <c r="C11" s="16" t="s">
        <v>10</v>
      </c>
      <c r="D11" s="16">
        <v>2015</v>
      </c>
      <c r="E11" s="17" t="s">
        <v>139</v>
      </c>
      <c r="F11" s="17">
        <v>55</v>
      </c>
      <c r="G11" s="16">
        <v>60</v>
      </c>
      <c r="H11" s="19">
        <f t="shared" si="0"/>
        <v>177480</v>
      </c>
      <c r="I11" s="46">
        <v>140560</v>
      </c>
      <c r="J11" s="33">
        <f t="shared" si="1"/>
        <v>0.26266363118952762</v>
      </c>
      <c r="K11" s="59">
        <v>10750</v>
      </c>
      <c r="L11" s="59">
        <f t="shared" si="2"/>
        <v>129000</v>
      </c>
      <c r="M11">
        <v>9</v>
      </c>
      <c r="N11" s="6" t="s">
        <v>129</v>
      </c>
      <c r="O11" s="7">
        <f>271</f>
        <v>271</v>
      </c>
      <c r="P11" s="3"/>
      <c r="Q11" s="3"/>
    </row>
    <row r="12" spans="1:17" ht="16.5" thickBot="1">
      <c r="A12" s="16">
        <v>11</v>
      </c>
      <c r="B12" s="16">
        <v>1</v>
      </c>
      <c r="C12" s="16" t="s">
        <v>11</v>
      </c>
      <c r="D12" s="16">
        <v>2019</v>
      </c>
      <c r="E12" s="17" t="s">
        <v>154</v>
      </c>
      <c r="F12" s="17">
        <v>64</v>
      </c>
      <c r="G12" s="16">
        <v>60</v>
      </c>
      <c r="H12" s="19">
        <f t="shared" si="0"/>
        <v>196272</v>
      </c>
      <c r="I12" s="46">
        <v>189756</v>
      </c>
      <c r="J12" s="33">
        <f t="shared" si="1"/>
        <v>3.4338835135647949E-2</v>
      </c>
      <c r="K12" s="59">
        <v>15000</v>
      </c>
      <c r="L12" s="59">
        <f t="shared" si="2"/>
        <v>180000</v>
      </c>
      <c r="M12">
        <v>10</v>
      </c>
      <c r="N12" s="6" t="s">
        <v>130</v>
      </c>
      <c r="O12" s="7">
        <f>667</f>
        <v>667</v>
      </c>
      <c r="P12" s="3"/>
      <c r="Q12" s="3"/>
    </row>
    <row r="13" spans="1:17" ht="16.5" thickBot="1">
      <c r="A13" s="16">
        <v>12</v>
      </c>
      <c r="B13" s="16">
        <v>2</v>
      </c>
      <c r="C13" s="16" t="s">
        <v>11</v>
      </c>
      <c r="D13" s="16">
        <v>2019.1</v>
      </c>
      <c r="E13" s="17" t="s">
        <v>155</v>
      </c>
      <c r="F13" s="17">
        <v>30</v>
      </c>
      <c r="G13" s="16">
        <v>39</v>
      </c>
      <c r="H13" s="19">
        <f t="shared" si="0"/>
        <v>122364</v>
      </c>
      <c r="I13" s="46">
        <v>120668</v>
      </c>
      <c r="J13" s="33">
        <f t="shared" si="1"/>
        <v>1.4055093313886102E-2</v>
      </c>
      <c r="K13" s="59">
        <v>9735</v>
      </c>
      <c r="L13" s="59">
        <f t="shared" si="2"/>
        <v>116820</v>
      </c>
      <c r="M13">
        <v>11</v>
      </c>
      <c r="N13" s="6" t="s">
        <v>131</v>
      </c>
      <c r="O13" s="7">
        <f>482</f>
        <v>482</v>
      </c>
      <c r="P13" s="3"/>
      <c r="Q13" s="3"/>
    </row>
    <row r="14" spans="1:17">
      <c r="A14" s="16">
        <v>13</v>
      </c>
      <c r="B14" s="16">
        <v>2</v>
      </c>
      <c r="C14" s="16" t="s">
        <v>12</v>
      </c>
      <c r="D14" s="16">
        <v>2020</v>
      </c>
      <c r="E14" s="17" t="s">
        <v>140</v>
      </c>
      <c r="F14" s="17">
        <v>35</v>
      </c>
      <c r="G14" s="16">
        <v>47</v>
      </c>
      <c r="H14" s="19">
        <f t="shared" si="0"/>
        <v>144612</v>
      </c>
      <c r="I14" s="46">
        <v>141816</v>
      </c>
      <c r="J14" s="33">
        <f t="shared" si="1"/>
        <v>1.9715687933660409E-2</v>
      </c>
      <c r="K14" s="59">
        <v>9735</v>
      </c>
      <c r="L14" s="59">
        <f t="shared" si="2"/>
        <v>116820</v>
      </c>
    </row>
    <row r="15" spans="1:17" ht="15.75">
      <c r="A15" s="16">
        <v>14</v>
      </c>
      <c r="B15" s="16">
        <v>6</v>
      </c>
      <c r="C15" s="16" t="s">
        <v>116</v>
      </c>
      <c r="D15" s="16">
        <v>2022</v>
      </c>
      <c r="E15" s="17" t="s">
        <v>141</v>
      </c>
      <c r="F15" s="17">
        <v>70</v>
      </c>
      <c r="G15" s="16">
        <v>85</v>
      </c>
      <c r="H15" s="19">
        <f t="shared" si="0"/>
        <v>1493100</v>
      </c>
      <c r="I15" s="46">
        <v>1004400</v>
      </c>
      <c r="J15" s="33">
        <f t="shared" si="1"/>
        <v>0.48655913978494625</v>
      </c>
      <c r="K15" s="59">
        <v>94916</v>
      </c>
      <c r="L15" s="59">
        <f t="shared" si="2"/>
        <v>1138992</v>
      </c>
      <c r="N15" s="8" t="s">
        <v>132</v>
      </c>
      <c r="O15" s="3"/>
      <c r="P15" s="3"/>
      <c r="Q15" s="3"/>
    </row>
    <row r="16" spans="1:17" ht="15.75">
      <c r="A16" s="16">
        <v>15</v>
      </c>
      <c r="B16" s="16">
        <v>1</v>
      </c>
      <c r="C16" s="16" t="s">
        <v>13</v>
      </c>
      <c r="D16" s="16">
        <v>2023</v>
      </c>
      <c r="E16" s="17" t="s">
        <v>142</v>
      </c>
      <c r="F16" s="17">
        <v>70</v>
      </c>
      <c r="G16" s="16">
        <v>60</v>
      </c>
      <c r="H16" s="19">
        <f t="shared" si="0"/>
        <v>208800</v>
      </c>
      <c r="I16" s="46">
        <v>148592</v>
      </c>
      <c r="J16" s="33">
        <f t="shared" si="1"/>
        <v>0.40519005060837721</v>
      </c>
      <c r="K16" s="59">
        <v>14500</v>
      </c>
      <c r="L16" s="59">
        <f t="shared" si="2"/>
        <v>174000</v>
      </c>
      <c r="N16" s="8" t="s">
        <v>133</v>
      </c>
      <c r="O16" s="3"/>
      <c r="P16" s="3"/>
      <c r="Q16" s="3"/>
    </row>
    <row r="17" spans="1:15">
      <c r="A17" s="16">
        <v>16</v>
      </c>
      <c r="B17" s="16">
        <v>1</v>
      </c>
      <c r="C17" s="16" t="s">
        <v>14</v>
      </c>
      <c r="D17" s="16">
        <v>2029</v>
      </c>
      <c r="E17" s="17" t="s">
        <v>143</v>
      </c>
      <c r="F17" s="17">
        <v>5</v>
      </c>
      <c r="G17" s="16">
        <v>7</v>
      </c>
      <c r="H17" s="19">
        <f t="shared" si="0"/>
        <v>17748</v>
      </c>
      <c r="I17" s="46">
        <v>33132</v>
      </c>
      <c r="J17" s="33">
        <f t="shared" si="1"/>
        <v>-0.46432452010141256</v>
      </c>
      <c r="K17" s="59">
        <v>1000</v>
      </c>
      <c r="L17" s="59">
        <f t="shared" si="2"/>
        <v>12000</v>
      </c>
    </row>
    <row r="18" spans="1:15" ht="15.75">
      <c r="A18" s="16">
        <v>17</v>
      </c>
      <c r="B18" s="16">
        <v>2</v>
      </c>
      <c r="C18" s="16" t="s">
        <v>15</v>
      </c>
      <c r="D18" s="16">
        <v>2029.1</v>
      </c>
      <c r="E18" s="17" t="s">
        <v>144</v>
      </c>
      <c r="F18" s="17">
        <v>15</v>
      </c>
      <c r="G18" s="16">
        <v>18</v>
      </c>
      <c r="H18" s="19">
        <f t="shared" si="0"/>
        <v>59328</v>
      </c>
      <c r="I18" s="46">
        <v>79616</v>
      </c>
      <c r="J18" s="33">
        <f t="shared" si="1"/>
        <v>-0.25482315112540188</v>
      </c>
      <c r="K18" s="59">
        <v>4425</v>
      </c>
      <c r="L18" s="59">
        <f t="shared" si="2"/>
        <v>53100</v>
      </c>
      <c r="M18">
        <v>12</v>
      </c>
      <c r="N18" s="8" t="s">
        <v>261</v>
      </c>
      <c r="O18">
        <v>1497</v>
      </c>
    </row>
    <row r="19" spans="1:15" ht="15.75">
      <c r="A19" s="16">
        <v>18</v>
      </c>
      <c r="B19" s="16">
        <v>1</v>
      </c>
      <c r="C19" s="16" t="s">
        <v>16</v>
      </c>
      <c r="D19" s="16">
        <v>2031</v>
      </c>
      <c r="E19" s="17" t="s">
        <v>145</v>
      </c>
      <c r="F19" s="17">
        <v>30</v>
      </c>
      <c r="G19" s="16">
        <v>40</v>
      </c>
      <c r="H19" s="19">
        <f t="shared" si="0"/>
        <v>104400</v>
      </c>
      <c r="I19" s="46">
        <v>88352</v>
      </c>
      <c r="J19" s="33">
        <f t="shared" si="1"/>
        <v>0.18163708801159006</v>
      </c>
      <c r="K19" s="59">
        <v>7500</v>
      </c>
      <c r="L19" s="59">
        <f t="shared" si="2"/>
        <v>90000</v>
      </c>
      <c r="M19">
        <v>13</v>
      </c>
      <c r="N19" s="8" t="s">
        <v>262</v>
      </c>
      <c r="O19">
        <v>1497</v>
      </c>
    </row>
    <row r="20" spans="1:15">
      <c r="A20" s="16">
        <v>19</v>
      </c>
      <c r="B20" s="16">
        <v>1</v>
      </c>
      <c r="C20" s="16" t="s">
        <v>17</v>
      </c>
      <c r="D20" s="16">
        <v>2032</v>
      </c>
      <c r="E20" s="17" t="s">
        <v>146</v>
      </c>
      <c r="F20" s="17">
        <v>35</v>
      </c>
      <c r="G20" s="16">
        <v>40</v>
      </c>
      <c r="H20" s="19">
        <f t="shared" si="0"/>
        <v>114840</v>
      </c>
      <c r="I20" s="46">
        <v>0</v>
      </c>
      <c r="J20" s="33" t="e">
        <f t="shared" si="1"/>
        <v>#DIV/0!</v>
      </c>
      <c r="K20" s="59">
        <v>8250</v>
      </c>
      <c r="L20" s="59">
        <f t="shared" si="2"/>
        <v>99000</v>
      </c>
    </row>
    <row r="21" spans="1:15">
      <c r="A21" s="16">
        <v>20</v>
      </c>
      <c r="B21" s="16">
        <v>6</v>
      </c>
      <c r="C21" s="16" t="s">
        <v>18</v>
      </c>
      <c r="D21" s="16">
        <v>2034</v>
      </c>
      <c r="E21" s="22" t="s">
        <v>176</v>
      </c>
      <c r="F21" s="22">
        <v>95</v>
      </c>
      <c r="G21" s="16">
        <v>100</v>
      </c>
      <c r="H21" s="19">
        <f t="shared" si="0"/>
        <v>1924440</v>
      </c>
      <c r="I21" s="46">
        <v>1526688</v>
      </c>
      <c r="J21" s="33">
        <f t="shared" si="1"/>
        <v>0.26053260391121169</v>
      </c>
      <c r="K21" s="59">
        <v>136928</v>
      </c>
      <c r="L21" s="59">
        <f t="shared" si="2"/>
        <v>1643136</v>
      </c>
    </row>
    <row r="22" spans="1:15" s="2" customFormat="1">
      <c r="A22" s="16">
        <v>21</v>
      </c>
      <c r="B22" s="23">
        <v>13</v>
      </c>
      <c r="C22" s="23" t="s">
        <v>18</v>
      </c>
      <c r="D22" s="23">
        <v>2034.1</v>
      </c>
      <c r="E22" s="22" t="s">
        <v>147</v>
      </c>
      <c r="F22" s="22">
        <v>35</v>
      </c>
      <c r="G22" s="23">
        <v>35</v>
      </c>
      <c r="H22" s="19">
        <f t="shared" si="0"/>
        <v>628740</v>
      </c>
      <c r="I22" s="48">
        <v>376448</v>
      </c>
      <c r="J22" s="33">
        <f t="shared" si="1"/>
        <v>0.67019083645018696</v>
      </c>
      <c r="K22" s="60">
        <v>53316</v>
      </c>
      <c r="L22" s="59">
        <f t="shared" si="2"/>
        <v>639792</v>
      </c>
    </row>
    <row r="23" spans="1:15">
      <c r="A23" s="16">
        <v>22</v>
      </c>
      <c r="B23" s="16">
        <v>2</v>
      </c>
      <c r="C23" s="16" t="s">
        <v>19</v>
      </c>
      <c r="D23" s="16">
        <v>2035</v>
      </c>
      <c r="E23" s="17" t="s">
        <v>148</v>
      </c>
      <c r="F23" s="17">
        <v>32</v>
      </c>
      <c r="G23" s="16">
        <v>38</v>
      </c>
      <c r="H23" s="19">
        <f t="shared" si="0"/>
        <v>126072</v>
      </c>
      <c r="I23" s="46">
        <v>119424</v>
      </c>
      <c r="J23" s="33">
        <f t="shared" si="1"/>
        <v>5.5667202572347252E-2</v>
      </c>
      <c r="K23" s="59">
        <v>9145</v>
      </c>
      <c r="L23" s="59">
        <f t="shared" si="2"/>
        <v>109740</v>
      </c>
    </row>
    <row r="24" spans="1:15">
      <c r="A24" s="16">
        <v>23</v>
      </c>
      <c r="B24" s="16">
        <v>1</v>
      </c>
      <c r="C24" s="16" t="s">
        <v>20</v>
      </c>
      <c r="D24" s="16">
        <v>2040</v>
      </c>
      <c r="E24" s="17" t="s">
        <v>156</v>
      </c>
      <c r="F24" s="17">
        <v>110</v>
      </c>
      <c r="G24" s="16">
        <v>115</v>
      </c>
      <c r="H24" s="19">
        <f t="shared" si="0"/>
        <v>349740</v>
      </c>
      <c r="I24" s="46">
        <v>314252</v>
      </c>
      <c r="J24" s="33">
        <f t="shared" si="1"/>
        <v>0.1129284777821622</v>
      </c>
      <c r="K24" s="59">
        <v>25000</v>
      </c>
      <c r="L24" s="59">
        <f t="shared" si="2"/>
        <v>300000</v>
      </c>
    </row>
    <row r="25" spans="1:15">
      <c r="A25" s="16">
        <v>24</v>
      </c>
      <c r="B25" s="16">
        <v>1</v>
      </c>
      <c r="C25" s="16" t="s">
        <v>21</v>
      </c>
      <c r="D25" s="16">
        <v>2041</v>
      </c>
      <c r="E25" s="17" t="s">
        <v>281</v>
      </c>
      <c r="F25" s="17">
        <v>50</v>
      </c>
      <c r="G25" s="16">
        <v>60</v>
      </c>
      <c r="H25" s="19">
        <f t="shared" si="0"/>
        <v>167040</v>
      </c>
      <c r="I25" s="46">
        <v>100400</v>
      </c>
      <c r="J25" s="33">
        <f t="shared" si="1"/>
        <v>0.66374501992031876</v>
      </c>
      <c r="K25" s="59">
        <v>9000</v>
      </c>
      <c r="L25" s="59">
        <f t="shared" si="2"/>
        <v>108000</v>
      </c>
    </row>
    <row r="26" spans="1:15">
      <c r="A26" s="16">
        <v>25</v>
      </c>
      <c r="B26" s="16">
        <v>1</v>
      </c>
      <c r="C26" s="16" t="s">
        <v>22</v>
      </c>
      <c r="D26" s="16">
        <v>2042</v>
      </c>
      <c r="E26" s="17" t="s">
        <v>257</v>
      </c>
      <c r="F26" s="17">
        <v>100</v>
      </c>
      <c r="G26" s="16">
        <v>120</v>
      </c>
      <c r="H26" s="19">
        <f t="shared" si="0"/>
        <v>334080</v>
      </c>
      <c r="I26" s="46">
        <v>299192</v>
      </c>
      <c r="J26" s="33">
        <f t="shared" si="1"/>
        <v>0.11660739591967695</v>
      </c>
      <c r="K26" s="59">
        <v>22750</v>
      </c>
      <c r="L26" s="59">
        <f t="shared" si="2"/>
        <v>273000</v>
      </c>
    </row>
    <row r="27" spans="1:15">
      <c r="A27" s="16">
        <v>26</v>
      </c>
      <c r="B27" s="16">
        <v>2</v>
      </c>
      <c r="C27" s="16" t="s">
        <v>22</v>
      </c>
      <c r="D27" s="16">
        <v>2042.1</v>
      </c>
      <c r="E27" s="17" t="s">
        <v>157</v>
      </c>
      <c r="F27" s="17">
        <v>25</v>
      </c>
      <c r="G27" s="16">
        <v>28</v>
      </c>
      <c r="H27" s="19">
        <f t="shared" si="0"/>
        <v>96408</v>
      </c>
      <c r="I27" s="46">
        <v>67176</v>
      </c>
      <c r="J27" s="33">
        <f t="shared" si="1"/>
        <v>0.43515541264737401</v>
      </c>
      <c r="K27" s="59">
        <v>7375</v>
      </c>
      <c r="L27" s="59">
        <f t="shared" si="2"/>
        <v>88500</v>
      </c>
    </row>
    <row r="28" spans="1:15">
      <c r="A28" s="16">
        <v>27</v>
      </c>
      <c r="B28" s="16">
        <v>1</v>
      </c>
      <c r="C28" s="16" t="s">
        <v>23</v>
      </c>
      <c r="D28" s="16">
        <v>2043</v>
      </c>
      <c r="E28" s="17" t="s">
        <v>282</v>
      </c>
      <c r="F28" s="17">
        <v>38</v>
      </c>
      <c r="G28" s="16">
        <v>38</v>
      </c>
      <c r="H28" s="19">
        <f t="shared" si="0"/>
        <v>119016</v>
      </c>
      <c r="I28" s="46">
        <v>114456</v>
      </c>
      <c r="J28" s="33">
        <f t="shared" si="1"/>
        <v>3.9840637450199168E-2</v>
      </c>
      <c r="K28" s="59">
        <v>9500</v>
      </c>
      <c r="L28" s="59">
        <f t="shared" si="2"/>
        <v>114000</v>
      </c>
    </row>
    <row r="29" spans="1:15">
      <c r="A29" s="16">
        <v>28</v>
      </c>
      <c r="B29" s="16">
        <v>1</v>
      </c>
      <c r="C29" s="16" t="s">
        <v>24</v>
      </c>
      <c r="D29" s="16">
        <v>2044</v>
      </c>
      <c r="E29" s="17" t="s">
        <v>306</v>
      </c>
      <c r="F29" s="17">
        <v>35</v>
      </c>
      <c r="G29" s="16">
        <v>40</v>
      </c>
      <c r="H29" s="19">
        <f t="shared" si="0"/>
        <v>114840</v>
      </c>
      <c r="I29" s="46">
        <v>103412</v>
      </c>
      <c r="J29" s="33">
        <f t="shared" si="1"/>
        <v>0.11050941863613506</v>
      </c>
      <c r="K29" s="59">
        <v>6250</v>
      </c>
      <c r="L29" s="59">
        <f t="shared" si="2"/>
        <v>75000</v>
      </c>
    </row>
    <row r="30" spans="1:15">
      <c r="A30" s="16">
        <v>29</v>
      </c>
      <c r="B30" s="16">
        <v>1</v>
      </c>
      <c r="C30" s="16" t="s">
        <v>25</v>
      </c>
      <c r="D30" s="16">
        <v>2045</v>
      </c>
      <c r="E30" s="17" t="s">
        <v>307</v>
      </c>
      <c r="F30" s="17">
        <v>17</v>
      </c>
      <c r="G30" s="16">
        <v>20</v>
      </c>
      <c r="H30" s="19">
        <f t="shared" si="0"/>
        <v>56376</v>
      </c>
      <c r="I30" s="46">
        <v>37148</v>
      </c>
      <c r="J30" s="33">
        <f t="shared" si="1"/>
        <v>0.51760525465704754</v>
      </c>
      <c r="K30" s="59">
        <v>4250</v>
      </c>
      <c r="L30" s="59">
        <f t="shared" si="2"/>
        <v>51000</v>
      </c>
    </row>
    <row r="31" spans="1:15">
      <c r="A31" s="16">
        <v>30</v>
      </c>
      <c r="B31" s="16">
        <v>1</v>
      </c>
      <c r="C31" s="16" t="s">
        <v>26</v>
      </c>
      <c r="D31" s="16">
        <v>2046</v>
      </c>
      <c r="E31" s="17" t="s">
        <v>149</v>
      </c>
      <c r="F31" s="17">
        <v>84</v>
      </c>
      <c r="G31" s="16">
        <v>90</v>
      </c>
      <c r="H31" s="19">
        <f t="shared" si="0"/>
        <v>269352</v>
      </c>
      <c r="I31" s="46">
        <v>246984</v>
      </c>
      <c r="J31" s="33">
        <f t="shared" si="1"/>
        <v>9.0564570984355219E-2</v>
      </c>
      <c r="K31" s="59">
        <v>18500</v>
      </c>
      <c r="L31" s="59">
        <f t="shared" si="2"/>
        <v>222000</v>
      </c>
    </row>
    <row r="32" spans="1:15">
      <c r="A32" s="16">
        <v>31</v>
      </c>
      <c r="B32" s="16">
        <v>1</v>
      </c>
      <c r="C32" s="16" t="s">
        <v>39</v>
      </c>
      <c r="D32" s="16">
        <v>2047</v>
      </c>
      <c r="E32" s="17" t="s">
        <v>150</v>
      </c>
      <c r="F32" s="17">
        <v>140</v>
      </c>
      <c r="G32" s="16">
        <v>160</v>
      </c>
      <c r="H32" s="19">
        <f t="shared" si="0"/>
        <v>459360</v>
      </c>
      <c r="I32" s="46">
        <v>325296</v>
      </c>
      <c r="J32" s="33">
        <f t="shared" si="1"/>
        <v>0.41212926073483835</v>
      </c>
      <c r="K32" s="59">
        <v>26000</v>
      </c>
      <c r="L32" s="59">
        <f t="shared" si="2"/>
        <v>312000</v>
      </c>
    </row>
    <row r="33" spans="1:12" s="2" customFormat="1">
      <c r="A33" s="16">
        <v>32</v>
      </c>
      <c r="B33" s="23">
        <v>4</v>
      </c>
      <c r="C33" s="23" t="s">
        <v>27</v>
      </c>
      <c r="D33" s="23">
        <v>2049</v>
      </c>
      <c r="E33" s="22" t="s">
        <v>151</v>
      </c>
      <c r="F33" s="22">
        <v>35</v>
      </c>
      <c r="G33" s="23">
        <v>43</v>
      </c>
      <c r="H33" s="19">
        <f t="shared" si="0"/>
        <v>705764</v>
      </c>
      <c r="I33" s="48">
        <v>738300</v>
      </c>
      <c r="J33" s="33">
        <f t="shared" si="1"/>
        <v>-4.4068806718136289E-2</v>
      </c>
      <c r="K33" s="60">
        <v>49600</v>
      </c>
      <c r="L33" s="59">
        <f t="shared" si="2"/>
        <v>595200</v>
      </c>
    </row>
    <row r="34" spans="1:12">
      <c r="A34" s="16">
        <v>33</v>
      </c>
      <c r="B34" s="16">
        <v>12</v>
      </c>
      <c r="C34" s="16" t="s">
        <v>27</v>
      </c>
      <c r="D34" s="16">
        <v>2049.1</v>
      </c>
      <c r="E34" s="17" t="s">
        <v>158</v>
      </c>
      <c r="F34" s="17">
        <v>35</v>
      </c>
      <c r="G34" s="16">
        <v>43</v>
      </c>
      <c r="H34" s="19">
        <f t="shared" si="0"/>
        <v>676644</v>
      </c>
      <c r="I34" s="46">
        <v>719680</v>
      </c>
      <c r="J34" s="33">
        <f t="shared" ref="J34:J65" si="3">H34/I34-1</f>
        <v>-5.979879946642952E-2</v>
      </c>
      <c r="K34" s="59">
        <v>47392</v>
      </c>
      <c r="L34" s="59">
        <f t="shared" si="2"/>
        <v>568704</v>
      </c>
    </row>
    <row r="35" spans="1:12">
      <c r="A35" s="16">
        <v>34</v>
      </c>
      <c r="B35" s="16">
        <v>2</v>
      </c>
      <c r="C35" s="16" t="s">
        <v>28</v>
      </c>
      <c r="D35" s="16">
        <v>2050</v>
      </c>
      <c r="E35" s="17" t="s">
        <v>159</v>
      </c>
      <c r="F35" s="17">
        <v>56</v>
      </c>
      <c r="G35" s="16">
        <v>47</v>
      </c>
      <c r="H35" s="19">
        <f t="shared" si="0"/>
        <v>196524</v>
      </c>
      <c r="I35" s="46">
        <v>291096</v>
      </c>
      <c r="J35" s="33">
        <f t="shared" si="3"/>
        <v>-0.32488251298540682</v>
      </c>
      <c r="K35" s="59">
        <v>14750</v>
      </c>
      <c r="L35" s="59">
        <f t="shared" si="2"/>
        <v>177000</v>
      </c>
    </row>
    <row r="36" spans="1:12">
      <c r="A36" s="16">
        <v>35</v>
      </c>
      <c r="B36" s="16">
        <v>11</v>
      </c>
      <c r="C36" s="16" t="s">
        <v>29</v>
      </c>
      <c r="D36" s="16">
        <v>2051</v>
      </c>
      <c r="E36" s="17" t="s">
        <v>160</v>
      </c>
      <c r="F36" s="17">
        <v>30</v>
      </c>
      <c r="G36" s="16">
        <v>34</v>
      </c>
      <c r="H36" s="19">
        <f t="shared" si="0"/>
        <v>181232</v>
      </c>
      <c r="I36" s="46">
        <v>175592</v>
      </c>
      <c r="J36" s="33">
        <f t="shared" si="3"/>
        <v>3.2119914346895095E-2</v>
      </c>
      <c r="K36" s="59">
        <v>14250</v>
      </c>
      <c r="L36" s="59">
        <f t="shared" si="2"/>
        <v>171000</v>
      </c>
    </row>
    <row r="37" spans="1:12">
      <c r="A37" s="16">
        <v>36</v>
      </c>
      <c r="B37" s="16">
        <v>11</v>
      </c>
      <c r="C37" s="16" t="s">
        <v>5</v>
      </c>
      <c r="D37" s="16">
        <v>2052</v>
      </c>
      <c r="E37" s="17" t="s">
        <v>161</v>
      </c>
      <c r="F37" s="17">
        <v>50</v>
      </c>
      <c r="G37" s="16">
        <v>70</v>
      </c>
      <c r="H37" s="19">
        <f t="shared" si="0"/>
        <v>327760</v>
      </c>
      <c r="I37" s="46">
        <v>366128</v>
      </c>
      <c r="J37" s="33">
        <f t="shared" si="3"/>
        <v>-0.10479395184197882</v>
      </c>
      <c r="K37" s="59">
        <v>17100</v>
      </c>
      <c r="L37" s="59">
        <f t="shared" si="2"/>
        <v>205200</v>
      </c>
    </row>
    <row r="38" spans="1:12">
      <c r="A38" s="16">
        <v>37</v>
      </c>
      <c r="B38" s="23">
        <v>11</v>
      </c>
      <c r="C38" s="23" t="s">
        <v>16</v>
      </c>
      <c r="D38" s="23">
        <v>2053</v>
      </c>
      <c r="E38" s="22" t="s">
        <v>308</v>
      </c>
      <c r="F38" s="22">
        <v>36</v>
      </c>
      <c r="G38" s="31">
        <v>66</v>
      </c>
      <c r="H38" s="19">
        <f>(40*482)+7*((INT(IF($B38=1,$F38*$O$3,IF($B38=2,$F38*$O$4,IF($B38=3,$F38*$O$5,IF($B38=4,$F38*$O$6,IF($B38=5,$F38*$O$7,IF($B38=6,$F38*$O$8,IF($B38=7,$F38*$P$9,IF($B38=8,$F38*$O$10,IF($B38=9,$F38*$O$11,IF($B38=10,$F38*$O$12,IF($B38=11,$F38*$O$13,IF($B38=12,$F38*$O$18,$F38*$O$19)))))))))))))))+(4*(INT(IF($B38=1,$G38*$O$3,IF($B38=2,$G38*$O$4,IF($B38=3,$G38*$O$5,IF($G38=4,$G38*$O$6,IF($B38=5,$G38*$O$7,IF($B38=6,$G38*$O$8,IF($B38=7,$G38*$P$9,IF($B38=8,$G38*$O$10,IF($B38=9,$G38*$O$11,IF($B38=10,$G38*$O$12,IF($B38=11,$G38*$O$13,IF($B38=12,$G38*$O$18,$G38*$O$19)))))))))))))))</f>
        <v>267992</v>
      </c>
      <c r="I38" s="48">
        <v>166252</v>
      </c>
      <c r="J38" s="34">
        <f t="shared" si="3"/>
        <v>0.61196256285638673</v>
      </c>
      <c r="K38" s="59">
        <v>10925</v>
      </c>
      <c r="L38" s="59">
        <f t="shared" si="2"/>
        <v>131100</v>
      </c>
    </row>
    <row r="39" spans="1:12">
      <c r="A39" s="16">
        <v>38</v>
      </c>
      <c r="B39" s="16">
        <v>1</v>
      </c>
      <c r="C39" s="16" t="s">
        <v>30</v>
      </c>
      <c r="D39" s="16">
        <v>2055</v>
      </c>
      <c r="E39" s="17" t="s">
        <v>162</v>
      </c>
      <c r="F39" s="17">
        <v>44</v>
      </c>
      <c r="G39" s="16">
        <v>54</v>
      </c>
      <c r="H39" s="19">
        <f t="shared" ref="H39:H70" si="4">8*((INT(IF($B39=1,$F39*$O$3,IF($B39=2,$F39*$O$4,IF($B39=3,$F39*$O$5,IF($B39=4,$F39*$O$6,IF($B39=5,$F39*$O$7,IF($B39=6,$F39*$O$8,IF($B39=7,$F39*$P$9,IF($B39=8,$F39*$O$10,IF($B39=9,$F39*$O$11,IF($B39=10,$F39*$O$12,IF($B39=11,$F39*$O$13,IF($B39=12,$F39*$O$18,$F39*$O$19)))))))))))))))+(4*(INT(IF($B39=1,$G39*$O$3,IF($B39=2,$G39*$O$4,IF($B39=3,$G39*$O$5,IF($G39=4,$G39*$O$6,IF($B39=5,$G39*$O$7,IF($B39=6,$G39*$O$8,IF($B39=7,$G39*$P$9,IF($B39=8,$G39*$O$10,IF($B39=9,$G39*$O$11,IF($B39=10,$G39*$O$12,IF($B39=11,$G39*$O$13,IF($B39=12,$G39*$O$18,$G39*$O$19)))))))))))))))</f>
        <v>148248</v>
      </c>
      <c r="I39" s="46">
        <v>140560</v>
      </c>
      <c r="J39" s="33">
        <f t="shared" si="3"/>
        <v>5.4695503699487835E-2</v>
      </c>
      <c r="K39" s="59">
        <v>8500</v>
      </c>
      <c r="L39" s="59">
        <f t="shared" si="2"/>
        <v>102000</v>
      </c>
    </row>
    <row r="40" spans="1:12">
      <c r="A40" s="16">
        <v>39</v>
      </c>
      <c r="B40" s="16">
        <v>1</v>
      </c>
      <c r="C40" s="16" t="s">
        <v>31</v>
      </c>
      <c r="D40" s="16">
        <v>2056</v>
      </c>
      <c r="E40" s="17" t="s">
        <v>163</v>
      </c>
      <c r="F40" s="17">
        <v>25</v>
      </c>
      <c r="G40" s="16">
        <v>24</v>
      </c>
      <c r="H40" s="19">
        <f t="shared" si="4"/>
        <v>77256</v>
      </c>
      <c r="I40" s="46">
        <v>0</v>
      </c>
      <c r="J40" s="33" t="e">
        <f t="shared" si="3"/>
        <v>#DIV/0!</v>
      </c>
      <c r="K40" s="59">
        <v>12250</v>
      </c>
      <c r="L40" s="59">
        <f t="shared" si="2"/>
        <v>147000</v>
      </c>
    </row>
    <row r="41" spans="1:12">
      <c r="A41" s="16">
        <v>40</v>
      </c>
      <c r="B41" s="16">
        <v>2</v>
      </c>
      <c r="C41" s="16" t="s">
        <v>32</v>
      </c>
      <c r="D41" s="16">
        <v>2058</v>
      </c>
      <c r="E41" s="17" t="s">
        <v>164</v>
      </c>
      <c r="F41" s="17">
        <v>85</v>
      </c>
      <c r="G41" s="16">
        <v>100</v>
      </c>
      <c r="H41" s="19">
        <f t="shared" si="4"/>
        <v>333720</v>
      </c>
      <c r="I41" s="46">
        <v>318464</v>
      </c>
      <c r="J41" s="33">
        <f t="shared" si="3"/>
        <v>4.7904943729903504E-2</v>
      </c>
      <c r="K41" s="59">
        <v>21830</v>
      </c>
      <c r="L41" s="59">
        <f t="shared" si="2"/>
        <v>261960</v>
      </c>
    </row>
    <row r="42" spans="1:12">
      <c r="A42" s="16">
        <v>41</v>
      </c>
      <c r="B42" s="16">
        <v>1</v>
      </c>
      <c r="C42" s="16" t="s">
        <v>33</v>
      </c>
      <c r="D42" s="16">
        <v>2060</v>
      </c>
      <c r="E42" s="17" t="s">
        <v>165</v>
      </c>
      <c r="F42" s="17">
        <v>38</v>
      </c>
      <c r="G42" s="16">
        <v>38</v>
      </c>
      <c r="H42" s="19">
        <f t="shared" si="4"/>
        <v>119016</v>
      </c>
      <c r="I42" s="46">
        <v>117468</v>
      </c>
      <c r="J42" s="33">
        <f t="shared" si="3"/>
        <v>1.3178057002758203E-2</v>
      </c>
      <c r="K42" s="59">
        <v>7750</v>
      </c>
      <c r="L42" s="59">
        <f t="shared" si="2"/>
        <v>93000</v>
      </c>
    </row>
    <row r="43" spans="1:12">
      <c r="A43" s="16">
        <v>42</v>
      </c>
      <c r="B43" s="16">
        <v>1</v>
      </c>
      <c r="C43" s="16" t="s">
        <v>88</v>
      </c>
      <c r="D43" s="16">
        <v>2062</v>
      </c>
      <c r="E43" s="17" t="s">
        <v>283</v>
      </c>
      <c r="F43" s="17">
        <v>25</v>
      </c>
      <c r="G43" s="16">
        <v>30</v>
      </c>
      <c r="H43" s="19">
        <f t="shared" si="4"/>
        <v>83520</v>
      </c>
      <c r="I43" s="46">
        <v>58232</v>
      </c>
      <c r="J43" s="33">
        <f t="shared" si="3"/>
        <v>0.43426294820717137</v>
      </c>
      <c r="K43" s="59">
        <v>6250</v>
      </c>
      <c r="L43" s="59">
        <f t="shared" si="2"/>
        <v>75000</v>
      </c>
    </row>
    <row r="44" spans="1:12">
      <c r="A44" s="16">
        <v>43</v>
      </c>
      <c r="B44" s="16">
        <v>2</v>
      </c>
      <c r="C44" s="16" t="s">
        <v>88</v>
      </c>
      <c r="D44" s="16">
        <v>2062.1</v>
      </c>
      <c r="E44" s="17" t="s">
        <v>284</v>
      </c>
      <c r="F44" s="17">
        <v>12</v>
      </c>
      <c r="G44" s="16">
        <v>16</v>
      </c>
      <c r="H44" s="19">
        <f t="shared" si="4"/>
        <v>49440</v>
      </c>
      <c r="I44" s="46">
        <v>32344</v>
      </c>
      <c r="J44" s="33">
        <f t="shared" si="3"/>
        <v>0.52856789512738067</v>
      </c>
      <c r="K44" s="59">
        <v>2065</v>
      </c>
      <c r="L44" s="59">
        <f t="shared" si="2"/>
        <v>24780</v>
      </c>
    </row>
    <row r="45" spans="1:12">
      <c r="A45" s="16">
        <v>44</v>
      </c>
      <c r="B45" s="16">
        <v>1</v>
      </c>
      <c r="C45" s="16" t="s">
        <v>34</v>
      </c>
      <c r="D45" s="16">
        <v>2064</v>
      </c>
      <c r="E45" s="17" t="s">
        <v>166</v>
      </c>
      <c r="F45" s="17">
        <v>105</v>
      </c>
      <c r="G45" s="16">
        <v>110</v>
      </c>
      <c r="H45" s="19">
        <f t="shared" si="4"/>
        <v>334080</v>
      </c>
      <c r="I45" s="46">
        <v>332324</v>
      </c>
      <c r="J45" s="33">
        <f t="shared" si="3"/>
        <v>5.2839999518541347E-3</v>
      </c>
      <c r="K45" s="59">
        <v>23750</v>
      </c>
      <c r="L45" s="59">
        <f t="shared" si="2"/>
        <v>285000</v>
      </c>
    </row>
    <row r="46" spans="1:12">
      <c r="A46" s="16">
        <v>45</v>
      </c>
      <c r="B46" s="16">
        <v>2</v>
      </c>
      <c r="C46" s="16" t="s">
        <v>34</v>
      </c>
      <c r="D46" s="16">
        <v>2064.1</v>
      </c>
      <c r="E46" s="17" t="s">
        <v>167</v>
      </c>
      <c r="F46" s="17">
        <v>40</v>
      </c>
      <c r="G46" s="16">
        <v>50</v>
      </c>
      <c r="H46" s="19">
        <f t="shared" si="4"/>
        <v>160680</v>
      </c>
      <c r="I46" s="46">
        <v>105740</v>
      </c>
      <c r="J46" s="33">
        <f t="shared" si="3"/>
        <v>0.51957631927369019</v>
      </c>
      <c r="K46" s="59">
        <v>10030</v>
      </c>
      <c r="L46" s="59">
        <f t="shared" si="2"/>
        <v>120360</v>
      </c>
    </row>
    <row r="47" spans="1:12">
      <c r="A47" s="16">
        <v>46</v>
      </c>
      <c r="B47" s="16">
        <v>1</v>
      </c>
      <c r="C47" s="16" t="s">
        <v>35</v>
      </c>
      <c r="D47" s="16">
        <v>2067</v>
      </c>
      <c r="E47" s="17" t="s">
        <v>168</v>
      </c>
      <c r="F47" s="17">
        <v>25</v>
      </c>
      <c r="G47" s="16">
        <v>37</v>
      </c>
      <c r="H47" s="19">
        <f t="shared" si="4"/>
        <v>90828</v>
      </c>
      <c r="I47" s="46">
        <v>106424</v>
      </c>
      <c r="J47" s="33">
        <f t="shared" si="3"/>
        <v>-0.14654589190408174</v>
      </c>
      <c r="K47" s="59">
        <v>6000</v>
      </c>
      <c r="L47" s="59">
        <f t="shared" si="2"/>
        <v>72000</v>
      </c>
    </row>
    <row r="48" spans="1:12">
      <c r="A48" s="16">
        <v>47</v>
      </c>
      <c r="B48" s="16">
        <v>2</v>
      </c>
      <c r="C48" s="16" t="s">
        <v>35</v>
      </c>
      <c r="D48" s="16">
        <v>2067.1</v>
      </c>
      <c r="E48" s="17" t="s">
        <v>169</v>
      </c>
      <c r="F48" s="17">
        <v>26</v>
      </c>
      <c r="G48" s="16">
        <v>40</v>
      </c>
      <c r="H48" s="19">
        <f t="shared" si="4"/>
        <v>113712</v>
      </c>
      <c r="I48" s="46">
        <v>110716</v>
      </c>
      <c r="J48" s="33">
        <f t="shared" si="3"/>
        <v>2.7060226164240087E-2</v>
      </c>
      <c r="K48" s="59">
        <v>7080</v>
      </c>
      <c r="L48" s="59">
        <f t="shared" si="2"/>
        <v>84960</v>
      </c>
    </row>
    <row r="49" spans="1:12">
      <c r="A49" s="16">
        <v>48</v>
      </c>
      <c r="B49" s="16">
        <v>1</v>
      </c>
      <c r="C49" s="16" t="s">
        <v>36</v>
      </c>
      <c r="D49" s="16">
        <v>2068</v>
      </c>
      <c r="E49" s="17" t="s">
        <v>170</v>
      </c>
      <c r="F49" s="17">
        <v>70</v>
      </c>
      <c r="G49" s="16">
        <v>86</v>
      </c>
      <c r="H49" s="19">
        <f t="shared" si="4"/>
        <v>235944</v>
      </c>
      <c r="I49" s="46">
        <v>251000</v>
      </c>
      <c r="J49" s="33">
        <f t="shared" si="3"/>
        <v>-5.9984063745019967E-2</v>
      </c>
      <c r="K49" s="59">
        <v>15750</v>
      </c>
      <c r="L49" s="59">
        <f t="shared" si="2"/>
        <v>189000</v>
      </c>
    </row>
    <row r="50" spans="1:12">
      <c r="A50" s="16">
        <v>49</v>
      </c>
      <c r="B50" s="16">
        <v>2</v>
      </c>
      <c r="C50" s="16" t="s">
        <v>36</v>
      </c>
      <c r="D50" s="16">
        <v>2068.1</v>
      </c>
      <c r="E50" s="17" t="s">
        <v>171</v>
      </c>
      <c r="F50" s="17">
        <v>15</v>
      </c>
      <c r="G50" s="16">
        <v>19</v>
      </c>
      <c r="H50" s="19">
        <f t="shared" si="4"/>
        <v>60564</v>
      </c>
      <c r="I50" s="46">
        <v>48516</v>
      </c>
      <c r="J50" s="33">
        <f t="shared" si="3"/>
        <v>0.2483304476873609</v>
      </c>
      <c r="K50" s="59">
        <v>4130</v>
      </c>
      <c r="L50" s="59">
        <f t="shared" si="2"/>
        <v>49560</v>
      </c>
    </row>
    <row r="51" spans="1:12">
      <c r="A51" s="16">
        <v>50</v>
      </c>
      <c r="B51" s="16">
        <v>1</v>
      </c>
      <c r="C51" s="16" t="s">
        <v>37</v>
      </c>
      <c r="D51" s="16">
        <v>2069</v>
      </c>
      <c r="E51" s="17" t="s">
        <v>172</v>
      </c>
      <c r="F51" s="17">
        <v>69</v>
      </c>
      <c r="G51" s="16">
        <v>90</v>
      </c>
      <c r="H51" s="19">
        <f t="shared" si="4"/>
        <v>238032</v>
      </c>
      <c r="I51" s="46">
        <v>235940</v>
      </c>
      <c r="J51" s="33">
        <f t="shared" si="3"/>
        <v>8.8666610155123671E-3</v>
      </c>
      <c r="K51" s="59">
        <v>15750</v>
      </c>
      <c r="L51" s="59">
        <f t="shared" si="2"/>
        <v>189000</v>
      </c>
    </row>
    <row r="52" spans="1:12">
      <c r="A52" s="16">
        <v>51</v>
      </c>
      <c r="B52" s="16">
        <v>9</v>
      </c>
      <c r="C52" s="16" t="s">
        <v>38</v>
      </c>
      <c r="D52" s="16">
        <v>2070</v>
      </c>
      <c r="E52" s="17" t="s">
        <v>309</v>
      </c>
      <c r="F52" s="17">
        <v>40</v>
      </c>
      <c r="G52" s="16">
        <v>45</v>
      </c>
      <c r="H52" s="19">
        <f t="shared" si="4"/>
        <v>135500</v>
      </c>
      <c r="I52" s="46">
        <v>119328</v>
      </c>
      <c r="J52" s="33">
        <f t="shared" si="3"/>
        <v>0.13552561008313213</v>
      </c>
      <c r="K52" s="59">
        <v>9620</v>
      </c>
      <c r="L52" s="59">
        <f t="shared" si="2"/>
        <v>115440</v>
      </c>
    </row>
    <row r="53" spans="1:12">
      <c r="A53" s="16">
        <v>52</v>
      </c>
      <c r="B53" s="16">
        <v>3</v>
      </c>
      <c r="C53" s="16" t="s">
        <v>23</v>
      </c>
      <c r="D53" s="16">
        <v>2071</v>
      </c>
      <c r="E53" s="17" t="s">
        <v>260</v>
      </c>
      <c r="F53" s="17">
        <v>130</v>
      </c>
      <c r="G53" s="16">
        <v>162</v>
      </c>
      <c r="H53" s="19">
        <f t="shared" si="4"/>
        <v>2599520</v>
      </c>
      <c r="I53" s="46">
        <v>2256024</v>
      </c>
      <c r="J53" s="33">
        <f t="shared" si="3"/>
        <v>0.15225724549029618</v>
      </c>
      <c r="K53" s="59">
        <v>174447</v>
      </c>
      <c r="L53" s="59">
        <f t="shared" si="2"/>
        <v>2093364</v>
      </c>
    </row>
    <row r="54" spans="1:12">
      <c r="A54" s="16">
        <v>53</v>
      </c>
      <c r="B54" s="16">
        <v>11</v>
      </c>
      <c r="C54" s="16" t="s">
        <v>39</v>
      </c>
      <c r="D54" s="16">
        <v>2073</v>
      </c>
      <c r="E54" s="17" t="s">
        <v>310</v>
      </c>
      <c r="F54" s="17">
        <v>80</v>
      </c>
      <c r="G54" s="16">
        <v>107</v>
      </c>
      <c r="H54" s="19">
        <f t="shared" si="4"/>
        <v>514776</v>
      </c>
      <c r="I54" s="46">
        <v>537984</v>
      </c>
      <c r="J54" s="33">
        <f t="shared" si="3"/>
        <v>-4.3138829407565971E-2</v>
      </c>
      <c r="K54" s="59">
        <v>35625</v>
      </c>
      <c r="L54" s="59">
        <f t="shared" si="2"/>
        <v>427500</v>
      </c>
    </row>
    <row r="55" spans="1:12">
      <c r="A55" s="16">
        <v>54</v>
      </c>
      <c r="B55" s="16">
        <v>2</v>
      </c>
      <c r="C55" s="16" t="s">
        <v>40</v>
      </c>
      <c r="D55" s="16">
        <v>2074</v>
      </c>
      <c r="E55" s="17" t="s">
        <v>173</v>
      </c>
      <c r="F55" s="17">
        <v>45</v>
      </c>
      <c r="G55" s="16">
        <v>50</v>
      </c>
      <c r="H55" s="19">
        <f t="shared" si="4"/>
        <v>173040</v>
      </c>
      <c r="I55" s="46">
        <v>194064</v>
      </c>
      <c r="J55" s="33">
        <f t="shared" si="3"/>
        <v>-0.10833539450902796</v>
      </c>
      <c r="K55" s="59">
        <v>11505</v>
      </c>
      <c r="L55" s="59">
        <f t="shared" si="2"/>
        <v>138060</v>
      </c>
    </row>
    <row r="56" spans="1:12">
      <c r="A56" s="16">
        <v>55</v>
      </c>
      <c r="B56" s="16">
        <v>1</v>
      </c>
      <c r="C56" s="16" t="s">
        <v>41</v>
      </c>
      <c r="D56" s="16">
        <v>2076</v>
      </c>
      <c r="E56" s="17" t="s">
        <v>174</v>
      </c>
      <c r="F56" s="17">
        <v>70</v>
      </c>
      <c r="G56" s="16">
        <v>75</v>
      </c>
      <c r="H56" s="19">
        <f t="shared" si="4"/>
        <v>224460</v>
      </c>
      <c r="I56" s="46">
        <v>187748</v>
      </c>
      <c r="J56" s="33">
        <f t="shared" si="3"/>
        <v>0.19553870081172642</v>
      </c>
      <c r="K56" s="59">
        <v>17250</v>
      </c>
      <c r="L56" s="59">
        <f t="shared" si="2"/>
        <v>207000</v>
      </c>
    </row>
    <row r="57" spans="1:12">
      <c r="A57" s="16">
        <v>56</v>
      </c>
      <c r="B57" s="16">
        <v>1</v>
      </c>
      <c r="C57" s="16" t="s">
        <v>42</v>
      </c>
      <c r="D57" s="16">
        <v>2077</v>
      </c>
      <c r="E57" s="17" t="s">
        <v>258</v>
      </c>
      <c r="F57" s="17">
        <v>32</v>
      </c>
      <c r="G57" s="16">
        <v>32</v>
      </c>
      <c r="H57" s="19">
        <f t="shared" si="4"/>
        <v>100224</v>
      </c>
      <c r="I57" s="46">
        <v>83332</v>
      </c>
      <c r="J57" s="33">
        <f t="shared" si="3"/>
        <v>0.20270724331589296</v>
      </c>
      <c r="K57" s="59">
        <v>4750</v>
      </c>
      <c r="L57" s="59">
        <f t="shared" si="2"/>
        <v>57000</v>
      </c>
    </row>
    <row r="58" spans="1:12">
      <c r="A58" s="16">
        <v>57</v>
      </c>
      <c r="B58" s="16">
        <v>1</v>
      </c>
      <c r="C58" s="16" t="s">
        <v>43</v>
      </c>
      <c r="D58" s="16">
        <v>2078</v>
      </c>
      <c r="E58" s="17" t="s">
        <v>175</v>
      </c>
      <c r="F58" s="17">
        <v>47</v>
      </c>
      <c r="G58" s="16">
        <v>60</v>
      </c>
      <c r="H58" s="19">
        <f t="shared" si="4"/>
        <v>160776</v>
      </c>
      <c r="I58" s="46">
        <v>154616</v>
      </c>
      <c r="J58" s="33">
        <f t="shared" si="3"/>
        <v>3.9840637450199168E-2</v>
      </c>
      <c r="K58" s="59">
        <v>11500</v>
      </c>
      <c r="L58" s="59">
        <f t="shared" si="2"/>
        <v>138000</v>
      </c>
    </row>
    <row r="59" spans="1:12">
      <c r="A59" s="16">
        <v>58</v>
      </c>
      <c r="B59" s="16">
        <v>1</v>
      </c>
      <c r="C59" s="16" t="s">
        <v>44</v>
      </c>
      <c r="D59" s="16">
        <v>2079</v>
      </c>
      <c r="E59" s="17" t="s">
        <v>311</v>
      </c>
      <c r="F59" s="17">
        <v>15</v>
      </c>
      <c r="G59" s="16">
        <v>19</v>
      </c>
      <c r="H59" s="19">
        <f t="shared" si="4"/>
        <v>51156</v>
      </c>
      <c r="I59" s="46">
        <v>63252</v>
      </c>
      <c r="J59" s="33">
        <f t="shared" si="3"/>
        <v>-0.19123505976095623</v>
      </c>
      <c r="K59" s="59">
        <v>2250</v>
      </c>
      <c r="L59" s="59">
        <f t="shared" si="2"/>
        <v>27000</v>
      </c>
    </row>
    <row r="60" spans="1:12">
      <c r="A60" s="16">
        <v>59</v>
      </c>
      <c r="B60" s="16">
        <v>3</v>
      </c>
      <c r="C60" s="16" t="s">
        <v>32</v>
      </c>
      <c r="D60" s="16">
        <v>2080</v>
      </c>
      <c r="E60" s="17" t="s">
        <v>285</v>
      </c>
      <c r="F60" s="17">
        <v>95</v>
      </c>
      <c r="G60" s="16">
        <v>110</v>
      </c>
      <c r="H60" s="19">
        <f t="shared" si="4"/>
        <v>1848000</v>
      </c>
      <c r="I60" s="46">
        <v>1738248</v>
      </c>
      <c r="J60" s="33">
        <f t="shared" si="3"/>
        <v>6.3139436950308658E-2</v>
      </c>
      <c r="K60" s="59">
        <v>129717</v>
      </c>
      <c r="L60" s="59">
        <f t="shared" si="2"/>
        <v>1556604</v>
      </c>
    </row>
    <row r="61" spans="1:12">
      <c r="A61" s="16">
        <v>60</v>
      </c>
      <c r="B61" s="16">
        <v>2</v>
      </c>
      <c r="C61" s="16" t="s">
        <v>45</v>
      </c>
      <c r="D61" s="16">
        <v>2081</v>
      </c>
      <c r="E61" s="17" t="s">
        <v>177</v>
      </c>
      <c r="F61" s="17">
        <v>22</v>
      </c>
      <c r="G61" s="16">
        <v>30</v>
      </c>
      <c r="H61" s="19">
        <f t="shared" si="4"/>
        <v>91464</v>
      </c>
      <c r="I61" s="46">
        <v>94544</v>
      </c>
      <c r="J61" s="33">
        <f t="shared" si="3"/>
        <v>-3.2577424268065647E-2</v>
      </c>
      <c r="K61" s="59">
        <v>5900</v>
      </c>
      <c r="L61" s="59">
        <f t="shared" si="2"/>
        <v>70800</v>
      </c>
    </row>
    <row r="62" spans="1:12">
      <c r="A62" s="16">
        <v>61</v>
      </c>
      <c r="B62" s="16">
        <v>1</v>
      </c>
      <c r="C62" s="16" t="s">
        <v>46</v>
      </c>
      <c r="D62" s="16">
        <v>2082</v>
      </c>
      <c r="E62" s="17" t="s">
        <v>178</v>
      </c>
      <c r="F62" s="17">
        <v>67</v>
      </c>
      <c r="G62" s="16">
        <v>80</v>
      </c>
      <c r="H62" s="19">
        <f t="shared" si="4"/>
        <v>223416</v>
      </c>
      <c r="I62" s="46">
        <v>251000</v>
      </c>
      <c r="J62" s="33">
        <f t="shared" si="3"/>
        <v>-0.10989641434262953</v>
      </c>
      <c r="K62" s="59">
        <v>16250</v>
      </c>
      <c r="L62" s="59">
        <f t="shared" si="2"/>
        <v>195000</v>
      </c>
    </row>
    <row r="63" spans="1:12" s="10" customFormat="1" ht="15.75" thickBot="1">
      <c r="A63" s="16">
        <v>62</v>
      </c>
      <c r="B63" s="16">
        <v>1</v>
      </c>
      <c r="C63" s="16" t="s">
        <v>47</v>
      </c>
      <c r="D63" s="16">
        <v>2083</v>
      </c>
      <c r="E63" s="17" t="s">
        <v>179</v>
      </c>
      <c r="F63" s="17">
        <v>49</v>
      </c>
      <c r="G63" s="16">
        <v>58</v>
      </c>
      <c r="H63" s="19">
        <f t="shared" si="4"/>
        <v>162864</v>
      </c>
      <c r="I63" s="46">
        <v>159636</v>
      </c>
      <c r="J63" s="33">
        <f t="shared" si="3"/>
        <v>2.0221002781327435E-2</v>
      </c>
      <c r="K63" s="61">
        <v>12250</v>
      </c>
      <c r="L63" s="59">
        <f t="shared" si="2"/>
        <v>147000</v>
      </c>
    </row>
    <row r="64" spans="1:12" ht="15.75" thickTop="1">
      <c r="A64" s="16">
        <v>63</v>
      </c>
      <c r="B64" s="16">
        <v>2</v>
      </c>
      <c r="C64" s="16" t="s">
        <v>47</v>
      </c>
      <c r="D64" s="16">
        <v>2083.1</v>
      </c>
      <c r="E64" s="17" t="s">
        <v>180</v>
      </c>
      <c r="F64" s="17">
        <v>17</v>
      </c>
      <c r="G64" s="16">
        <v>17</v>
      </c>
      <c r="H64" s="19">
        <f t="shared" si="4"/>
        <v>63036</v>
      </c>
      <c r="I64" s="46">
        <v>51004</v>
      </c>
      <c r="J64" s="33">
        <f t="shared" si="3"/>
        <v>0.23590306642616254</v>
      </c>
      <c r="K64" s="59">
        <v>5015</v>
      </c>
      <c r="L64" s="59">
        <f t="shared" si="2"/>
        <v>60180</v>
      </c>
    </row>
    <row r="65" spans="1:12">
      <c r="A65" s="16">
        <v>64</v>
      </c>
      <c r="B65" s="16">
        <v>11</v>
      </c>
      <c r="C65" s="16" t="s">
        <v>34</v>
      </c>
      <c r="D65" s="16">
        <v>2084</v>
      </c>
      <c r="E65" s="17" t="s">
        <v>312</v>
      </c>
      <c r="F65" s="17">
        <v>65</v>
      </c>
      <c r="G65" s="16">
        <v>70</v>
      </c>
      <c r="H65" s="19">
        <f t="shared" si="4"/>
        <v>385600</v>
      </c>
      <c r="I65" s="46">
        <v>388544</v>
      </c>
      <c r="J65" s="33">
        <f t="shared" si="3"/>
        <v>-7.5770054356778527E-3</v>
      </c>
      <c r="K65" s="59">
        <v>23750</v>
      </c>
      <c r="L65" s="59">
        <f t="shared" ref="L65:L123" si="5">K65*$L$1</f>
        <v>285000</v>
      </c>
    </row>
    <row r="66" spans="1:12">
      <c r="A66" s="16">
        <v>65</v>
      </c>
      <c r="B66" s="16">
        <v>1</v>
      </c>
      <c r="C66" s="16" t="s">
        <v>48</v>
      </c>
      <c r="D66" s="16">
        <v>2085</v>
      </c>
      <c r="E66" s="17" t="s">
        <v>181</v>
      </c>
      <c r="F66" s="17">
        <v>34</v>
      </c>
      <c r="G66" s="16">
        <v>48</v>
      </c>
      <c r="H66" s="19">
        <f t="shared" si="4"/>
        <v>121104</v>
      </c>
      <c r="I66" s="46">
        <v>128512</v>
      </c>
      <c r="J66" s="33">
        <f t="shared" ref="J66:J97" si="6">H66/I66-1</f>
        <v>-5.7644422310756949E-2</v>
      </c>
      <c r="K66" s="59">
        <v>8250</v>
      </c>
      <c r="L66" s="59">
        <f t="shared" si="5"/>
        <v>99000</v>
      </c>
    </row>
    <row r="67" spans="1:12">
      <c r="A67" s="16">
        <v>66</v>
      </c>
      <c r="B67" s="16">
        <v>2</v>
      </c>
      <c r="C67" s="16" t="s">
        <v>16</v>
      </c>
      <c r="D67" s="16">
        <v>2086</v>
      </c>
      <c r="E67" s="17" t="s">
        <v>315</v>
      </c>
      <c r="F67" s="17">
        <v>150</v>
      </c>
      <c r="G67" s="16">
        <v>203</v>
      </c>
      <c r="H67" s="19">
        <f t="shared" si="4"/>
        <v>621708</v>
      </c>
      <c r="I67" s="46">
        <v>572240</v>
      </c>
      <c r="J67" s="33">
        <f t="shared" si="6"/>
        <v>8.6446246330211141E-2</v>
      </c>
      <c r="K67" s="59">
        <v>36875</v>
      </c>
      <c r="L67" s="59">
        <f t="shared" si="5"/>
        <v>442500</v>
      </c>
    </row>
    <row r="68" spans="1:12">
      <c r="A68" s="16">
        <v>67</v>
      </c>
      <c r="B68" s="16">
        <v>6</v>
      </c>
      <c r="C68" s="16" t="s">
        <v>49</v>
      </c>
      <c r="D68" s="16">
        <v>2087</v>
      </c>
      <c r="E68" s="17" t="s">
        <v>182</v>
      </c>
      <c r="F68" s="17">
        <v>70</v>
      </c>
      <c r="G68" s="16">
        <v>86</v>
      </c>
      <c r="H68" s="19">
        <f t="shared" si="4"/>
        <v>1499736</v>
      </c>
      <c r="I68" s="46">
        <v>1265544</v>
      </c>
      <c r="J68" s="33">
        <f t="shared" si="6"/>
        <v>0.1850524359484933</v>
      </c>
      <c r="K68" s="59">
        <v>107364</v>
      </c>
      <c r="L68" s="59">
        <f t="shared" si="5"/>
        <v>1288368</v>
      </c>
    </row>
    <row r="69" spans="1:12">
      <c r="A69" s="16">
        <v>68</v>
      </c>
      <c r="B69" s="16">
        <v>6</v>
      </c>
      <c r="C69" s="16" t="s">
        <v>50</v>
      </c>
      <c r="D69" s="16">
        <v>2088</v>
      </c>
      <c r="E69" s="17" t="s">
        <v>183</v>
      </c>
      <c r="F69" s="17">
        <v>26</v>
      </c>
      <c r="G69" s="16">
        <v>35</v>
      </c>
      <c r="H69" s="19">
        <f t="shared" si="4"/>
        <v>577332</v>
      </c>
      <c r="I69" s="46">
        <v>361584</v>
      </c>
      <c r="J69" s="33">
        <f t="shared" si="6"/>
        <v>0.5966746316208682</v>
      </c>
      <c r="K69" s="59">
        <v>35788</v>
      </c>
      <c r="L69" s="59">
        <f t="shared" si="5"/>
        <v>429456</v>
      </c>
    </row>
    <row r="70" spans="1:12">
      <c r="A70" s="16">
        <v>69</v>
      </c>
      <c r="B70" s="16">
        <v>8</v>
      </c>
      <c r="C70" s="16" t="s">
        <v>50</v>
      </c>
      <c r="D70" s="16">
        <v>2089</v>
      </c>
      <c r="E70" s="17" t="s">
        <v>184</v>
      </c>
      <c r="F70" s="17">
        <v>8</v>
      </c>
      <c r="G70" s="16">
        <v>10</v>
      </c>
      <c r="H70" s="19">
        <f t="shared" si="4"/>
        <v>163696</v>
      </c>
      <c r="I70" s="46">
        <v>291240</v>
      </c>
      <c r="J70" s="33">
        <f t="shared" si="6"/>
        <v>-0.4379343496772421</v>
      </c>
      <c r="K70" s="59">
        <v>10493</v>
      </c>
      <c r="L70" s="59">
        <f t="shared" si="5"/>
        <v>125916</v>
      </c>
    </row>
    <row r="71" spans="1:12">
      <c r="A71" s="16">
        <v>70</v>
      </c>
      <c r="B71" s="16">
        <v>11</v>
      </c>
      <c r="C71" s="16" t="s">
        <v>23</v>
      </c>
      <c r="D71" s="16">
        <v>2090</v>
      </c>
      <c r="E71" s="17" t="s">
        <v>265</v>
      </c>
      <c r="F71" s="17">
        <v>60</v>
      </c>
      <c r="G71" s="16">
        <v>60</v>
      </c>
      <c r="H71" s="19">
        <f t="shared" ref="H71:H102" si="7">8*((INT(IF($B71=1,$F71*$O$3,IF($B71=2,$F71*$O$4,IF($B71=3,$F71*$O$5,IF($B71=4,$F71*$O$6,IF($B71=5,$F71*$O$7,IF($B71=6,$F71*$O$8,IF($B71=7,$F71*$P$9,IF($B71=8,$F71*$O$10,IF($B71=9,$F71*$O$11,IF($B71=10,$F71*$O$12,IF($B71=11,$F71*$O$13,IF($B71=12,$F71*$O$18,$F71*$O$19)))))))))))))))+(4*(INT(IF($B71=1,$G71*$O$3,IF($B71=2,$G71*$O$4,IF($B71=3,$G71*$O$5,IF($G71=4,$G71*$O$6,IF($B71=5,$G71*$O$7,IF($B71=6,$G71*$O$8,IF($B71=7,$G71*$P$9,IF($B71=8,$G71*$O$10,IF($B71=9,$G71*$O$11,IF($B71=10,$G71*$O$12,IF($B71=11,$G71*$O$13,IF($B71=12,$G71*$O$18,$G71*$O$19)))))))))))))))</f>
        <v>347040</v>
      </c>
      <c r="I71" s="46">
        <v>224160</v>
      </c>
      <c r="J71" s="33">
        <f t="shared" si="6"/>
        <v>0.54817987152034253</v>
      </c>
      <c r="K71" s="59">
        <v>28500</v>
      </c>
      <c r="L71" s="59">
        <f t="shared" si="5"/>
        <v>342000</v>
      </c>
    </row>
    <row r="72" spans="1:12">
      <c r="A72" s="16">
        <v>71</v>
      </c>
      <c r="B72" s="16">
        <v>1</v>
      </c>
      <c r="C72" s="16" t="s">
        <v>5</v>
      </c>
      <c r="D72" s="16">
        <v>2093</v>
      </c>
      <c r="E72" s="17" t="s">
        <v>313</v>
      </c>
      <c r="F72" s="17">
        <v>126</v>
      </c>
      <c r="G72" s="16">
        <v>143</v>
      </c>
      <c r="H72" s="19">
        <f t="shared" si="7"/>
        <v>412380</v>
      </c>
      <c r="I72" s="46">
        <v>413648</v>
      </c>
      <c r="J72" s="33">
        <f t="shared" si="6"/>
        <v>-3.0654082698332585E-3</v>
      </c>
      <c r="K72" s="59">
        <v>29750</v>
      </c>
      <c r="L72" s="59">
        <f t="shared" si="5"/>
        <v>357000</v>
      </c>
    </row>
    <row r="73" spans="1:12">
      <c r="A73" s="16">
        <v>72</v>
      </c>
      <c r="B73" s="16">
        <v>1</v>
      </c>
      <c r="C73" s="16" t="s">
        <v>51</v>
      </c>
      <c r="D73" s="16">
        <v>2094</v>
      </c>
      <c r="E73" s="17" t="s">
        <v>185</v>
      </c>
      <c r="F73" s="17">
        <v>80</v>
      </c>
      <c r="G73" s="16">
        <v>120</v>
      </c>
      <c r="H73" s="19">
        <f t="shared" si="7"/>
        <v>292320</v>
      </c>
      <c r="I73" s="46">
        <v>212848</v>
      </c>
      <c r="J73" s="33">
        <f t="shared" si="6"/>
        <v>0.37337442682101774</v>
      </c>
      <c r="K73" s="59">
        <v>11500</v>
      </c>
      <c r="L73" s="59">
        <f t="shared" si="5"/>
        <v>138000</v>
      </c>
    </row>
    <row r="74" spans="1:12">
      <c r="A74" s="16">
        <v>73</v>
      </c>
      <c r="B74" s="16">
        <v>1</v>
      </c>
      <c r="C74" s="16" t="s">
        <v>52</v>
      </c>
      <c r="D74" s="16">
        <v>2095</v>
      </c>
      <c r="E74" s="17" t="s">
        <v>266</v>
      </c>
      <c r="F74" s="17">
        <v>32</v>
      </c>
      <c r="G74" s="16">
        <v>42</v>
      </c>
      <c r="H74" s="19">
        <f t="shared" si="7"/>
        <v>110664</v>
      </c>
      <c r="I74" s="46">
        <v>127508</v>
      </c>
      <c r="J74" s="33">
        <f t="shared" si="6"/>
        <v>-0.13210151519904634</v>
      </c>
      <c r="K74" s="59">
        <v>7250</v>
      </c>
      <c r="L74" s="59">
        <f t="shared" si="5"/>
        <v>87000</v>
      </c>
    </row>
    <row r="75" spans="1:12">
      <c r="A75" s="16">
        <v>74</v>
      </c>
      <c r="B75" s="16">
        <v>1</v>
      </c>
      <c r="C75" s="16" t="s">
        <v>53</v>
      </c>
      <c r="D75" s="16">
        <v>2096</v>
      </c>
      <c r="E75" s="17" t="s">
        <v>187</v>
      </c>
      <c r="F75" s="17">
        <v>40</v>
      </c>
      <c r="G75" s="16">
        <v>55</v>
      </c>
      <c r="H75" s="19">
        <f t="shared" si="7"/>
        <v>140940</v>
      </c>
      <c r="I75" s="46">
        <v>124496</v>
      </c>
      <c r="J75" s="33">
        <f t="shared" si="6"/>
        <v>0.13208456496594279</v>
      </c>
      <c r="K75" s="59">
        <v>2096</v>
      </c>
      <c r="L75" s="59">
        <f t="shared" si="5"/>
        <v>25152</v>
      </c>
    </row>
    <row r="76" spans="1:12">
      <c r="A76" s="16">
        <v>75</v>
      </c>
      <c r="B76" s="16">
        <v>2</v>
      </c>
      <c r="C76" s="16" t="s">
        <v>53</v>
      </c>
      <c r="D76" s="16">
        <v>2096.1</v>
      </c>
      <c r="E76" s="17" t="s">
        <v>186</v>
      </c>
      <c r="F76" s="17">
        <v>50</v>
      </c>
      <c r="G76" s="16">
        <v>66</v>
      </c>
      <c r="H76" s="19">
        <f t="shared" si="7"/>
        <v>205176</v>
      </c>
      <c r="I76" s="46">
        <v>135596</v>
      </c>
      <c r="J76" s="33">
        <f t="shared" si="6"/>
        <v>0.51314198058939797</v>
      </c>
      <c r="K76" s="59">
        <v>9735</v>
      </c>
      <c r="L76" s="59">
        <f t="shared" si="5"/>
        <v>116820</v>
      </c>
    </row>
    <row r="77" spans="1:12">
      <c r="A77" s="16">
        <v>76</v>
      </c>
      <c r="B77" s="16">
        <v>11</v>
      </c>
      <c r="C77" s="16" t="s">
        <v>39</v>
      </c>
      <c r="D77" s="16">
        <v>2097</v>
      </c>
      <c r="E77" s="17" t="s">
        <v>272</v>
      </c>
      <c r="F77" s="17">
        <v>11</v>
      </c>
      <c r="G77" s="16">
        <v>11</v>
      </c>
      <c r="H77" s="19">
        <f t="shared" si="7"/>
        <v>63624</v>
      </c>
      <c r="I77" s="46">
        <v>61644</v>
      </c>
      <c r="J77" s="33">
        <f t="shared" si="6"/>
        <v>3.2119914346895095E-2</v>
      </c>
      <c r="K77" s="59">
        <v>3800</v>
      </c>
      <c r="L77" s="59">
        <f t="shared" si="5"/>
        <v>45600</v>
      </c>
    </row>
    <row r="78" spans="1:12">
      <c r="A78" s="16">
        <v>77</v>
      </c>
      <c r="B78" s="16">
        <v>6</v>
      </c>
      <c r="C78" s="16" t="s">
        <v>54</v>
      </c>
      <c r="D78" s="16">
        <v>2098</v>
      </c>
      <c r="E78" s="17" t="s">
        <v>188</v>
      </c>
      <c r="F78" s="17">
        <v>54</v>
      </c>
      <c r="G78" s="16">
        <v>60</v>
      </c>
      <c r="H78" s="19">
        <f t="shared" si="7"/>
        <v>1114848</v>
      </c>
      <c r="I78" s="46">
        <v>1165104</v>
      </c>
      <c r="J78" s="33">
        <f t="shared" si="6"/>
        <v>-4.3134346805092094E-2</v>
      </c>
      <c r="K78" s="59">
        <v>76244</v>
      </c>
      <c r="L78" s="59">
        <f t="shared" si="5"/>
        <v>914928</v>
      </c>
    </row>
    <row r="79" spans="1:12">
      <c r="A79" s="16">
        <v>78</v>
      </c>
      <c r="B79" s="16">
        <v>2</v>
      </c>
      <c r="C79" s="16" t="s">
        <v>27</v>
      </c>
      <c r="D79" s="16">
        <v>2099</v>
      </c>
      <c r="E79" s="17" t="s">
        <v>189</v>
      </c>
      <c r="F79" s="17">
        <v>5</v>
      </c>
      <c r="G79" s="16">
        <v>8</v>
      </c>
      <c r="H79" s="19">
        <f t="shared" si="7"/>
        <v>22248</v>
      </c>
      <c r="I79" s="46">
        <v>11196</v>
      </c>
      <c r="J79" s="33">
        <f t="shared" si="6"/>
        <v>0.98713826366559476</v>
      </c>
      <c r="K79" s="59">
        <v>590</v>
      </c>
      <c r="L79" s="59">
        <f t="shared" si="5"/>
        <v>7080</v>
      </c>
    </row>
    <row r="80" spans="1:12">
      <c r="A80" s="20"/>
      <c r="B80" s="20">
        <v>12</v>
      </c>
      <c r="C80" s="20" t="s">
        <v>27</v>
      </c>
      <c r="D80" s="20">
        <v>2099.1</v>
      </c>
      <c r="E80" s="21" t="s">
        <v>191</v>
      </c>
      <c r="F80" s="21">
        <v>1</v>
      </c>
      <c r="G80" s="20">
        <v>3</v>
      </c>
      <c r="H80" s="27">
        <f t="shared" si="7"/>
        <v>29940</v>
      </c>
      <c r="I80" s="47">
        <v>0</v>
      </c>
      <c r="J80" s="37" t="e">
        <f t="shared" si="6"/>
        <v>#DIV/0!</v>
      </c>
      <c r="K80" s="44">
        <v>0</v>
      </c>
      <c r="L80" s="45">
        <f t="shared" si="5"/>
        <v>0</v>
      </c>
    </row>
    <row r="81" spans="1:12">
      <c r="A81" s="16">
        <v>80</v>
      </c>
      <c r="B81" s="16">
        <v>1</v>
      </c>
      <c r="C81" s="16" t="s">
        <v>110</v>
      </c>
      <c r="D81" s="16">
        <v>2101</v>
      </c>
      <c r="E81" s="17" t="s">
        <v>190</v>
      </c>
      <c r="F81" s="17">
        <v>113</v>
      </c>
      <c r="G81" s="16">
        <v>120</v>
      </c>
      <c r="H81" s="19">
        <f t="shared" si="7"/>
        <v>361224</v>
      </c>
      <c r="I81" s="46">
        <v>356420</v>
      </c>
      <c r="J81" s="33">
        <f t="shared" si="6"/>
        <v>1.3478480444419461E-2</v>
      </c>
      <c r="K81" s="59">
        <v>25250</v>
      </c>
      <c r="L81" s="59">
        <f t="shared" si="5"/>
        <v>303000</v>
      </c>
    </row>
    <row r="82" spans="1:12">
      <c r="A82" s="16">
        <v>81</v>
      </c>
      <c r="B82" s="16">
        <v>2</v>
      </c>
      <c r="C82" s="16" t="s">
        <v>61</v>
      </c>
      <c r="D82" s="16">
        <v>2102</v>
      </c>
      <c r="E82" s="17" t="s">
        <v>192</v>
      </c>
      <c r="F82" s="17">
        <v>34</v>
      </c>
      <c r="G82" s="16">
        <v>42</v>
      </c>
      <c r="H82" s="19">
        <f t="shared" si="7"/>
        <v>135960</v>
      </c>
      <c r="I82" s="46">
        <v>136840</v>
      </c>
      <c r="J82" s="33">
        <f t="shared" si="6"/>
        <v>-6.4308681672026191E-3</v>
      </c>
      <c r="K82" s="59">
        <v>9440</v>
      </c>
      <c r="L82" s="59">
        <f t="shared" si="5"/>
        <v>113280</v>
      </c>
    </row>
    <row r="83" spans="1:12">
      <c r="A83" s="16">
        <v>82</v>
      </c>
      <c r="B83" s="16">
        <v>6</v>
      </c>
      <c r="C83" s="16" t="s">
        <v>55</v>
      </c>
      <c r="D83" s="16">
        <v>2103</v>
      </c>
      <c r="E83" s="17" t="s">
        <v>193</v>
      </c>
      <c r="F83" s="17">
        <v>70</v>
      </c>
      <c r="G83" s="16">
        <v>100</v>
      </c>
      <c r="H83" s="19">
        <f t="shared" si="7"/>
        <v>1592640</v>
      </c>
      <c r="I83" s="46">
        <v>1205280</v>
      </c>
      <c r="J83" s="33">
        <f t="shared" si="6"/>
        <v>0.32138590203106343</v>
      </c>
      <c r="K83" s="59">
        <v>84024</v>
      </c>
      <c r="L83" s="59">
        <f t="shared" si="5"/>
        <v>1008288</v>
      </c>
    </row>
    <row r="84" spans="1:12">
      <c r="A84" s="16">
        <v>83</v>
      </c>
      <c r="B84" s="16">
        <v>1</v>
      </c>
      <c r="C84" s="16" t="s">
        <v>32</v>
      </c>
      <c r="D84" s="16">
        <v>2107</v>
      </c>
      <c r="E84" s="17" t="s">
        <v>194</v>
      </c>
      <c r="F84" s="17">
        <v>116</v>
      </c>
      <c r="G84" s="16">
        <v>125</v>
      </c>
      <c r="H84" s="19">
        <f t="shared" si="7"/>
        <v>372708</v>
      </c>
      <c r="I84" s="46">
        <v>317264</v>
      </c>
      <c r="J84" s="33">
        <f t="shared" si="6"/>
        <v>0.17475666952443381</v>
      </c>
      <c r="K84" s="59">
        <v>27000</v>
      </c>
      <c r="L84" s="59">
        <f t="shared" si="5"/>
        <v>324000</v>
      </c>
    </row>
    <row r="85" spans="1:12">
      <c r="A85" s="16">
        <v>84</v>
      </c>
      <c r="B85" s="16">
        <v>2</v>
      </c>
      <c r="C85" s="16" t="s">
        <v>56</v>
      </c>
      <c r="D85" s="16">
        <v>2108</v>
      </c>
      <c r="E85" s="17" t="s">
        <v>195</v>
      </c>
      <c r="F85" s="17">
        <v>27</v>
      </c>
      <c r="G85" s="16">
        <v>22</v>
      </c>
      <c r="H85" s="19">
        <f t="shared" si="7"/>
        <v>93936</v>
      </c>
      <c r="I85" s="46">
        <v>113204</v>
      </c>
      <c r="J85" s="33">
        <f t="shared" si="6"/>
        <v>-0.17020599978799333</v>
      </c>
      <c r="K85" s="59">
        <v>7375</v>
      </c>
      <c r="L85" s="59">
        <f t="shared" si="5"/>
        <v>88500</v>
      </c>
    </row>
    <row r="86" spans="1:12">
      <c r="A86" s="16">
        <v>85</v>
      </c>
      <c r="B86" s="23">
        <v>1</v>
      </c>
      <c r="C86" s="35" t="s">
        <v>57</v>
      </c>
      <c r="D86" s="16">
        <v>2116</v>
      </c>
      <c r="E86" s="17" t="s">
        <v>286</v>
      </c>
      <c r="F86" s="17">
        <v>80</v>
      </c>
      <c r="G86" s="16">
        <v>93</v>
      </c>
      <c r="H86" s="19">
        <f t="shared" si="7"/>
        <v>264132</v>
      </c>
      <c r="I86" s="46">
        <v>248992</v>
      </c>
      <c r="J86" s="33">
        <f t="shared" si="6"/>
        <v>6.0805166431050051E-2</v>
      </c>
      <c r="K86" s="59">
        <v>18500</v>
      </c>
      <c r="L86" s="59">
        <f t="shared" si="5"/>
        <v>222000</v>
      </c>
    </row>
    <row r="87" spans="1:12">
      <c r="A87" s="16">
        <v>86</v>
      </c>
      <c r="B87" s="23">
        <v>1</v>
      </c>
      <c r="C87" s="35" t="s">
        <v>58</v>
      </c>
      <c r="D87" s="16">
        <v>2117</v>
      </c>
      <c r="E87" s="17" t="s">
        <v>267</v>
      </c>
      <c r="F87" s="17">
        <v>60</v>
      </c>
      <c r="G87" s="16">
        <v>55</v>
      </c>
      <c r="H87" s="19">
        <f t="shared" si="7"/>
        <v>182700</v>
      </c>
      <c r="I87" s="46">
        <v>124496</v>
      </c>
      <c r="J87" s="33">
        <f t="shared" si="6"/>
        <v>0.46751702865955536</v>
      </c>
      <c r="K87" s="59">
        <v>10500</v>
      </c>
      <c r="L87" s="59">
        <f t="shared" si="5"/>
        <v>126000</v>
      </c>
    </row>
    <row r="88" spans="1:12">
      <c r="A88" s="16">
        <v>87</v>
      </c>
      <c r="B88" s="23">
        <v>1</v>
      </c>
      <c r="C88" s="35" t="s">
        <v>115</v>
      </c>
      <c r="D88" s="16">
        <v>2118</v>
      </c>
      <c r="E88" s="17" t="s">
        <v>198</v>
      </c>
      <c r="F88" s="17">
        <v>43</v>
      </c>
      <c r="G88" s="16">
        <v>50</v>
      </c>
      <c r="H88" s="19">
        <f t="shared" si="7"/>
        <v>141984</v>
      </c>
      <c r="I88" s="46">
        <v>125500</v>
      </c>
      <c r="J88" s="33">
        <f t="shared" si="6"/>
        <v>0.13134661354581678</v>
      </c>
      <c r="K88" s="59">
        <v>9500</v>
      </c>
      <c r="L88" s="59">
        <f t="shared" si="5"/>
        <v>114000</v>
      </c>
    </row>
    <row r="89" spans="1:12">
      <c r="A89" s="16">
        <v>88</v>
      </c>
      <c r="B89" s="23">
        <v>1</v>
      </c>
      <c r="C89" s="35" t="s">
        <v>59</v>
      </c>
      <c r="D89" s="16">
        <v>2119</v>
      </c>
      <c r="E89" s="17" t="s">
        <v>197</v>
      </c>
      <c r="F89" s="17">
        <v>136</v>
      </c>
      <c r="G89" s="16">
        <v>153</v>
      </c>
      <c r="H89" s="19">
        <f t="shared" si="7"/>
        <v>443700</v>
      </c>
      <c r="I89" s="46">
        <v>438748</v>
      </c>
      <c r="J89" s="33">
        <f t="shared" si="6"/>
        <v>1.1286661135777365E-2</v>
      </c>
      <c r="K89" s="59">
        <v>29500</v>
      </c>
      <c r="L89" s="59">
        <f t="shared" si="5"/>
        <v>354000</v>
      </c>
    </row>
    <row r="90" spans="1:12">
      <c r="A90" s="20"/>
      <c r="B90" s="20">
        <v>1</v>
      </c>
      <c r="C90" s="51" t="s">
        <v>32</v>
      </c>
      <c r="D90" s="20">
        <v>2120</v>
      </c>
      <c r="E90" s="21" t="s">
        <v>199</v>
      </c>
      <c r="F90" s="21">
        <v>56</v>
      </c>
      <c r="G90" s="20">
        <v>70</v>
      </c>
      <c r="H90" s="27">
        <f t="shared" si="7"/>
        <v>190008</v>
      </c>
      <c r="I90" s="47"/>
      <c r="J90" s="37" t="e">
        <f t="shared" si="6"/>
        <v>#DIV/0!</v>
      </c>
      <c r="K90" s="44">
        <v>0</v>
      </c>
      <c r="L90" s="45">
        <f t="shared" si="5"/>
        <v>0</v>
      </c>
    </row>
    <row r="91" spans="1:12">
      <c r="A91" s="16">
        <v>90</v>
      </c>
      <c r="B91" s="23">
        <v>2</v>
      </c>
      <c r="C91" s="35" t="s">
        <v>60</v>
      </c>
      <c r="D91" s="16">
        <v>2121</v>
      </c>
      <c r="E91" s="17" t="s">
        <v>200</v>
      </c>
      <c r="F91" s="17">
        <v>30</v>
      </c>
      <c r="G91" s="16">
        <v>35</v>
      </c>
      <c r="H91" s="19">
        <f t="shared" si="7"/>
        <v>117420</v>
      </c>
      <c r="I91" s="46">
        <v>144304</v>
      </c>
      <c r="J91" s="33">
        <f t="shared" si="6"/>
        <v>-0.18630114203348491</v>
      </c>
      <c r="K91" s="59">
        <v>7080</v>
      </c>
      <c r="L91" s="59">
        <f t="shared" si="5"/>
        <v>84960</v>
      </c>
    </row>
    <row r="92" spans="1:12">
      <c r="A92" s="16">
        <v>91</v>
      </c>
      <c r="B92" s="23">
        <v>2</v>
      </c>
      <c r="C92" s="35" t="s">
        <v>114</v>
      </c>
      <c r="D92" s="16">
        <v>2122</v>
      </c>
      <c r="E92" s="17" t="s">
        <v>201</v>
      </c>
      <c r="F92" s="17">
        <v>32</v>
      </c>
      <c r="G92" s="16">
        <v>45</v>
      </c>
      <c r="H92" s="19">
        <f t="shared" si="7"/>
        <v>134724</v>
      </c>
      <c r="I92" s="46">
        <v>141816</v>
      </c>
      <c r="J92" s="33">
        <f t="shared" si="6"/>
        <v>-5.0008461668641035E-2</v>
      </c>
      <c r="K92" s="59">
        <v>8260</v>
      </c>
      <c r="L92" s="59">
        <f t="shared" si="5"/>
        <v>99120</v>
      </c>
    </row>
    <row r="93" spans="1:12">
      <c r="A93" s="16">
        <v>92</v>
      </c>
      <c r="B93" s="23">
        <v>6</v>
      </c>
      <c r="C93" s="35" t="s">
        <v>61</v>
      </c>
      <c r="D93" s="16">
        <v>2123</v>
      </c>
      <c r="E93" s="17" t="s">
        <v>202</v>
      </c>
      <c r="F93" s="17">
        <v>70</v>
      </c>
      <c r="G93" s="16">
        <v>100</v>
      </c>
      <c r="H93" s="19">
        <f t="shared" si="7"/>
        <v>1592640</v>
      </c>
      <c r="I93" s="46">
        <v>964224</v>
      </c>
      <c r="J93" s="33">
        <f t="shared" si="6"/>
        <v>0.65173237753882907</v>
      </c>
      <c r="K93" s="59">
        <v>94916</v>
      </c>
      <c r="L93" s="59">
        <f t="shared" si="5"/>
        <v>1138992</v>
      </c>
    </row>
    <row r="94" spans="1:12">
      <c r="A94" s="16">
        <v>93</v>
      </c>
      <c r="B94" s="36">
        <v>4</v>
      </c>
      <c r="C94" s="16" t="s">
        <v>23</v>
      </c>
      <c r="D94" s="16">
        <v>2124</v>
      </c>
      <c r="E94" s="17" t="s">
        <v>203</v>
      </c>
      <c r="F94" s="17">
        <v>3</v>
      </c>
      <c r="G94" s="16">
        <v>3</v>
      </c>
      <c r="H94" s="19">
        <f t="shared" si="7"/>
        <v>56388</v>
      </c>
      <c r="I94" s="48">
        <v>38520</v>
      </c>
      <c r="J94" s="33">
        <f t="shared" si="6"/>
        <v>0.46386292834890974</v>
      </c>
      <c r="K94" s="59">
        <v>1550</v>
      </c>
      <c r="L94" s="59">
        <f t="shared" si="5"/>
        <v>18600</v>
      </c>
    </row>
    <row r="95" spans="1:12">
      <c r="A95" s="16">
        <v>94</v>
      </c>
      <c r="B95" s="23">
        <v>1</v>
      </c>
      <c r="C95" s="16" t="s">
        <v>62</v>
      </c>
      <c r="D95" s="16">
        <v>2126</v>
      </c>
      <c r="E95" s="17" t="s">
        <v>204</v>
      </c>
      <c r="F95" s="17">
        <v>20</v>
      </c>
      <c r="G95" s="16">
        <v>20</v>
      </c>
      <c r="H95" s="19">
        <f t="shared" si="7"/>
        <v>62640</v>
      </c>
      <c r="I95" s="46">
        <v>22088</v>
      </c>
      <c r="J95" s="33">
        <f t="shared" si="6"/>
        <v>1.8359290112278162</v>
      </c>
      <c r="K95" s="59">
        <v>2126</v>
      </c>
      <c r="L95" s="59">
        <f t="shared" si="5"/>
        <v>25512</v>
      </c>
    </row>
    <row r="96" spans="1:12">
      <c r="A96" s="16">
        <v>95</v>
      </c>
      <c r="B96" s="23">
        <v>1</v>
      </c>
      <c r="C96" s="16" t="s">
        <v>63</v>
      </c>
      <c r="D96" s="16">
        <v>2128</v>
      </c>
      <c r="E96" s="17" t="s">
        <v>205</v>
      </c>
      <c r="F96" s="17">
        <v>20</v>
      </c>
      <c r="G96" s="16">
        <v>20</v>
      </c>
      <c r="H96" s="19">
        <f t="shared" si="7"/>
        <v>62640</v>
      </c>
      <c r="I96" s="46">
        <v>42168</v>
      </c>
      <c r="J96" s="33">
        <f t="shared" si="6"/>
        <v>0.48548662492885608</v>
      </c>
      <c r="K96" s="59">
        <v>3250</v>
      </c>
      <c r="L96" s="59">
        <f t="shared" si="5"/>
        <v>39000</v>
      </c>
    </row>
    <row r="97" spans="1:12">
      <c r="A97" s="16">
        <v>96</v>
      </c>
      <c r="B97" s="23">
        <v>1</v>
      </c>
      <c r="C97" s="16" t="s">
        <v>64</v>
      </c>
      <c r="D97" s="16">
        <v>2129</v>
      </c>
      <c r="E97" s="17" t="s">
        <v>206</v>
      </c>
      <c r="F97" s="17">
        <v>65</v>
      </c>
      <c r="G97" s="16">
        <v>70</v>
      </c>
      <c r="H97" s="19">
        <f t="shared" si="7"/>
        <v>208800</v>
      </c>
      <c r="I97" s="46">
        <v>197788</v>
      </c>
      <c r="J97" s="33">
        <f t="shared" si="6"/>
        <v>5.5675774061116012E-2</v>
      </c>
      <c r="K97" s="59">
        <v>14250</v>
      </c>
      <c r="L97" s="59">
        <f t="shared" si="5"/>
        <v>171000</v>
      </c>
    </row>
    <row r="98" spans="1:12">
      <c r="A98" s="16">
        <v>97</v>
      </c>
      <c r="B98" s="23">
        <v>1</v>
      </c>
      <c r="C98" s="16" t="s">
        <v>65</v>
      </c>
      <c r="D98" s="16">
        <v>2131</v>
      </c>
      <c r="E98" s="17" t="s">
        <v>207</v>
      </c>
      <c r="F98" s="17">
        <v>120</v>
      </c>
      <c r="G98" s="16">
        <v>150</v>
      </c>
      <c r="H98" s="19">
        <f t="shared" si="7"/>
        <v>407160</v>
      </c>
      <c r="I98" s="46">
        <v>301200</v>
      </c>
      <c r="J98" s="33">
        <f t="shared" ref="J98:J129" si="8">H98/I98-1</f>
        <v>0.35179282868525896</v>
      </c>
      <c r="K98" s="59">
        <v>20500</v>
      </c>
      <c r="L98" s="59">
        <f t="shared" si="5"/>
        <v>246000</v>
      </c>
    </row>
    <row r="99" spans="1:12">
      <c r="A99" s="16">
        <v>98</v>
      </c>
      <c r="B99" s="23">
        <v>8</v>
      </c>
      <c r="C99" s="16" t="s">
        <v>61</v>
      </c>
      <c r="D99" s="16">
        <v>2133</v>
      </c>
      <c r="E99" s="17" t="s">
        <v>209</v>
      </c>
      <c r="F99" s="17">
        <v>30</v>
      </c>
      <c r="G99" s="16">
        <v>30</v>
      </c>
      <c r="H99" s="19">
        <f t="shared" si="7"/>
        <v>566640</v>
      </c>
      <c r="I99" s="46">
        <v>686032</v>
      </c>
      <c r="J99" s="33">
        <f t="shared" si="8"/>
        <v>-0.17403269818317513</v>
      </c>
      <c r="K99" s="59">
        <v>28481</v>
      </c>
      <c r="L99" s="59">
        <f t="shared" si="5"/>
        <v>341772</v>
      </c>
    </row>
    <row r="100" spans="1:12">
      <c r="A100" s="16">
        <v>99</v>
      </c>
      <c r="B100" s="23">
        <v>1</v>
      </c>
      <c r="C100" s="16" t="s">
        <v>66</v>
      </c>
      <c r="D100" s="16">
        <v>2135</v>
      </c>
      <c r="E100" s="17" t="s">
        <v>208</v>
      </c>
      <c r="F100" s="17">
        <v>40</v>
      </c>
      <c r="G100" s="16">
        <v>42</v>
      </c>
      <c r="H100" s="19">
        <f t="shared" si="7"/>
        <v>127368</v>
      </c>
      <c r="I100" s="46">
        <v>123492</v>
      </c>
      <c r="J100" s="33">
        <f t="shared" si="8"/>
        <v>3.1386648527839789E-2</v>
      </c>
      <c r="K100" s="59">
        <v>8250</v>
      </c>
      <c r="L100" s="59">
        <f t="shared" si="5"/>
        <v>99000</v>
      </c>
    </row>
    <row r="101" spans="1:12">
      <c r="A101" s="16">
        <v>100</v>
      </c>
      <c r="B101" s="23">
        <v>1</v>
      </c>
      <c r="C101" s="16" t="s">
        <v>67</v>
      </c>
      <c r="D101" s="16">
        <v>2136</v>
      </c>
      <c r="E101" s="17" t="s">
        <v>210</v>
      </c>
      <c r="F101" s="17">
        <v>90</v>
      </c>
      <c r="G101" s="16">
        <v>120</v>
      </c>
      <c r="H101" s="19">
        <f t="shared" si="7"/>
        <v>313200</v>
      </c>
      <c r="I101" s="46">
        <v>261040</v>
      </c>
      <c r="J101" s="33">
        <f t="shared" si="8"/>
        <v>0.19981612013484518</v>
      </c>
      <c r="K101" s="59">
        <v>6250</v>
      </c>
      <c r="L101" s="59">
        <f t="shared" si="5"/>
        <v>75000</v>
      </c>
    </row>
    <row r="102" spans="1:12">
      <c r="A102" s="16">
        <v>101</v>
      </c>
      <c r="B102" s="16">
        <v>3</v>
      </c>
      <c r="C102" s="16" t="s">
        <v>68</v>
      </c>
      <c r="D102" s="16">
        <v>2137</v>
      </c>
      <c r="E102" s="17" t="s">
        <v>211</v>
      </c>
      <c r="F102" s="17">
        <v>86</v>
      </c>
      <c r="G102" s="16">
        <v>106</v>
      </c>
      <c r="H102" s="19">
        <f t="shared" si="7"/>
        <v>1712480</v>
      </c>
      <c r="I102" s="46">
        <v>1670444</v>
      </c>
      <c r="J102" s="33">
        <f t="shared" si="8"/>
        <v>2.5164567025293794E-2</v>
      </c>
      <c r="K102" s="59">
        <v>123753</v>
      </c>
      <c r="L102" s="59">
        <f t="shared" si="5"/>
        <v>1485036</v>
      </c>
    </row>
    <row r="103" spans="1:12">
      <c r="A103" s="16">
        <v>102</v>
      </c>
      <c r="B103" s="16">
        <v>4</v>
      </c>
      <c r="C103" s="16" t="s">
        <v>54</v>
      </c>
      <c r="D103" s="16">
        <v>2138</v>
      </c>
      <c r="E103" s="17" t="s">
        <v>212</v>
      </c>
      <c r="F103" s="17">
        <v>3</v>
      </c>
      <c r="G103" s="16">
        <v>3</v>
      </c>
      <c r="H103" s="19">
        <f t="shared" ref="H103:H134" si="9">8*((INT(IF($B103=1,$F103*$O$3,IF($B103=2,$F103*$O$4,IF($B103=3,$F103*$O$5,IF($B103=4,$F103*$O$6,IF($B103=5,$F103*$O$7,IF($B103=6,$F103*$O$8,IF($B103=7,$F103*$P$9,IF($B103=8,$F103*$O$10,IF($B103=9,$F103*$O$11,IF($B103=10,$F103*$O$12,IF($B103=11,$F103*$O$13,IF($B103=12,$F103*$O$18,$F103*$O$19)))))))))))))))+(4*(INT(IF($B103=1,$G103*$O$3,IF($B103=2,$G103*$O$4,IF($B103=3,$G103*$O$5,IF($G103=4,$G103*$O$6,IF($B103=5,$G103*$O$7,IF($B103=6,$G103*$O$8,IF($B103=7,$G103*$P$9,IF($B103=8,$G103*$O$10,IF($B103=9,$G103*$O$11,IF($B103=10,$G103*$O$12,IF($B103=11,$G103*$O$13,IF($B103=12,$G103*$O$18,$G103*$O$19)))))))))))))))</f>
        <v>56388</v>
      </c>
      <c r="I103" s="48">
        <v>372360</v>
      </c>
      <c r="J103" s="33">
        <f t="shared" si="8"/>
        <v>-0.84856590396390597</v>
      </c>
      <c r="K103" s="59">
        <v>38750</v>
      </c>
      <c r="L103" s="59">
        <f t="shared" si="5"/>
        <v>465000</v>
      </c>
    </row>
    <row r="104" spans="1:12">
      <c r="A104" s="16">
        <v>103</v>
      </c>
      <c r="B104" s="16">
        <v>2</v>
      </c>
      <c r="C104" s="16" t="s">
        <v>21</v>
      </c>
      <c r="D104" s="16">
        <v>2139</v>
      </c>
      <c r="E104" s="17" t="s">
        <v>213</v>
      </c>
      <c r="F104" s="17">
        <v>12</v>
      </c>
      <c r="G104" s="16">
        <v>16</v>
      </c>
      <c r="H104" s="19">
        <f t="shared" si="9"/>
        <v>49440</v>
      </c>
      <c r="I104" s="46">
        <v>39808</v>
      </c>
      <c r="J104" s="33">
        <f t="shared" si="8"/>
        <v>0.24196141479099675</v>
      </c>
      <c r="K104" s="59">
        <v>2950</v>
      </c>
      <c r="L104" s="59">
        <f t="shared" si="5"/>
        <v>35400</v>
      </c>
    </row>
    <row r="105" spans="1:12">
      <c r="A105" s="16">
        <v>104</v>
      </c>
      <c r="B105" s="16">
        <v>1</v>
      </c>
      <c r="C105" s="16" t="s">
        <v>5</v>
      </c>
      <c r="D105" s="16">
        <v>2140</v>
      </c>
      <c r="E105" s="17" t="s">
        <v>287</v>
      </c>
      <c r="F105" s="17">
        <v>46</v>
      </c>
      <c r="G105" s="16">
        <v>50</v>
      </c>
      <c r="H105" s="19">
        <f t="shared" si="9"/>
        <v>148248</v>
      </c>
      <c r="I105" s="46">
        <v>134536</v>
      </c>
      <c r="J105" s="33">
        <f t="shared" si="8"/>
        <v>0.10192067550692752</v>
      </c>
      <c r="K105" s="59">
        <v>10250</v>
      </c>
      <c r="L105" s="59">
        <f t="shared" si="5"/>
        <v>123000</v>
      </c>
    </row>
    <row r="106" spans="1:12">
      <c r="A106" s="16">
        <v>105</v>
      </c>
      <c r="B106" s="16">
        <v>1</v>
      </c>
      <c r="C106" s="16" t="s">
        <v>69</v>
      </c>
      <c r="D106" s="16">
        <v>2141</v>
      </c>
      <c r="E106" s="17" t="s">
        <v>214</v>
      </c>
      <c r="F106" s="17">
        <v>30</v>
      </c>
      <c r="G106" s="16">
        <v>36</v>
      </c>
      <c r="H106" s="19">
        <f t="shared" si="9"/>
        <v>100224</v>
      </c>
      <c r="I106" s="46">
        <v>109436</v>
      </c>
      <c r="J106" s="33">
        <f t="shared" si="8"/>
        <v>-8.417705325487046E-2</v>
      </c>
      <c r="K106" s="59">
        <v>7250</v>
      </c>
      <c r="L106" s="59">
        <f t="shared" si="5"/>
        <v>87000</v>
      </c>
    </row>
    <row r="107" spans="1:12">
      <c r="A107" s="16">
        <v>106</v>
      </c>
      <c r="B107" s="16">
        <v>1</v>
      </c>
      <c r="C107" s="16" t="s">
        <v>70</v>
      </c>
      <c r="D107" s="16">
        <v>2142</v>
      </c>
      <c r="E107" s="17" t="s">
        <v>288</v>
      </c>
      <c r="F107" s="17">
        <v>15</v>
      </c>
      <c r="G107" s="16">
        <v>15</v>
      </c>
      <c r="H107" s="19">
        <f t="shared" si="9"/>
        <v>46980</v>
      </c>
      <c r="I107" s="46">
        <v>34136</v>
      </c>
      <c r="J107" s="33">
        <f t="shared" si="8"/>
        <v>0.37625966721349902</v>
      </c>
      <c r="K107" s="59">
        <v>1750</v>
      </c>
      <c r="L107" s="59">
        <f t="shared" si="5"/>
        <v>21000</v>
      </c>
    </row>
    <row r="108" spans="1:12">
      <c r="A108" s="16">
        <v>107</v>
      </c>
      <c r="B108" s="16">
        <v>1</v>
      </c>
      <c r="C108" s="16" t="s">
        <v>71</v>
      </c>
      <c r="D108" s="16">
        <v>2143</v>
      </c>
      <c r="E108" s="17" t="s">
        <v>268</v>
      </c>
      <c r="F108" s="17">
        <v>33</v>
      </c>
      <c r="G108" s="16">
        <v>59</v>
      </c>
      <c r="H108" s="19">
        <f t="shared" si="9"/>
        <v>130500</v>
      </c>
      <c r="I108" s="46">
        <v>131524</v>
      </c>
      <c r="J108" s="33">
        <f t="shared" si="8"/>
        <v>-7.7856512879778128E-3</v>
      </c>
      <c r="K108" s="59">
        <v>8250</v>
      </c>
      <c r="L108" s="59">
        <f t="shared" si="5"/>
        <v>99000</v>
      </c>
    </row>
    <row r="109" spans="1:12">
      <c r="A109" s="16">
        <v>108</v>
      </c>
      <c r="B109" s="16">
        <v>1</v>
      </c>
      <c r="C109" s="16" t="s">
        <v>72</v>
      </c>
      <c r="D109" s="16">
        <v>2148</v>
      </c>
      <c r="E109" s="17" t="s">
        <v>215</v>
      </c>
      <c r="F109" s="17">
        <v>95</v>
      </c>
      <c r="G109" s="16">
        <v>110</v>
      </c>
      <c r="H109" s="19">
        <f t="shared" si="9"/>
        <v>313200</v>
      </c>
      <c r="I109" s="46">
        <v>298188</v>
      </c>
      <c r="J109" s="33">
        <f t="shared" si="8"/>
        <v>5.0344078232524403E-2</v>
      </c>
      <c r="K109" s="59">
        <v>23000</v>
      </c>
      <c r="L109" s="59">
        <f t="shared" si="5"/>
        <v>276000</v>
      </c>
    </row>
    <row r="110" spans="1:12">
      <c r="A110" s="16">
        <v>109</v>
      </c>
      <c r="B110" s="16">
        <v>3</v>
      </c>
      <c r="C110" s="16" t="s">
        <v>73</v>
      </c>
      <c r="D110" s="16">
        <v>2149</v>
      </c>
      <c r="E110" s="17" t="s">
        <v>216</v>
      </c>
      <c r="F110" s="17">
        <v>40</v>
      </c>
      <c r="G110" s="16">
        <v>64</v>
      </c>
      <c r="H110" s="19">
        <f t="shared" si="9"/>
        <v>887040</v>
      </c>
      <c r="I110" s="46">
        <v>0</v>
      </c>
      <c r="J110" s="33" t="e">
        <f t="shared" si="8"/>
        <v>#DIV/0!</v>
      </c>
      <c r="K110" s="59">
        <v>46221</v>
      </c>
      <c r="L110" s="59">
        <f t="shared" si="5"/>
        <v>554652</v>
      </c>
    </row>
    <row r="111" spans="1:12">
      <c r="A111" s="16">
        <v>110</v>
      </c>
      <c r="B111" s="16">
        <v>1</v>
      </c>
      <c r="C111" s="16" t="s">
        <v>44</v>
      </c>
      <c r="D111" s="16">
        <v>2150</v>
      </c>
      <c r="E111" s="17" t="s">
        <v>217</v>
      </c>
      <c r="F111" s="17">
        <v>115</v>
      </c>
      <c r="G111" s="16">
        <v>130</v>
      </c>
      <c r="H111" s="19">
        <f t="shared" si="9"/>
        <v>375840</v>
      </c>
      <c r="I111" s="46">
        <v>285136</v>
      </c>
      <c r="J111" s="33">
        <f t="shared" si="8"/>
        <v>0.31810785028898492</v>
      </c>
      <c r="K111" s="59">
        <v>22250</v>
      </c>
      <c r="L111" s="59">
        <f t="shared" si="5"/>
        <v>267000</v>
      </c>
    </row>
    <row r="112" spans="1:12">
      <c r="A112" s="16">
        <v>111</v>
      </c>
      <c r="B112" s="16">
        <v>1</v>
      </c>
      <c r="C112" s="16" t="s">
        <v>74</v>
      </c>
      <c r="D112" s="16">
        <v>2153</v>
      </c>
      <c r="E112" s="17" t="s">
        <v>218</v>
      </c>
      <c r="F112" s="17">
        <v>80</v>
      </c>
      <c r="G112" s="16">
        <v>80</v>
      </c>
      <c r="H112" s="19">
        <f t="shared" si="9"/>
        <v>250560</v>
      </c>
      <c r="I112" s="46">
        <v>210840</v>
      </c>
      <c r="J112" s="33">
        <f t="shared" si="8"/>
        <v>0.18838929994308473</v>
      </c>
      <c r="K112" s="59">
        <v>17250</v>
      </c>
      <c r="L112" s="59">
        <f t="shared" si="5"/>
        <v>207000</v>
      </c>
    </row>
    <row r="113" spans="1:12">
      <c r="A113" s="16">
        <v>112</v>
      </c>
      <c r="B113" s="16">
        <v>2</v>
      </c>
      <c r="C113" s="16" t="s">
        <v>74</v>
      </c>
      <c r="D113" s="16">
        <v>2154</v>
      </c>
      <c r="E113" s="17" t="s">
        <v>219</v>
      </c>
      <c r="F113" s="17">
        <v>25</v>
      </c>
      <c r="G113" s="16">
        <v>25</v>
      </c>
      <c r="H113" s="19">
        <f t="shared" si="9"/>
        <v>92700</v>
      </c>
      <c r="I113" s="46">
        <v>74640</v>
      </c>
      <c r="J113" s="33">
        <f t="shared" si="8"/>
        <v>0.24196141479099675</v>
      </c>
      <c r="K113" s="59">
        <v>4425</v>
      </c>
      <c r="L113" s="59">
        <f t="shared" si="5"/>
        <v>53100</v>
      </c>
    </row>
    <row r="114" spans="1:12">
      <c r="A114" s="16">
        <v>113</v>
      </c>
      <c r="B114" s="16">
        <v>1</v>
      </c>
      <c r="C114" s="16" t="s">
        <v>75</v>
      </c>
      <c r="D114" s="16">
        <v>2155</v>
      </c>
      <c r="E114" s="17" t="s">
        <v>259</v>
      </c>
      <c r="F114" s="17">
        <v>45</v>
      </c>
      <c r="G114" s="16">
        <v>50</v>
      </c>
      <c r="H114" s="19">
        <f t="shared" si="9"/>
        <v>146160</v>
      </c>
      <c r="I114" s="46">
        <v>134536</v>
      </c>
      <c r="J114" s="33">
        <f t="shared" si="8"/>
        <v>8.6400665992745429E-2</v>
      </c>
      <c r="K114" s="59">
        <v>9500</v>
      </c>
      <c r="L114" s="59">
        <f t="shared" si="5"/>
        <v>114000</v>
      </c>
    </row>
    <row r="115" spans="1:12">
      <c r="A115" s="16">
        <v>114</v>
      </c>
      <c r="B115" s="16">
        <v>2</v>
      </c>
      <c r="C115" s="16" t="s">
        <v>76</v>
      </c>
      <c r="D115" s="16">
        <v>2157</v>
      </c>
      <c r="E115" s="17" t="s">
        <v>220</v>
      </c>
      <c r="F115" s="17">
        <v>48</v>
      </c>
      <c r="G115" s="16">
        <v>57</v>
      </c>
      <c r="H115" s="19">
        <f t="shared" si="9"/>
        <v>189108</v>
      </c>
      <c r="I115" s="46">
        <v>186600</v>
      </c>
      <c r="J115" s="33">
        <f t="shared" si="8"/>
        <v>1.344051446945338E-2</v>
      </c>
      <c r="K115" s="59">
        <v>12685</v>
      </c>
      <c r="L115" s="59">
        <f t="shared" si="5"/>
        <v>152220</v>
      </c>
    </row>
    <row r="116" spans="1:12">
      <c r="A116" s="16">
        <v>115</v>
      </c>
      <c r="B116" s="16">
        <v>1</v>
      </c>
      <c r="C116" s="16" t="s">
        <v>77</v>
      </c>
      <c r="D116" s="16">
        <v>2161</v>
      </c>
      <c r="E116" s="17" t="s">
        <v>221</v>
      </c>
      <c r="F116" s="17">
        <v>84</v>
      </c>
      <c r="G116" s="16">
        <v>98</v>
      </c>
      <c r="H116" s="19">
        <f t="shared" si="9"/>
        <v>277704</v>
      </c>
      <c r="I116" s="46">
        <v>279112</v>
      </c>
      <c r="J116" s="33">
        <f t="shared" si="8"/>
        <v>-5.0445699217518403E-3</v>
      </c>
      <c r="K116" s="59">
        <v>20250</v>
      </c>
      <c r="L116" s="59">
        <f t="shared" si="5"/>
        <v>243000</v>
      </c>
    </row>
    <row r="117" spans="1:12">
      <c r="A117" s="16">
        <v>116</v>
      </c>
      <c r="B117" s="16">
        <v>1</v>
      </c>
      <c r="C117" s="16" t="s">
        <v>78</v>
      </c>
      <c r="D117" s="16">
        <v>2162</v>
      </c>
      <c r="E117" s="17" t="s">
        <v>222</v>
      </c>
      <c r="F117" s="17">
        <v>50</v>
      </c>
      <c r="G117" s="16">
        <v>64</v>
      </c>
      <c r="H117" s="19">
        <f t="shared" si="9"/>
        <v>171216</v>
      </c>
      <c r="I117" s="46">
        <v>148592</v>
      </c>
      <c r="J117" s="33">
        <f t="shared" si="8"/>
        <v>0.15225584149886928</v>
      </c>
      <c r="K117" s="59">
        <v>11500</v>
      </c>
      <c r="L117" s="59">
        <f t="shared" si="5"/>
        <v>138000</v>
      </c>
    </row>
    <row r="118" spans="1:12">
      <c r="A118" s="16">
        <v>117</v>
      </c>
      <c r="B118" s="16">
        <v>1</v>
      </c>
      <c r="C118" s="16" t="s">
        <v>79</v>
      </c>
      <c r="D118" s="16">
        <v>2163</v>
      </c>
      <c r="E118" s="17" t="s">
        <v>289</v>
      </c>
      <c r="F118" s="17">
        <v>58</v>
      </c>
      <c r="G118" s="16">
        <v>70</v>
      </c>
      <c r="H118" s="19">
        <f t="shared" si="9"/>
        <v>194184</v>
      </c>
      <c r="I118" s="46">
        <v>176704</v>
      </c>
      <c r="J118" s="33">
        <f t="shared" si="8"/>
        <v>9.8922491850778727E-2</v>
      </c>
      <c r="K118" s="59">
        <v>13250</v>
      </c>
      <c r="L118" s="59">
        <f t="shared" si="5"/>
        <v>159000</v>
      </c>
    </row>
    <row r="119" spans="1:12">
      <c r="A119" s="16">
        <v>118</v>
      </c>
      <c r="B119" s="16">
        <v>11</v>
      </c>
      <c r="C119" s="16" t="s">
        <v>16</v>
      </c>
      <c r="D119" s="16">
        <v>2166</v>
      </c>
      <c r="E119" s="17" t="s">
        <v>223</v>
      </c>
      <c r="F119" s="17">
        <v>70</v>
      </c>
      <c r="G119" s="16">
        <v>80</v>
      </c>
      <c r="H119" s="19">
        <f t="shared" si="9"/>
        <v>424160</v>
      </c>
      <c r="I119" s="46">
        <v>448320</v>
      </c>
      <c r="J119" s="33">
        <f t="shared" si="8"/>
        <v>-5.3890078515346218E-2</v>
      </c>
      <c r="K119" s="59">
        <v>30400</v>
      </c>
      <c r="L119" s="59">
        <f t="shared" si="5"/>
        <v>364800</v>
      </c>
    </row>
    <row r="120" spans="1:12">
      <c r="A120" s="16">
        <v>119</v>
      </c>
      <c r="B120" s="16">
        <v>1</v>
      </c>
      <c r="C120" s="16" t="s">
        <v>7</v>
      </c>
      <c r="D120" s="16">
        <v>2167</v>
      </c>
      <c r="E120" s="17" t="s">
        <v>273</v>
      </c>
      <c r="F120" s="17">
        <v>40</v>
      </c>
      <c r="G120" s="16">
        <v>60</v>
      </c>
      <c r="H120" s="19">
        <f t="shared" si="9"/>
        <v>146160</v>
      </c>
      <c r="I120" s="46">
        <v>261040</v>
      </c>
      <c r="J120" s="33">
        <f t="shared" si="8"/>
        <v>-0.44008581060373886</v>
      </c>
      <c r="K120" s="59">
        <v>8250</v>
      </c>
      <c r="L120" s="59">
        <f t="shared" si="5"/>
        <v>99000</v>
      </c>
    </row>
    <row r="121" spans="1:12">
      <c r="A121" s="16">
        <v>120</v>
      </c>
      <c r="B121" s="16">
        <v>11</v>
      </c>
      <c r="C121" s="16" t="s">
        <v>5</v>
      </c>
      <c r="D121" s="16">
        <v>2168</v>
      </c>
      <c r="E121" s="17" t="s">
        <v>314</v>
      </c>
      <c r="F121" s="17">
        <v>300</v>
      </c>
      <c r="G121" s="16">
        <v>330</v>
      </c>
      <c r="H121" s="19">
        <f t="shared" si="9"/>
        <v>1793040</v>
      </c>
      <c r="I121" s="46">
        <v>1483192</v>
      </c>
      <c r="J121" s="33">
        <f t="shared" si="8"/>
        <v>0.20890619690505341</v>
      </c>
      <c r="K121" s="59">
        <v>97375</v>
      </c>
      <c r="L121" s="59">
        <f t="shared" si="5"/>
        <v>1168500</v>
      </c>
    </row>
    <row r="122" spans="1:12">
      <c r="A122" s="16">
        <v>121</v>
      </c>
      <c r="B122" s="16">
        <v>1</v>
      </c>
      <c r="C122" s="16" t="s">
        <v>44</v>
      </c>
      <c r="D122" s="16">
        <v>2169</v>
      </c>
      <c r="E122" s="17" t="s">
        <v>224</v>
      </c>
      <c r="F122" s="17">
        <v>90</v>
      </c>
      <c r="G122" s="16">
        <v>110</v>
      </c>
      <c r="H122" s="19">
        <f t="shared" si="9"/>
        <v>302760</v>
      </c>
      <c r="I122" s="46">
        <v>276100</v>
      </c>
      <c r="J122" s="33">
        <f t="shared" si="8"/>
        <v>9.6559217674755615E-2</v>
      </c>
      <c r="K122" s="59">
        <v>21000</v>
      </c>
      <c r="L122" s="59">
        <f t="shared" si="5"/>
        <v>252000</v>
      </c>
    </row>
    <row r="123" spans="1:12">
      <c r="A123" s="16">
        <v>122</v>
      </c>
      <c r="B123" s="16">
        <v>6</v>
      </c>
      <c r="C123" s="16" t="s">
        <v>80</v>
      </c>
      <c r="D123" s="16">
        <v>2170</v>
      </c>
      <c r="E123" s="17" t="s">
        <v>225</v>
      </c>
      <c r="F123" s="17">
        <v>55</v>
      </c>
      <c r="G123" s="16">
        <v>70</v>
      </c>
      <c r="H123" s="19">
        <f t="shared" si="9"/>
        <v>1194480</v>
      </c>
      <c r="I123" s="46">
        <v>991008</v>
      </c>
      <c r="J123" s="33">
        <f t="shared" si="8"/>
        <v>0.20531822144725376</v>
      </c>
      <c r="K123" s="59">
        <v>76244</v>
      </c>
      <c r="L123" s="59">
        <f t="shared" si="5"/>
        <v>914928</v>
      </c>
    </row>
    <row r="124" spans="1:12">
      <c r="A124" s="16">
        <v>123</v>
      </c>
      <c r="B124" s="16">
        <v>1</v>
      </c>
      <c r="C124" s="16" t="s">
        <v>81</v>
      </c>
      <c r="D124" s="16">
        <v>2171</v>
      </c>
      <c r="E124" s="17" t="s">
        <v>226</v>
      </c>
      <c r="F124" s="17">
        <v>20</v>
      </c>
      <c r="G124" s="16">
        <v>40</v>
      </c>
      <c r="H124" s="19">
        <f t="shared" si="9"/>
        <v>83520</v>
      </c>
      <c r="I124" s="46">
        <v>103412</v>
      </c>
      <c r="J124" s="33">
        <f t="shared" si="8"/>
        <v>-0.19235678644644727</v>
      </c>
      <c r="K124" s="59">
        <v>5750</v>
      </c>
      <c r="L124" s="59">
        <f t="shared" ref="L124:L162" si="10">K124*$L$1</f>
        <v>69000</v>
      </c>
    </row>
    <row r="125" spans="1:12">
      <c r="A125" s="16">
        <v>124</v>
      </c>
      <c r="B125" s="16">
        <v>2</v>
      </c>
      <c r="C125" s="16" t="s">
        <v>82</v>
      </c>
      <c r="D125" s="16">
        <v>2172</v>
      </c>
      <c r="E125" s="17" t="s">
        <v>227</v>
      </c>
      <c r="F125" s="17">
        <v>50</v>
      </c>
      <c r="G125" s="16">
        <v>70</v>
      </c>
      <c r="H125" s="19">
        <f t="shared" si="9"/>
        <v>210120</v>
      </c>
      <c r="I125" s="46">
        <v>176648</v>
      </c>
      <c r="J125" s="33">
        <f t="shared" si="8"/>
        <v>0.189484171912504</v>
      </c>
      <c r="K125" s="59">
        <v>14160</v>
      </c>
      <c r="L125" s="59">
        <f t="shared" si="10"/>
        <v>169920</v>
      </c>
    </row>
    <row r="126" spans="1:12">
      <c r="A126" s="16">
        <v>125</v>
      </c>
      <c r="B126" s="16">
        <v>1</v>
      </c>
      <c r="C126" s="16" t="s">
        <v>83</v>
      </c>
      <c r="D126" s="16">
        <v>2173</v>
      </c>
      <c r="E126" s="17" t="s">
        <v>290</v>
      </c>
      <c r="F126" s="17">
        <v>45</v>
      </c>
      <c r="G126" s="16">
        <v>45</v>
      </c>
      <c r="H126" s="19">
        <f t="shared" si="9"/>
        <v>140940</v>
      </c>
      <c r="I126" s="46">
        <v>130520</v>
      </c>
      <c r="J126" s="33">
        <f t="shared" si="8"/>
        <v>7.9834508121360725E-2</v>
      </c>
      <c r="K126" s="59">
        <v>9000</v>
      </c>
      <c r="L126" s="59">
        <f t="shared" si="10"/>
        <v>108000</v>
      </c>
    </row>
    <row r="127" spans="1:12">
      <c r="A127" s="16">
        <v>126</v>
      </c>
      <c r="B127" s="16">
        <v>1</v>
      </c>
      <c r="C127" s="16" t="s">
        <v>84</v>
      </c>
      <c r="D127" s="16">
        <v>2174</v>
      </c>
      <c r="E127" s="17" t="s">
        <v>228</v>
      </c>
      <c r="F127" s="17">
        <v>98</v>
      </c>
      <c r="G127" s="16">
        <v>118</v>
      </c>
      <c r="H127" s="19">
        <f t="shared" si="9"/>
        <v>327816</v>
      </c>
      <c r="I127" s="46">
        <v>345376</v>
      </c>
      <c r="J127" s="33">
        <f t="shared" si="8"/>
        <v>-5.0843139071620524E-2</v>
      </c>
      <c r="K127" s="59">
        <v>23250</v>
      </c>
      <c r="L127" s="59">
        <f t="shared" si="10"/>
        <v>279000</v>
      </c>
    </row>
    <row r="128" spans="1:12">
      <c r="A128" s="16">
        <v>127</v>
      </c>
      <c r="B128" s="16">
        <v>1</v>
      </c>
      <c r="C128" s="16" t="s">
        <v>85</v>
      </c>
      <c r="D128" s="16">
        <v>2175</v>
      </c>
      <c r="E128" s="17" t="s">
        <v>274</v>
      </c>
      <c r="F128" s="17">
        <v>36</v>
      </c>
      <c r="G128" s="16">
        <v>40</v>
      </c>
      <c r="H128" s="19">
        <f t="shared" si="9"/>
        <v>116928</v>
      </c>
      <c r="I128" s="46">
        <v>106424</v>
      </c>
      <c r="J128" s="33">
        <f t="shared" si="8"/>
        <v>9.8699541456814144E-2</v>
      </c>
      <c r="K128" s="59">
        <v>8000</v>
      </c>
      <c r="L128" s="59">
        <f t="shared" si="10"/>
        <v>96000</v>
      </c>
    </row>
    <row r="129" spans="1:14">
      <c r="A129" s="16">
        <v>128</v>
      </c>
      <c r="B129" s="16">
        <v>1</v>
      </c>
      <c r="C129" s="16" t="s">
        <v>86</v>
      </c>
      <c r="D129" s="16">
        <v>2176</v>
      </c>
      <c r="E129" s="17" t="s">
        <v>276</v>
      </c>
      <c r="F129" s="17">
        <v>37</v>
      </c>
      <c r="G129" s="16">
        <v>40</v>
      </c>
      <c r="H129" s="19">
        <f t="shared" si="9"/>
        <v>119016</v>
      </c>
      <c r="I129" s="46">
        <v>106424</v>
      </c>
      <c r="J129" s="33">
        <f t="shared" si="8"/>
        <v>0.11831917612568588</v>
      </c>
      <c r="K129" s="59">
        <v>9000</v>
      </c>
      <c r="L129" s="59">
        <f t="shared" si="10"/>
        <v>108000</v>
      </c>
    </row>
    <row r="130" spans="1:14">
      <c r="A130" s="16">
        <v>129</v>
      </c>
      <c r="B130" s="16">
        <v>1</v>
      </c>
      <c r="C130" s="16" t="s">
        <v>87</v>
      </c>
      <c r="D130" s="16">
        <v>2177</v>
      </c>
      <c r="E130" s="17" t="s">
        <v>229</v>
      </c>
      <c r="F130" s="17">
        <v>45</v>
      </c>
      <c r="G130" s="16">
        <v>55</v>
      </c>
      <c r="H130" s="19">
        <f t="shared" si="9"/>
        <v>151380</v>
      </c>
      <c r="I130" s="46">
        <v>128512</v>
      </c>
      <c r="J130" s="33">
        <f t="shared" ref="J130:J161" si="11">H130/I130-1</f>
        <v>0.17794447211155373</v>
      </c>
      <c r="K130" s="59">
        <v>9750</v>
      </c>
      <c r="L130" s="59">
        <f t="shared" si="10"/>
        <v>117000</v>
      </c>
    </row>
    <row r="131" spans="1:14">
      <c r="A131" s="16">
        <v>130</v>
      </c>
      <c r="B131" s="16">
        <v>1</v>
      </c>
      <c r="C131" s="16" t="s">
        <v>88</v>
      </c>
      <c r="D131" s="16">
        <v>2178</v>
      </c>
      <c r="E131" s="17" t="s">
        <v>230</v>
      </c>
      <c r="F131" s="17">
        <v>55</v>
      </c>
      <c r="G131" s="16">
        <v>75</v>
      </c>
      <c r="H131" s="19">
        <f t="shared" si="9"/>
        <v>193140</v>
      </c>
      <c r="I131" s="46">
        <v>154616</v>
      </c>
      <c r="J131" s="33">
        <f t="shared" si="11"/>
        <v>0.24915920732653807</v>
      </c>
      <c r="K131" s="59">
        <v>12250</v>
      </c>
      <c r="L131" s="59">
        <f t="shared" si="10"/>
        <v>147000</v>
      </c>
    </row>
    <row r="132" spans="1:14">
      <c r="A132" s="16">
        <v>131</v>
      </c>
      <c r="B132" s="16">
        <v>1</v>
      </c>
      <c r="C132" s="16" t="s">
        <v>117</v>
      </c>
      <c r="D132" s="16">
        <v>2179</v>
      </c>
      <c r="E132" s="17" t="s">
        <v>231</v>
      </c>
      <c r="F132" s="17">
        <v>88</v>
      </c>
      <c r="G132" s="16">
        <v>90</v>
      </c>
      <c r="H132" s="19">
        <f t="shared" si="9"/>
        <v>277704</v>
      </c>
      <c r="I132" s="46">
        <v>259032</v>
      </c>
      <c r="J132" s="33">
        <f t="shared" si="11"/>
        <v>7.2083757991290742E-2</v>
      </c>
      <c r="K132" s="59">
        <v>21000</v>
      </c>
      <c r="L132" s="59">
        <f t="shared" si="10"/>
        <v>252000</v>
      </c>
    </row>
    <row r="133" spans="1:14">
      <c r="A133" s="16">
        <v>132</v>
      </c>
      <c r="B133" s="16">
        <v>1</v>
      </c>
      <c r="C133" s="16" t="s">
        <v>89</v>
      </c>
      <c r="D133" s="16">
        <v>2180</v>
      </c>
      <c r="E133" s="17" t="s">
        <v>291</v>
      </c>
      <c r="F133" s="17">
        <v>60</v>
      </c>
      <c r="G133" s="16">
        <v>80</v>
      </c>
      <c r="H133" s="19">
        <f t="shared" si="9"/>
        <v>208800</v>
      </c>
      <c r="I133" s="46">
        <v>152608</v>
      </c>
      <c r="J133" s="33">
        <f t="shared" si="11"/>
        <v>0.36821136506605168</v>
      </c>
      <c r="K133" s="59">
        <v>15250</v>
      </c>
      <c r="L133" s="59">
        <f t="shared" si="10"/>
        <v>183000</v>
      </c>
    </row>
    <row r="134" spans="1:14">
      <c r="A134" s="16">
        <v>133</v>
      </c>
      <c r="B134" s="16">
        <v>1</v>
      </c>
      <c r="C134" s="16" t="s">
        <v>105</v>
      </c>
      <c r="D134" s="16">
        <v>2181</v>
      </c>
      <c r="E134" s="17" t="s">
        <v>113</v>
      </c>
      <c r="F134" s="17">
        <v>65</v>
      </c>
      <c r="G134" s="16">
        <v>65</v>
      </c>
      <c r="H134" s="19">
        <f t="shared" si="9"/>
        <v>203580</v>
      </c>
      <c r="I134" s="46">
        <v>177708</v>
      </c>
      <c r="J134" s="33">
        <f t="shared" si="11"/>
        <v>0.14558714295360931</v>
      </c>
      <c r="K134" s="59">
        <v>10000</v>
      </c>
      <c r="L134" s="59">
        <f t="shared" si="10"/>
        <v>120000</v>
      </c>
    </row>
    <row r="135" spans="1:14">
      <c r="A135" s="16">
        <v>134</v>
      </c>
      <c r="B135" s="16">
        <v>1</v>
      </c>
      <c r="C135" s="16" t="s">
        <v>112</v>
      </c>
      <c r="D135" s="16">
        <v>2182</v>
      </c>
      <c r="E135" s="17" t="s">
        <v>292</v>
      </c>
      <c r="F135" s="17">
        <v>30</v>
      </c>
      <c r="G135" s="16">
        <v>38</v>
      </c>
      <c r="H135" s="19">
        <f t="shared" ref="H135:H163" si="12">8*((INT(IF($B135=1,$F135*$O$3,IF($B135=2,$F135*$O$4,IF($B135=3,$F135*$O$5,IF($B135=4,$F135*$O$6,IF($B135=5,$F135*$O$7,IF($B135=6,$F135*$O$8,IF($B135=7,$F135*$P$9,IF($B135=8,$F135*$O$10,IF($B135=9,$F135*$O$11,IF($B135=10,$F135*$O$12,IF($B135=11,$F135*$O$13,IF($B135=12,$F135*$O$18,$F135*$O$19)))))))))))))))+(4*(INT(IF($B135=1,$G135*$O$3,IF($B135=2,$G135*$O$4,IF($B135=3,$G135*$O$5,IF($G135=4,$G135*$O$6,IF($B135=5,$G135*$O$7,IF($B135=6,$G135*$O$8,IF($B135=7,$G135*$P$9,IF($B135=8,$G135*$O$10,IF($B135=9,$G135*$O$11,IF($B135=10,$G135*$O$12,IF($B135=11,$G135*$O$13,IF($B135=12,$G135*$O$18,$G135*$O$19)))))))))))))))</f>
        <v>102312</v>
      </c>
      <c r="I135" s="46">
        <v>117468</v>
      </c>
      <c r="J135" s="33">
        <f t="shared" si="11"/>
        <v>-0.12902237205026046</v>
      </c>
      <c r="K135" s="59">
        <v>6750</v>
      </c>
      <c r="L135" s="59">
        <f t="shared" si="10"/>
        <v>81000</v>
      </c>
    </row>
    <row r="136" spans="1:14">
      <c r="A136" s="16">
        <v>135</v>
      </c>
      <c r="B136" s="16">
        <v>1</v>
      </c>
      <c r="C136" s="16" t="s">
        <v>90</v>
      </c>
      <c r="D136" s="16">
        <v>2183</v>
      </c>
      <c r="E136" s="17" t="s">
        <v>232</v>
      </c>
      <c r="F136" s="17">
        <v>70</v>
      </c>
      <c r="G136" s="16">
        <v>90</v>
      </c>
      <c r="H136" s="19">
        <f t="shared" si="12"/>
        <v>240120</v>
      </c>
      <c r="I136" s="46">
        <v>186744</v>
      </c>
      <c r="J136" s="33">
        <f t="shared" si="11"/>
        <v>0.28582444415884845</v>
      </c>
      <c r="K136" s="59">
        <v>12250</v>
      </c>
      <c r="L136" s="59">
        <f t="shared" si="10"/>
        <v>147000</v>
      </c>
    </row>
    <row r="137" spans="1:14">
      <c r="A137" s="16">
        <v>136</v>
      </c>
      <c r="B137" s="16">
        <v>1</v>
      </c>
      <c r="C137" s="16" t="s">
        <v>91</v>
      </c>
      <c r="D137" s="16">
        <v>2184</v>
      </c>
      <c r="E137" s="17" t="s">
        <v>233</v>
      </c>
      <c r="F137" s="17">
        <v>17</v>
      </c>
      <c r="G137" s="16">
        <v>17</v>
      </c>
      <c r="H137" s="19">
        <f t="shared" si="12"/>
        <v>53244</v>
      </c>
      <c r="I137" s="46">
        <v>51187</v>
      </c>
      <c r="J137" s="33">
        <f t="shared" si="11"/>
        <v>4.0185984722683532E-2</v>
      </c>
      <c r="K137" s="59">
        <v>3250</v>
      </c>
      <c r="L137" s="59">
        <f t="shared" si="10"/>
        <v>39000</v>
      </c>
    </row>
    <row r="138" spans="1:14">
      <c r="A138" s="16">
        <v>137</v>
      </c>
      <c r="B138" s="16">
        <v>3</v>
      </c>
      <c r="C138" s="16" t="s">
        <v>92</v>
      </c>
      <c r="D138" s="16">
        <v>2185</v>
      </c>
      <c r="E138" s="17" t="s">
        <v>293</v>
      </c>
      <c r="F138" s="17">
        <v>8</v>
      </c>
      <c r="G138" s="16">
        <v>24</v>
      </c>
      <c r="H138" s="19">
        <f t="shared" si="12"/>
        <v>246400</v>
      </c>
      <c r="I138" s="46">
        <v>209576</v>
      </c>
      <c r="J138" s="33">
        <f t="shared" si="11"/>
        <v>0.17570714203916471</v>
      </c>
      <c r="K138" s="59">
        <v>11928</v>
      </c>
      <c r="L138" s="59">
        <f t="shared" si="10"/>
        <v>143136</v>
      </c>
    </row>
    <row r="139" spans="1:14">
      <c r="A139" s="16">
        <v>138</v>
      </c>
      <c r="B139" s="16">
        <v>1</v>
      </c>
      <c r="C139" s="16" t="s">
        <v>39</v>
      </c>
      <c r="D139" s="16">
        <v>2186</v>
      </c>
      <c r="E139" s="17" t="s">
        <v>294</v>
      </c>
      <c r="F139" s="17">
        <v>28</v>
      </c>
      <c r="G139" s="16">
        <v>28</v>
      </c>
      <c r="H139" s="19">
        <f t="shared" si="12"/>
        <v>87696</v>
      </c>
      <c r="I139" s="46">
        <v>73866</v>
      </c>
      <c r="J139" s="33">
        <f t="shared" si="11"/>
        <v>0.18723093168710903</v>
      </c>
      <c r="K139" s="59">
        <v>7000</v>
      </c>
      <c r="L139" s="59">
        <f t="shared" si="10"/>
        <v>84000</v>
      </c>
    </row>
    <row r="140" spans="1:14">
      <c r="A140" s="16">
        <v>139</v>
      </c>
      <c r="B140" s="16">
        <v>1</v>
      </c>
      <c r="C140" s="16" t="s">
        <v>108</v>
      </c>
      <c r="D140" s="16">
        <v>2187</v>
      </c>
      <c r="E140" s="17" t="s">
        <v>234</v>
      </c>
      <c r="F140" s="17">
        <v>25</v>
      </c>
      <c r="G140" s="16">
        <v>35</v>
      </c>
      <c r="H140" s="19">
        <f t="shared" si="12"/>
        <v>88740</v>
      </c>
      <c r="I140" s="46">
        <v>50159</v>
      </c>
      <c r="J140" s="33">
        <f t="shared" si="11"/>
        <v>0.76917402659542655</v>
      </c>
      <c r="K140" s="59">
        <v>5750</v>
      </c>
      <c r="L140" s="59">
        <f t="shared" si="10"/>
        <v>69000</v>
      </c>
    </row>
    <row r="141" spans="1:14" ht="14.25" customHeight="1">
      <c r="A141" s="16">
        <v>140</v>
      </c>
      <c r="B141" s="16">
        <v>1</v>
      </c>
      <c r="C141" s="16" t="s">
        <v>269</v>
      </c>
      <c r="D141" s="16">
        <v>2188</v>
      </c>
      <c r="E141" s="17" t="s">
        <v>295</v>
      </c>
      <c r="F141" s="17">
        <v>15</v>
      </c>
      <c r="G141" s="16">
        <v>20</v>
      </c>
      <c r="H141" s="19">
        <f t="shared" si="12"/>
        <v>52200</v>
      </c>
      <c r="I141" s="46">
        <v>43776</v>
      </c>
      <c r="J141" s="33">
        <f t="shared" si="11"/>
        <v>0.19243421052631571</v>
      </c>
      <c r="K141" s="59">
        <v>1250</v>
      </c>
      <c r="L141" s="59">
        <f t="shared" si="10"/>
        <v>15000</v>
      </c>
    </row>
    <row r="142" spans="1:14" s="1" customFormat="1">
      <c r="A142" s="20"/>
      <c r="B142" s="20">
        <v>10</v>
      </c>
      <c r="C142" s="20" t="s">
        <v>103</v>
      </c>
      <c r="D142" s="20">
        <v>2189</v>
      </c>
      <c r="E142" s="21" t="s">
        <v>235</v>
      </c>
      <c r="F142" s="21"/>
      <c r="G142" s="20">
        <v>0</v>
      </c>
      <c r="H142" s="27">
        <f t="shared" si="12"/>
        <v>0</v>
      </c>
      <c r="I142" s="47">
        <v>499318</v>
      </c>
      <c r="J142" s="37">
        <f t="shared" si="11"/>
        <v>-1</v>
      </c>
      <c r="K142" s="44">
        <v>500</v>
      </c>
      <c r="L142" s="45">
        <f t="shared" si="10"/>
        <v>6000</v>
      </c>
    </row>
    <row r="143" spans="1:14" s="2" customFormat="1">
      <c r="A143" s="16">
        <v>142</v>
      </c>
      <c r="B143" s="23">
        <v>1</v>
      </c>
      <c r="C143" s="23" t="s">
        <v>5</v>
      </c>
      <c r="D143" s="23">
        <v>2190</v>
      </c>
      <c r="E143" s="22" t="s">
        <v>236</v>
      </c>
      <c r="F143" s="22">
        <v>80</v>
      </c>
      <c r="G143" s="23">
        <v>100</v>
      </c>
      <c r="H143" s="19">
        <f t="shared" si="12"/>
        <v>271440</v>
      </c>
      <c r="I143" s="48">
        <v>155020</v>
      </c>
      <c r="J143" s="33">
        <f t="shared" si="11"/>
        <v>0.75099987098438903</v>
      </c>
      <c r="K143" s="60">
        <v>13320</v>
      </c>
      <c r="L143" s="59">
        <f t="shared" si="10"/>
        <v>159840</v>
      </c>
    </row>
    <row r="144" spans="1:14" s="43" customFormat="1">
      <c r="A144" s="16">
        <v>143</v>
      </c>
      <c r="B144" s="28">
        <v>10</v>
      </c>
      <c r="C144" s="28" t="s">
        <v>97</v>
      </c>
      <c r="D144" s="28">
        <v>2194</v>
      </c>
      <c r="E144" s="29" t="s">
        <v>237</v>
      </c>
      <c r="F144" s="29">
        <v>21</v>
      </c>
      <c r="G144" s="28">
        <v>21</v>
      </c>
      <c r="H144" s="30">
        <f t="shared" si="12"/>
        <v>168084</v>
      </c>
      <c r="I144" s="49">
        <v>391624</v>
      </c>
      <c r="J144" s="42">
        <f t="shared" si="11"/>
        <v>-0.57080260658182336</v>
      </c>
      <c r="K144" s="62">
        <v>0</v>
      </c>
      <c r="L144" s="62">
        <f t="shared" si="10"/>
        <v>0</v>
      </c>
      <c r="N144" s="43" t="s">
        <v>297</v>
      </c>
    </row>
    <row r="145" spans="1:13" s="2" customFormat="1">
      <c r="A145" s="16">
        <v>144</v>
      </c>
      <c r="B145" s="23">
        <v>10</v>
      </c>
      <c r="C145" s="23" t="s">
        <v>98</v>
      </c>
      <c r="D145" s="23">
        <v>2195</v>
      </c>
      <c r="E145" s="22" t="s">
        <v>238</v>
      </c>
      <c r="F145" s="22">
        <v>20</v>
      </c>
      <c r="G145" s="23">
        <v>0</v>
      </c>
      <c r="H145" s="24">
        <f t="shared" si="12"/>
        <v>106720</v>
      </c>
      <c r="I145" s="48">
        <v>156654</v>
      </c>
      <c r="J145" s="34">
        <f t="shared" si="11"/>
        <v>-0.31875343112847421</v>
      </c>
      <c r="K145" s="60">
        <v>8658</v>
      </c>
      <c r="L145" s="60">
        <f t="shared" si="10"/>
        <v>103896</v>
      </c>
    </row>
    <row r="146" spans="1:13" s="2" customFormat="1">
      <c r="A146" s="16">
        <v>145</v>
      </c>
      <c r="B146" s="23">
        <v>10</v>
      </c>
      <c r="C146" s="23" t="s">
        <v>99</v>
      </c>
      <c r="D146" s="23">
        <v>2196</v>
      </c>
      <c r="E146" s="22" t="s">
        <v>239</v>
      </c>
      <c r="F146" s="22">
        <v>20</v>
      </c>
      <c r="G146" s="23">
        <v>0</v>
      </c>
      <c r="H146" s="24">
        <f t="shared" si="12"/>
        <v>106720</v>
      </c>
      <c r="I146" s="48">
        <v>205606</v>
      </c>
      <c r="J146" s="34">
        <f t="shared" si="11"/>
        <v>-0.48094899954281489</v>
      </c>
      <c r="K146" s="60">
        <v>10656</v>
      </c>
      <c r="L146" s="60">
        <f t="shared" si="10"/>
        <v>127872</v>
      </c>
    </row>
    <row r="147" spans="1:13" s="43" customFormat="1">
      <c r="A147" s="20"/>
      <c r="B147" s="20">
        <v>10</v>
      </c>
      <c r="C147" s="20" t="s">
        <v>8</v>
      </c>
      <c r="D147" s="20">
        <v>2197</v>
      </c>
      <c r="E147" s="21" t="s">
        <v>240</v>
      </c>
      <c r="F147" s="21"/>
      <c r="G147" s="20"/>
      <c r="H147" s="27">
        <f t="shared" si="12"/>
        <v>0</v>
      </c>
      <c r="I147" s="47">
        <v>97912</v>
      </c>
      <c r="J147" s="37">
        <f t="shared" si="11"/>
        <v>-1</v>
      </c>
      <c r="K147" s="44">
        <v>0</v>
      </c>
      <c r="L147" s="45">
        <f t="shared" si="10"/>
        <v>0</v>
      </c>
      <c r="M147" s="1"/>
    </row>
    <row r="148" spans="1:13" s="43" customFormat="1">
      <c r="A148" s="16">
        <v>147</v>
      </c>
      <c r="B148" s="28">
        <v>10</v>
      </c>
      <c r="C148" s="28" t="s">
        <v>100</v>
      </c>
      <c r="D148" s="28">
        <v>2198</v>
      </c>
      <c r="E148" s="29" t="s">
        <v>241</v>
      </c>
      <c r="F148" s="29">
        <v>50</v>
      </c>
      <c r="G148" s="28">
        <v>0</v>
      </c>
      <c r="H148" s="30">
        <f t="shared" si="12"/>
        <v>266800</v>
      </c>
      <c r="I148" s="49">
        <v>430785</v>
      </c>
      <c r="J148" s="42">
        <f t="shared" si="11"/>
        <v>-0.38066552920830576</v>
      </c>
      <c r="K148" s="62">
        <v>28638</v>
      </c>
      <c r="L148" s="62">
        <f t="shared" si="10"/>
        <v>343656</v>
      </c>
    </row>
    <row r="149" spans="1:13" s="43" customFormat="1">
      <c r="A149" s="16">
        <v>148</v>
      </c>
      <c r="B149" s="28">
        <v>10</v>
      </c>
      <c r="C149" s="28" t="s">
        <v>101</v>
      </c>
      <c r="D149" s="28">
        <v>2201</v>
      </c>
      <c r="E149" s="29" t="s">
        <v>270</v>
      </c>
      <c r="F149" s="29">
        <v>30</v>
      </c>
      <c r="G149" s="28">
        <v>0</v>
      </c>
      <c r="H149" s="30">
        <f t="shared" si="12"/>
        <v>160080</v>
      </c>
      <c r="I149" s="49">
        <v>186026</v>
      </c>
      <c r="J149" s="42">
        <f t="shared" si="11"/>
        <v>-0.13947512713276644</v>
      </c>
      <c r="K149" s="62">
        <v>15984</v>
      </c>
      <c r="L149" s="62">
        <f t="shared" si="10"/>
        <v>191808</v>
      </c>
    </row>
    <row r="150" spans="1:13">
      <c r="A150" s="16">
        <v>149</v>
      </c>
      <c r="B150" s="23">
        <v>1</v>
      </c>
      <c r="C150" s="16" t="s">
        <v>102</v>
      </c>
      <c r="D150" s="16">
        <v>2202</v>
      </c>
      <c r="E150" s="17" t="s">
        <v>242</v>
      </c>
      <c r="F150" s="17">
        <v>50</v>
      </c>
      <c r="G150" s="16">
        <v>70</v>
      </c>
      <c r="H150" s="19">
        <f t="shared" si="12"/>
        <v>177480</v>
      </c>
      <c r="I150" s="46">
        <v>145901</v>
      </c>
      <c r="J150" s="33">
        <f t="shared" si="11"/>
        <v>0.21644128552922881</v>
      </c>
      <c r="K150" s="59">
        <v>9750</v>
      </c>
      <c r="L150" s="59">
        <f t="shared" si="10"/>
        <v>117000</v>
      </c>
    </row>
    <row r="151" spans="1:13" s="2" customFormat="1">
      <c r="A151" s="16">
        <v>150</v>
      </c>
      <c r="B151" s="23">
        <v>1</v>
      </c>
      <c r="C151" s="23" t="s">
        <v>96</v>
      </c>
      <c r="D151" s="23">
        <v>2203</v>
      </c>
      <c r="E151" s="22" t="s">
        <v>243</v>
      </c>
      <c r="F151" s="22">
        <v>16</v>
      </c>
      <c r="G151" s="23">
        <v>20</v>
      </c>
      <c r="H151" s="19">
        <f t="shared" si="12"/>
        <v>54288</v>
      </c>
      <c r="I151" s="46">
        <v>32834</v>
      </c>
      <c r="J151" s="33">
        <f t="shared" si="11"/>
        <v>0.65340805262837298</v>
      </c>
      <c r="K151" s="60">
        <v>1750</v>
      </c>
      <c r="L151" s="59">
        <f t="shared" si="10"/>
        <v>21000</v>
      </c>
    </row>
    <row r="152" spans="1:13" s="43" customFormat="1">
      <c r="A152" s="16">
        <v>151</v>
      </c>
      <c r="B152" s="28">
        <v>10</v>
      </c>
      <c r="C152" s="28" t="s">
        <v>32</v>
      </c>
      <c r="D152" s="28">
        <v>2205</v>
      </c>
      <c r="E152" s="29" t="s">
        <v>244</v>
      </c>
      <c r="F152" s="29">
        <v>20</v>
      </c>
      <c r="G152" s="28">
        <v>0</v>
      </c>
      <c r="H152" s="30">
        <f t="shared" si="12"/>
        <v>106720</v>
      </c>
      <c r="I152" s="49">
        <v>374139</v>
      </c>
      <c r="J152" s="42">
        <f t="shared" si="11"/>
        <v>-0.71475841866258261</v>
      </c>
      <c r="K152" s="62">
        <v>5994</v>
      </c>
      <c r="L152" s="62">
        <f t="shared" si="10"/>
        <v>71928</v>
      </c>
    </row>
    <row r="153" spans="1:13" s="43" customFormat="1">
      <c r="A153" s="16">
        <v>152</v>
      </c>
      <c r="B153" s="28">
        <v>10</v>
      </c>
      <c r="C153" s="28" t="s">
        <v>34</v>
      </c>
      <c r="D153" s="28">
        <v>2206</v>
      </c>
      <c r="E153" s="29" t="s">
        <v>245</v>
      </c>
      <c r="F153" s="29">
        <v>40</v>
      </c>
      <c r="G153" s="28">
        <v>0</v>
      </c>
      <c r="H153" s="30">
        <f t="shared" si="12"/>
        <v>213440</v>
      </c>
      <c r="I153" s="49">
        <v>509109</v>
      </c>
      <c r="J153" s="42">
        <f t="shared" si="11"/>
        <v>-0.58075775521548434</v>
      </c>
      <c r="K153" s="62">
        <v>19980</v>
      </c>
      <c r="L153" s="62">
        <f t="shared" si="10"/>
        <v>239760</v>
      </c>
    </row>
    <row r="154" spans="1:13" s="43" customFormat="1">
      <c r="A154" s="16">
        <v>153</v>
      </c>
      <c r="B154" s="28">
        <v>8</v>
      </c>
      <c r="C154" s="28" t="s">
        <v>54</v>
      </c>
      <c r="D154" s="28">
        <v>2208</v>
      </c>
      <c r="E154" s="29" t="s">
        <v>246</v>
      </c>
      <c r="F154" s="29">
        <v>3</v>
      </c>
      <c r="G154" s="28">
        <v>3</v>
      </c>
      <c r="H154" s="30">
        <f t="shared" si="12"/>
        <v>56664</v>
      </c>
      <c r="I154" s="49">
        <v>111688</v>
      </c>
      <c r="J154" s="42">
        <f t="shared" si="11"/>
        <v>-0.49265811904591361</v>
      </c>
      <c r="K154" s="62">
        <v>5996</v>
      </c>
      <c r="L154" s="62">
        <f t="shared" si="10"/>
        <v>71952</v>
      </c>
    </row>
    <row r="155" spans="1:13" s="43" customFormat="1">
      <c r="A155" s="16">
        <v>154</v>
      </c>
      <c r="B155" s="28">
        <v>10</v>
      </c>
      <c r="C155" s="28" t="s">
        <v>54</v>
      </c>
      <c r="D155" s="28">
        <v>2209</v>
      </c>
      <c r="E155" s="29" t="s">
        <v>247</v>
      </c>
      <c r="F155" s="29">
        <v>10</v>
      </c>
      <c r="G155" s="28">
        <v>0</v>
      </c>
      <c r="H155" s="30">
        <f t="shared" si="12"/>
        <v>53360</v>
      </c>
      <c r="I155" s="49">
        <v>234978</v>
      </c>
      <c r="J155" s="42">
        <f t="shared" si="11"/>
        <v>-0.77291491118317457</v>
      </c>
      <c r="K155" s="62">
        <v>3330</v>
      </c>
      <c r="L155" s="62">
        <f t="shared" si="10"/>
        <v>39960</v>
      </c>
    </row>
    <row r="156" spans="1:13" s="43" customFormat="1">
      <c r="A156" s="16">
        <v>155</v>
      </c>
      <c r="B156" s="28">
        <v>10</v>
      </c>
      <c r="C156" s="28" t="s">
        <v>104</v>
      </c>
      <c r="D156" s="28">
        <v>2211</v>
      </c>
      <c r="E156" s="29" t="s">
        <v>248</v>
      </c>
      <c r="F156" s="29">
        <v>20</v>
      </c>
      <c r="G156" s="28">
        <v>0</v>
      </c>
      <c r="H156" s="30">
        <f t="shared" si="12"/>
        <v>106720</v>
      </c>
      <c r="I156" s="49">
        <v>176235</v>
      </c>
      <c r="J156" s="42">
        <f t="shared" si="11"/>
        <v>-0.39444491729792608</v>
      </c>
      <c r="K156" s="62">
        <v>9324</v>
      </c>
      <c r="L156" s="62">
        <f t="shared" si="10"/>
        <v>111888</v>
      </c>
    </row>
    <row r="157" spans="1:13" s="43" customFormat="1">
      <c r="A157" s="16">
        <v>156</v>
      </c>
      <c r="B157" s="28">
        <v>10</v>
      </c>
      <c r="C157" s="28" t="s">
        <v>105</v>
      </c>
      <c r="D157" s="28">
        <v>2212</v>
      </c>
      <c r="E157" s="29" t="s">
        <v>249</v>
      </c>
      <c r="F157" s="29">
        <v>30</v>
      </c>
      <c r="G157" s="28">
        <v>0</v>
      </c>
      <c r="H157" s="30">
        <f t="shared" si="12"/>
        <v>160080</v>
      </c>
      <c r="I157" s="49">
        <v>264349</v>
      </c>
      <c r="J157" s="42">
        <f t="shared" si="11"/>
        <v>-0.3944368997045572</v>
      </c>
      <c r="K157" s="62">
        <v>11322</v>
      </c>
      <c r="L157" s="62">
        <f t="shared" si="10"/>
        <v>135864</v>
      </c>
    </row>
    <row r="158" spans="1:13" s="43" customFormat="1">
      <c r="A158" s="16">
        <v>157</v>
      </c>
      <c r="B158" s="28">
        <v>10</v>
      </c>
      <c r="C158" s="28" t="s">
        <v>48</v>
      </c>
      <c r="D158" s="28">
        <v>2214</v>
      </c>
      <c r="E158" s="29" t="s">
        <v>250</v>
      </c>
      <c r="F158" s="29">
        <v>20</v>
      </c>
      <c r="G158" s="28">
        <v>0</v>
      </c>
      <c r="H158" s="30">
        <f t="shared" si="12"/>
        <v>106720</v>
      </c>
      <c r="I158" s="49">
        <v>313301</v>
      </c>
      <c r="J158" s="42">
        <f t="shared" si="11"/>
        <v>-0.65936910510978253</v>
      </c>
      <c r="K158" s="62">
        <v>11322</v>
      </c>
      <c r="L158" s="62">
        <f t="shared" si="10"/>
        <v>135864</v>
      </c>
    </row>
    <row r="159" spans="1:13" s="43" customFormat="1">
      <c r="A159" s="16">
        <v>158</v>
      </c>
      <c r="B159" s="28">
        <v>1</v>
      </c>
      <c r="C159" s="28" t="s">
        <v>106</v>
      </c>
      <c r="D159" s="28">
        <v>2217</v>
      </c>
      <c r="E159" s="29" t="s">
        <v>251</v>
      </c>
      <c r="F159" s="29">
        <v>43</v>
      </c>
      <c r="G159" s="28">
        <v>49</v>
      </c>
      <c r="H159" s="30">
        <f t="shared" si="12"/>
        <v>140940</v>
      </c>
      <c r="I159" s="49">
        <v>122194</v>
      </c>
      <c r="J159" s="42">
        <f t="shared" si="11"/>
        <v>0.15341178781282228</v>
      </c>
      <c r="K159" s="62">
        <v>10500</v>
      </c>
      <c r="L159" s="62">
        <f t="shared" si="10"/>
        <v>126000</v>
      </c>
    </row>
    <row r="160" spans="1:13" s="43" customFormat="1" ht="18" customHeight="1">
      <c r="A160" s="16">
        <v>159</v>
      </c>
      <c r="B160" s="28">
        <v>10</v>
      </c>
      <c r="C160" s="28" t="s">
        <v>107</v>
      </c>
      <c r="D160" s="28">
        <v>2218</v>
      </c>
      <c r="E160" s="29" t="s">
        <v>252</v>
      </c>
      <c r="F160" s="29">
        <v>20</v>
      </c>
      <c r="G160" s="28">
        <v>0</v>
      </c>
      <c r="H160" s="30">
        <f t="shared" si="12"/>
        <v>106720</v>
      </c>
      <c r="I160" s="49">
        <v>411205</v>
      </c>
      <c r="J160" s="42">
        <f t="shared" si="11"/>
        <v>-0.74047008183266261</v>
      </c>
      <c r="K160" s="62">
        <v>8658</v>
      </c>
      <c r="L160" s="62">
        <f t="shared" si="10"/>
        <v>103896</v>
      </c>
    </row>
    <row r="161" spans="1:14" s="43" customFormat="1">
      <c r="A161" s="16">
        <v>160</v>
      </c>
      <c r="B161" s="28">
        <v>10</v>
      </c>
      <c r="C161" s="28" t="s">
        <v>22</v>
      </c>
      <c r="D161" s="28">
        <v>2222</v>
      </c>
      <c r="E161" s="29" t="s">
        <v>253</v>
      </c>
      <c r="F161" s="29">
        <v>7</v>
      </c>
      <c r="G161" s="28">
        <v>7</v>
      </c>
      <c r="H161" s="30">
        <f t="shared" si="12"/>
        <v>56028</v>
      </c>
      <c r="I161" s="49">
        <v>323091</v>
      </c>
      <c r="J161" s="42">
        <f t="shared" si="11"/>
        <v>-0.82658755582792465</v>
      </c>
      <c r="K161" s="62">
        <v>3330</v>
      </c>
      <c r="L161" s="62">
        <f t="shared" si="10"/>
        <v>39960</v>
      </c>
      <c r="N161" s="43" t="s">
        <v>298</v>
      </c>
    </row>
    <row r="162" spans="1:14" s="2" customFormat="1">
      <c r="A162" s="16">
        <v>161</v>
      </c>
      <c r="B162" s="23">
        <v>3</v>
      </c>
      <c r="C162" s="23" t="s">
        <v>7</v>
      </c>
      <c r="D162" s="23">
        <v>2224</v>
      </c>
      <c r="E162" s="22" t="s">
        <v>296</v>
      </c>
      <c r="F162" s="22">
        <v>50</v>
      </c>
      <c r="G162" s="23">
        <v>70</v>
      </c>
      <c r="H162" s="19">
        <f t="shared" si="12"/>
        <v>1047200</v>
      </c>
      <c r="I162" s="49"/>
      <c r="J162" s="33" t="e">
        <f t="shared" ref="J162:J163" si="13">H162/I162-1</f>
        <v>#DIV/0!</v>
      </c>
      <c r="K162" s="60">
        <v>52185</v>
      </c>
      <c r="L162" s="59">
        <f t="shared" si="10"/>
        <v>626220</v>
      </c>
    </row>
    <row r="163" spans="1:14">
      <c r="A163" s="16">
        <v>162</v>
      </c>
      <c r="B163" s="16"/>
      <c r="C163" s="16" t="s">
        <v>271</v>
      </c>
      <c r="D163" s="16">
        <v>2225</v>
      </c>
      <c r="E163" s="17" t="s">
        <v>275</v>
      </c>
      <c r="F163" s="17">
        <v>17</v>
      </c>
      <c r="G163" s="16">
        <v>20</v>
      </c>
      <c r="H163" s="19">
        <f t="shared" si="12"/>
        <v>323352</v>
      </c>
      <c r="I163" s="49"/>
      <c r="J163" s="33" t="e">
        <f t="shared" si="13"/>
        <v>#DIV/0!</v>
      </c>
      <c r="K163" s="59">
        <v>5327</v>
      </c>
      <c r="L163" s="59">
        <f>K163*$L$1</f>
        <v>63924</v>
      </c>
      <c r="M163" s="15"/>
    </row>
    <row r="165" spans="1:14">
      <c r="A165" s="25"/>
      <c r="B165" s="25"/>
      <c r="C165" s="25"/>
      <c r="D165" s="25"/>
      <c r="E165" s="26" t="s">
        <v>277</v>
      </c>
      <c r="F165" s="26"/>
      <c r="G165" s="25"/>
      <c r="H165" s="18">
        <f>SUM(H2:H163)</f>
        <v>49946108</v>
      </c>
      <c r="I165" s="50">
        <f>SUM(I2:I163)</f>
        <v>45751845</v>
      </c>
      <c r="J165" s="33">
        <f t="shared" ref="J165:J169" si="14">H165/I165-1</f>
        <v>9.1674182757001343E-2</v>
      </c>
      <c r="K165" s="63"/>
      <c r="L165" s="59">
        <f t="shared" ref="L165:L168" si="15">K165*$L$1</f>
        <v>0</v>
      </c>
    </row>
    <row r="166" spans="1:14">
      <c r="A166" s="16">
        <v>1</v>
      </c>
      <c r="B166" s="16">
        <v>3</v>
      </c>
      <c r="C166" s="16" t="s">
        <v>93</v>
      </c>
      <c r="D166" s="16">
        <v>5001</v>
      </c>
      <c r="E166" s="17" t="s">
        <v>254</v>
      </c>
      <c r="F166" s="17">
        <v>164</v>
      </c>
      <c r="G166" s="16">
        <v>164</v>
      </c>
      <c r="H166" s="19">
        <f>8*((INT(IF($B166=1,$F166*$O$3,IF($B166=2,$F166*$O$4,IF($B166=3,$F166*$O$5,IF($B166=4,$F166*$O$6,IF($B166=5,$F166*$O$7,IF($B166=6,$F166*$O$8,IF($B166=7,$F166*$P$9,IF($B166=8,$F166*$O$10,IF($B166=9,$F166*$O$11,IF($B166=10,$F166*$O$12,IF($B166=11,$F166*$O$13,IF($B166=12,$F166*$O$18,$F166*$O$19)))))))))))))))+(4*(INT(IF($B166=1,$G166*$O$3,IF($B166=2,$G166*$O$4,IF($B166=3,$G166*$O$5,IF($G166=4,$G166*$O$6,IF($B166=5,$G166*$O$7,IF($B166=6,$G166*$O$8,IF($B166=7,$G166*$P$9,IF($B166=8,$G166*$O$10,IF($B166=9,$G166*$O$11,IF($B166=10,$G166*$O$12,IF($B166=11,$G166*$O$13,IF($B166=12,$G166*$O$18,$G166*$O$19)))))))))))))))</f>
        <v>3030720</v>
      </c>
      <c r="I166" s="46">
        <v>2359746</v>
      </c>
      <c r="J166" s="33">
        <f t="shared" si="14"/>
        <v>0.28434161981840411</v>
      </c>
      <c r="K166" s="59">
        <v>243033</v>
      </c>
      <c r="L166" s="59">
        <f t="shared" si="15"/>
        <v>2916396</v>
      </c>
      <c r="N166" s="43" t="s">
        <v>301</v>
      </c>
    </row>
    <row r="167" spans="1:14">
      <c r="A167" s="16">
        <v>2</v>
      </c>
      <c r="B167" s="16">
        <v>3</v>
      </c>
      <c r="C167" s="16" t="s">
        <v>94</v>
      </c>
      <c r="D167" s="16">
        <v>5002</v>
      </c>
      <c r="E167" s="17" t="s">
        <v>256</v>
      </c>
      <c r="F167" s="17">
        <v>124</v>
      </c>
      <c r="G167" s="23">
        <v>124</v>
      </c>
      <c r="H167" s="19">
        <f>8*((INT(IF($B167=1,$F167*$O$3,IF($B167=2,$F167*$O$4,IF($B167=3,$F167*$O$5,IF($B167=4,$F167*$O$6,IF($B167=5,$F167*$O$7,IF($B167=6,$F167*$O$8,IF($B167=7,$F167*$P$9,IF($B167=8,$F167*$O$10,IF($B167=9,$F167*$O$11,IF($B167=10,$F167*$O$12,IF($B167=11,$F167*$O$13,IF($B167=12,$F167*$O$18,$F167*$O$19)))))))))))))))+(4*(INT(IF($B167=1,$G167*$O$3,IF($B167=2,$G167*$O$4,IF($B167=3,$G167*$O$5,IF($G167=4,$G167*$O$6,IF($B167=5,$G167*$O$7,IF($B167=6,$G167*$O$8,IF($B167=7,$G167*$P$9,IF($B167=8,$G167*$O$10,IF($B167=9,$G167*$O$11,IF($B167=10,$G167*$O$12,IF($B167=11,$G167*$O$13,IF($B167=12,$G167*$O$18,$G167*$O$19)))))))))))))))</f>
        <v>2291520</v>
      </c>
      <c r="I167" s="46">
        <v>1782426</v>
      </c>
      <c r="J167" s="33">
        <f t="shared" si="14"/>
        <v>0.28561858949544039</v>
      </c>
      <c r="K167" s="59">
        <v>184884</v>
      </c>
      <c r="L167" s="59">
        <f t="shared" si="15"/>
        <v>2218608</v>
      </c>
      <c r="N167" s="43" t="s">
        <v>302</v>
      </c>
    </row>
    <row r="168" spans="1:14" s="43" customFormat="1">
      <c r="A168" s="28">
        <v>3</v>
      </c>
      <c r="B168" s="28">
        <v>1</v>
      </c>
      <c r="C168" s="28" t="s">
        <v>95</v>
      </c>
      <c r="D168" s="28">
        <v>5003</v>
      </c>
      <c r="E168" s="29" t="s">
        <v>255</v>
      </c>
      <c r="F168" s="29">
        <v>132</v>
      </c>
      <c r="G168" s="28">
        <v>132</v>
      </c>
      <c r="H168" s="30">
        <f>(F168*1043*8)+(G168*4*1043)</f>
        <v>1652112</v>
      </c>
      <c r="I168" s="49">
        <v>1365828</v>
      </c>
      <c r="J168" s="42">
        <f t="shared" si="14"/>
        <v>0.20960472328873037</v>
      </c>
      <c r="K168" s="62"/>
      <c r="L168" s="62">
        <f t="shared" si="15"/>
        <v>0</v>
      </c>
      <c r="N168" s="43" t="s">
        <v>302</v>
      </c>
    </row>
    <row r="169" spans="1:14">
      <c r="A169" s="25"/>
      <c r="B169" s="25"/>
      <c r="C169" s="25"/>
      <c r="D169" s="25"/>
      <c r="E169" s="26" t="s">
        <v>278</v>
      </c>
      <c r="F169" s="26"/>
      <c r="G169" s="25"/>
      <c r="H169" s="18">
        <f>SUM(H166:H168)</f>
        <v>6974352</v>
      </c>
      <c r="I169" s="50">
        <f>SUM(I166:I168)</f>
        <v>5508000</v>
      </c>
      <c r="J169" s="33">
        <f t="shared" si="14"/>
        <v>0.26622222222222214</v>
      </c>
    </row>
  </sheetData>
  <autoFilter ref="A1:Q163"/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zoomScaleNormal="100" zoomScaleSheetLayoutView="120" workbookViewId="0">
      <selection activeCell="B25" sqref="B25"/>
    </sheetView>
  </sheetViews>
  <sheetFormatPr defaultRowHeight="15"/>
  <cols>
    <col min="1" max="1" width="5.5703125" customWidth="1"/>
    <col min="2" max="2" width="93.5703125" customWidth="1"/>
    <col min="3" max="3" width="16" style="11" customWidth="1"/>
  </cols>
  <sheetData>
    <row r="1" spans="1:5" ht="15.75">
      <c r="A1" s="74" t="s">
        <v>320</v>
      </c>
      <c r="B1" s="74"/>
      <c r="C1" s="75"/>
    </row>
    <row r="2" spans="1:5" ht="15.75">
      <c r="A2" s="74" t="s">
        <v>321</v>
      </c>
      <c r="B2" s="74"/>
      <c r="C2" s="75"/>
    </row>
    <row r="4" spans="1:5" ht="15.75">
      <c r="A4" s="74" t="s">
        <v>318</v>
      </c>
      <c r="B4" s="72"/>
      <c r="C4" s="72"/>
    </row>
    <row r="6" spans="1:5">
      <c r="A6" s="73" t="s">
        <v>319</v>
      </c>
      <c r="B6" s="72"/>
      <c r="C6" s="72"/>
    </row>
    <row r="7" spans="1:5" ht="15.75">
      <c r="A7" s="76"/>
      <c r="B7" s="77"/>
      <c r="C7" s="77"/>
    </row>
    <row r="8" spans="1:5" ht="40.5" customHeight="1">
      <c r="A8" s="78" t="s">
        <v>322</v>
      </c>
      <c r="B8" s="78"/>
      <c r="C8" s="79"/>
    </row>
    <row r="11" spans="1:5" s="57" customFormat="1" ht="31.5" customHeight="1">
      <c r="A11" s="67" t="s">
        <v>300</v>
      </c>
      <c r="B11" s="68" t="s">
        <v>299</v>
      </c>
      <c r="C11" s="69" t="s">
        <v>316</v>
      </c>
    </row>
    <row r="12" spans="1:5">
      <c r="A12" s="16">
        <v>1</v>
      </c>
      <c r="B12" s="17" t="s">
        <v>254</v>
      </c>
      <c r="C12" s="19">
        <v>2358961</v>
      </c>
    </row>
    <row r="13" spans="1:5">
      <c r="A13" s="16">
        <v>2</v>
      </c>
      <c r="B13" s="17" t="s">
        <v>256</v>
      </c>
      <c r="C13" s="19">
        <v>1782386</v>
      </c>
    </row>
    <row r="14" spans="1:5" s="43" customFormat="1">
      <c r="A14" s="66">
        <v>3</v>
      </c>
      <c r="B14" s="29" t="s">
        <v>255</v>
      </c>
      <c r="C14" s="30">
        <v>1366653</v>
      </c>
    </row>
    <row r="15" spans="1:5" ht="24.75" customHeight="1">
      <c r="A15" s="65"/>
      <c r="B15" s="71" t="s">
        <v>317</v>
      </c>
      <c r="C15" s="64">
        <f>SUM(C12:C14)</f>
        <v>5508000</v>
      </c>
    </row>
    <row r="16" spans="1:5" ht="33.75" customHeight="1">
      <c r="E16" s="15"/>
    </row>
    <row r="17" spans="2:2">
      <c r="B17" s="70"/>
    </row>
    <row r="18" spans="2:2">
      <c r="B18" s="70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roboczy </vt:lpstr>
      <vt:lpstr>2018</vt:lpstr>
      <vt:lpstr>'2018'!Tytuły_wydruku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2018-04-13T09:55:32Z</dcterms:modified>
</cp:coreProperties>
</file>