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LISTY RANKINGOWE\2021\PRZEJŚCIA DLA PIESZYCH\"/>
    </mc:Choice>
  </mc:AlternateContent>
  <xr:revisionPtr revIDLastSave="0" documentId="8_{C696F06A-10E1-433D-945E-75E06634DE35}" xr6:coauthVersionLast="36" xr6:coauthVersionMax="36" xr10:uidLastSave="{00000000-0000-0000-0000-000000000000}"/>
  <bookViews>
    <workbookView xWindow="0" yWindow="0" windowWidth="23040" windowHeight="9195" activeTab="2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podst'!$A$2:$AB$21</definedName>
    <definedName name="_xlnm._FilterDatabase" localSheetId="1" hidden="1">'pow podst'!$A$2:$AB$56</definedName>
    <definedName name="_xlnm.Print_Area" localSheetId="2">'gm podst'!$A$1:$W$24</definedName>
    <definedName name="_xlnm.Print_Area" localSheetId="4">'gm rez'!$A$1:$W$9</definedName>
    <definedName name="_xlnm.Print_Area" localSheetId="1">'pow podst'!$A$1:$V$59</definedName>
    <definedName name="_xlnm.Print_Area" localSheetId="3">'pow rez'!$A$1:$V$9</definedName>
    <definedName name="_xlnm.Print_Area" localSheetId="0">'TERC - "nazwa woj"'!$A$1:$M$19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M13" i="7" l="1"/>
  <c r="L13" i="7"/>
  <c r="K13" i="7"/>
  <c r="J13" i="7"/>
  <c r="I13" i="7"/>
  <c r="H13" i="7"/>
  <c r="G13" i="7"/>
  <c r="C13" i="7"/>
  <c r="Q56" i="3" l="1"/>
  <c r="R56" i="3"/>
  <c r="S56" i="3"/>
  <c r="T56" i="3"/>
  <c r="U56" i="3"/>
  <c r="V56" i="3"/>
  <c r="P56" i="3"/>
  <c r="I56" i="3"/>
  <c r="H56" i="3"/>
  <c r="G56" i="3"/>
  <c r="M4" i="5" l="1"/>
  <c r="N4" i="5" s="1"/>
  <c r="M5" i="5"/>
  <c r="N5" i="5" s="1"/>
  <c r="M6" i="5"/>
  <c r="N6" i="5" s="1"/>
  <c r="M7" i="5"/>
  <c r="N7" i="5" s="1"/>
  <c r="M8" i="5"/>
  <c r="N8" i="5" s="1"/>
  <c r="M9" i="5"/>
  <c r="N9" i="5" s="1"/>
  <c r="M10" i="5"/>
  <c r="N10" i="5" s="1"/>
  <c r="M11" i="5"/>
  <c r="N11" i="5" s="1"/>
  <c r="M12" i="5"/>
  <c r="N12" i="5" s="1"/>
  <c r="M13" i="5"/>
  <c r="N13" i="5" s="1"/>
  <c r="M14" i="5"/>
  <c r="N14" i="5" s="1"/>
  <c r="M15" i="5"/>
  <c r="N15" i="5" s="1"/>
  <c r="M16" i="5"/>
  <c r="N16" i="5" s="1"/>
  <c r="M17" i="5"/>
  <c r="N17" i="5" s="1"/>
  <c r="M18" i="5"/>
  <c r="N18" i="5" s="1"/>
  <c r="M19" i="5"/>
  <c r="N19" i="5" s="1"/>
  <c r="M20" i="5"/>
  <c r="N20" i="5" s="1"/>
  <c r="L35" i="3" l="1"/>
  <c r="M35" i="3" s="1"/>
  <c r="Z35" i="3" s="1"/>
  <c r="L36" i="3"/>
  <c r="M36" i="3" s="1"/>
  <c r="L37" i="3"/>
  <c r="O37" i="3" s="1"/>
  <c r="L38" i="3"/>
  <c r="M38" i="3" s="1"/>
  <c r="L39" i="3"/>
  <c r="M39" i="3" s="1"/>
  <c r="Z39" i="3" s="1"/>
  <c r="L40" i="3"/>
  <c r="M40" i="3" s="1"/>
  <c r="L41" i="3"/>
  <c r="O41" i="3" s="1"/>
  <c r="L42" i="3"/>
  <c r="M42" i="3" s="1"/>
  <c r="Z42" i="3" s="1"/>
  <c r="L29" i="3"/>
  <c r="O29" i="3" s="1"/>
  <c r="L28" i="3"/>
  <c r="M28" i="3" s="1"/>
  <c r="L10" i="3"/>
  <c r="M10" i="3" s="1"/>
  <c r="Z10" i="3" l="1"/>
  <c r="X10" i="3"/>
  <c r="Y10" i="3" s="1"/>
  <c r="X38" i="3"/>
  <c r="Y38" i="3" s="1"/>
  <c r="X35" i="3"/>
  <c r="Y35" i="3" s="1"/>
  <c r="X41" i="3"/>
  <c r="Y41" i="3" s="1"/>
  <c r="O39" i="3"/>
  <c r="W39" i="3" s="1"/>
  <c r="M41" i="3"/>
  <c r="Z41" i="3" s="1"/>
  <c r="X42" i="3"/>
  <c r="Y42" i="3" s="1"/>
  <c r="O42" i="3"/>
  <c r="W42" i="3" s="1"/>
  <c r="X39" i="3"/>
  <c r="Y39" i="3" s="1"/>
  <c r="O38" i="3"/>
  <c r="W38" i="3" s="1"/>
  <c r="Z38" i="3"/>
  <c r="X37" i="3"/>
  <c r="Y37" i="3" s="1"/>
  <c r="M37" i="3"/>
  <c r="Z37" i="3" s="1"/>
  <c r="O35" i="3"/>
  <c r="W35" i="3" s="1"/>
  <c r="X36" i="3"/>
  <c r="Y36" i="3" s="1"/>
  <c r="W41" i="3"/>
  <c r="Z40" i="3"/>
  <c r="O40" i="3"/>
  <c r="W40" i="3" s="1"/>
  <c r="W37" i="3"/>
  <c r="Z36" i="3"/>
  <c r="O36" i="3"/>
  <c r="W36" i="3" s="1"/>
  <c r="X40" i="3"/>
  <c r="Y40" i="3" s="1"/>
  <c r="Z28" i="3"/>
  <c r="X29" i="3"/>
  <c r="Y29" i="3" s="1"/>
  <c r="X28" i="3"/>
  <c r="Y28" i="3" s="1"/>
  <c r="W29" i="3"/>
  <c r="M29" i="3"/>
  <c r="Z29" i="3" s="1"/>
  <c r="O28" i="3"/>
  <c r="W28" i="3" s="1"/>
  <c r="O10" i="3"/>
  <c r="W10" i="3" s="1"/>
  <c r="K56" i="3"/>
  <c r="P4" i="5" l="1"/>
  <c r="P5" i="5"/>
  <c r="P6" i="5"/>
  <c r="P7" i="5"/>
  <c r="P8" i="5"/>
  <c r="P9" i="5"/>
  <c r="P10" i="5"/>
  <c r="X10" i="5" s="1"/>
  <c r="P11" i="5"/>
  <c r="X11" i="5" s="1"/>
  <c r="P12" i="5"/>
  <c r="X12" i="5" s="1"/>
  <c r="P13" i="5"/>
  <c r="X13" i="5" s="1"/>
  <c r="P14" i="5"/>
  <c r="X14" i="5" s="1"/>
  <c r="P15" i="5"/>
  <c r="X15" i="5" s="1"/>
  <c r="P16" i="5"/>
  <c r="X16" i="5" s="1"/>
  <c r="P17" i="5"/>
  <c r="X17" i="5" s="1"/>
  <c r="P18" i="5"/>
  <c r="X18" i="5" s="1"/>
  <c r="P19" i="5"/>
  <c r="X19" i="5" s="1"/>
  <c r="P20" i="5"/>
  <c r="X20" i="5" s="1"/>
  <c r="Y10" i="5"/>
  <c r="Z10" i="5" s="1"/>
  <c r="AA10" i="5"/>
  <c r="Y11" i="5"/>
  <c r="Z11" i="5" s="1"/>
  <c r="AA11" i="5"/>
  <c r="Y12" i="5"/>
  <c r="Z12" i="5" s="1"/>
  <c r="AA12" i="5"/>
  <c r="Y13" i="5"/>
  <c r="Z13" i="5" s="1"/>
  <c r="AA13" i="5"/>
  <c r="Y14" i="5"/>
  <c r="Z14" i="5" s="1"/>
  <c r="AA14" i="5"/>
  <c r="Y15" i="5"/>
  <c r="Z15" i="5" s="1"/>
  <c r="AA15" i="5"/>
  <c r="Y16" i="5"/>
  <c r="Z16" i="5" s="1"/>
  <c r="AA16" i="5"/>
  <c r="Y17" i="5"/>
  <c r="Z17" i="5" s="1"/>
  <c r="AA17" i="5"/>
  <c r="Y18" i="5"/>
  <c r="Z18" i="5" s="1"/>
  <c r="AA18" i="5"/>
  <c r="Y19" i="5"/>
  <c r="Z19" i="5" s="1"/>
  <c r="AA19" i="5"/>
  <c r="Y20" i="5"/>
  <c r="Z20" i="5" s="1"/>
  <c r="AA20" i="5"/>
  <c r="L55" i="3" l="1"/>
  <c r="L50" i="3"/>
  <c r="L51" i="3"/>
  <c r="L52" i="3"/>
  <c r="L53" i="3"/>
  <c r="L54" i="3"/>
  <c r="L31" i="3"/>
  <c r="L32" i="3"/>
  <c r="L33" i="3"/>
  <c r="L34" i="3"/>
  <c r="L43" i="3"/>
  <c r="L44" i="3"/>
  <c r="L45" i="3"/>
  <c r="L25" i="3"/>
  <c r="L26" i="3"/>
  <c r="L27" i="3"/>
  <c r="L30" i="3"/>
  <c r="L21" i="3"/>
  <c r="L22" i="3"/>
  <c r="L23" i="3"/>
  <c r="L24" i="3"/>
  <c r="L46" i="3"/>
  <c r="L47" i="3"/>
  <c r="L48" i="3"/>
  <c r="L49" i="3"/>
  <c r="L20" i="3"/>
  <c r="O20" i="3" s="1"/>
  <c r="L4" i="3"/>
  <c r="O4" i="3" s="1"/>
  <c r="L5" i="3"/>
  <c r="O5" i="3" s="1"/>
  <c r="L6" i="3"/>
  <c r="O6" i="3" s="1"/>
  <c r="L7" i="3"/>
  <c r="M7" i="3" s="1"/>
  <c r="L8" i="3"/>
  <c r="O8" i="3" s="1"/>
  <c r="L9" i="3"/>
  <c r="M9" i="3" s="1"/>
  <c r="L11" i="3"/>
  <c r="M11" i="3" s="1"/>
  <c r="L12" i="3"/>
  <c r="M12" i="3" s="1"/>
  <c r="L13" i="3"/>
  <c r="O13" i="3" s="1"/>
  <c r="L14" i="3"/>
  <c r="M14" i="3" s="1"/>
  <c r="L15" i="3"/>
  <c r="O15" i="3" s="1"/>
  <c r="L16" i="3"/>
  <c r="M16" i="3" s="1"/>
  <c r="L17" i="3"/>
  <c r="O17" i="3" s="1"/>
  <c r="L18" i="3"/>
  <c r="M18" i="3" s="1"/>
  <c r="L19" i="3"/>
  <c r="M19" i="3" s="1"/>
  <c r="O48" i="3" l="1"/>
  <c r="W48" i="3" s="1"/>
  <c r="X48" i="3"/>
  <c r="Y48" i="3" s="1"/>
  <c r="O23" i="3"/>
  <c r="W23" i="3" s="1"/>
  <c r="X23" i="3"/>
  <c r="Y23" i="3" s="1"/>
  <c r="O27" i="3"/>
  <c r="W27" i="3" s="1"/>
  <c r="X27" i="3"/>
  <c r="Y27" i="3" s="1"/>
  <c r="M44" i="3"/>
  <c r="Z44" i="3" s="1"/>
  <c r="X44" i="3"/>
  <c r="Y44" i="3" s="1"/>
  <c r="M32" i="3"/>
  <c r="Z32" i="3" s="1"/>
  <c r="X32" i="3"/>
  <c r="Y32" i="3" s="1"/>
  <c r="M52" i="3"/>
  <c r="Z52" i="3" s="1"/>
  <c r="X52" i="3"/>
  <c r="Y52" i="3" s="1"/>
  <c r="M47" i="3"/>
  <c r="Z47" i="3" s="1"/>
  <c r="X47" i="3"/>
  <c r="Y47" i="3" s="1"/>
  <c r="M22" i="3"/>
  <c r="Z22" i="3" s="1"/>
  <c r="X22" i="3"/>
  <c r="Y22" i="3" s="1"/>
  <c r="M26" i="3"/>
  <c r="Z26" i="3" s="1"/>
  <c r="X26" i="3"/>
  <c r="Y26" i="3" s="1"/>
  <c r="M43" i="3"/>
  <c r="Z43" i="3" s="1"/>
  <c r="X43" i="3"/>
  <c r="Y43" i="3" s="1"/>
  <c r="M31" i="3"/>
  <c r="Z31" i="3" s="1"/>
  <c r="X31" i="3"/>
  <c r="Y31" i="3" s="1"/>
  <c r="M51" i="3"/>
  <c r="Z51" i="3" s="1"/>
  <c r="X51" i="3"/>
  <c r="Y51" i="3" s="1"/>
  <c r="M46" i="3"/>
  <c r="Z46" i="3" s="1"/>
  <c r="X46" i="3"/>
  <c r="Y46" i="3" s="1"/>
  <c r="O21" i="3"/>
  <c r="W21" i="3" s="1"/>
  <c r="X21" i="3"/>
  <c r="Y21" i="3" s="1"/>
  <c r="O25" i="3"/>
  <c r="W25" i="3" s="1"/>
  <c r="X25" i="3"/>
  <c r="Y25" i="3" s="1"/>
  <c r="M34" i="3"/>
  <c r="Z34" i="3" s="1"/>
  <c r="X34" i="3"/>
  <c r="Y34" i="3" s="1"/>
  <c r="O54" i="3"/>
  <c r="W54" i="3" s="1"/>
  <c r="X54" i="3"/>
  <c r="Y54" i="3" s="1"/>
  <c r="O50" i="3"/>
  <c r="W50" i="3" s="1"/>
  <c r="X50" i="3"/>
  <c r="Y50" i="3" s="1"/>
  <c r="O49" i="3"/>
  <c r="W49" i="3" s="1"/>
  <c r="X49" i="3"/>
  <c r="Y49" i="3" s="1"/>
  <c r="O24" i="3"/>
  <c r="W24" i="3" s="1"/>
  <c r="X24" i="3"/>
  <c r="Y24" i="3" s="1"/>
  <c r="M30" i="3"/>
  <c r="Z30" i="3" s="1"/>
  <c r="X30" i="3"/>
  <c r="Y30" i="3" s="1"/>
  <c r="O45" i="3"/>
  <c r="W45" i="3" s="1"/>
  <c r="X45" i="3"/>
  <c r="Y45" i="3" s="1"/>
  <c r="O33" i="3"/>
  <c r="W33" i="3" s="1"/>
  <c r="X33" i="3"/>
  <c r="Y33" i="3" s="1"/>
  <c r="M53" i="3"/>
  <c r="Z53" i="3" s="1"/>
  <c r="X53" i="3"/>
  <c r="Y53" i="3" s="1"/>
  <c r="O55" i="3"/>
  <c r="W55" i="3" s="1"/>
  <c r="X55" i="3"/>
  <c r="Y55" i="3" s="1"/>
  <c r="M55" i="3"/>
  <c r="Z55" i="3" s="1"/>
  <c r="O51" i="3"/>
  <c r="W51" i="3" s="1"/>
  <c r="M45" i="3"/>
  <c r="Z45" i="3" s="1"/>
  <c r="O34" i="3"/>
  <c r="W34" i="3" s="1"/>
  <c r="O31" i="3"/>
  <c r="W31" i="3" s="1"/>
  <c r="O52" i="3"/>
  <c r="W52" i="3" s="1"/>
  <c r="M54" i="3"/>
  <c r="Z54" i="3" s="1"/>
  <c r="M24" i="3"/>
  <c r="Z24" i="3" s="1"/>
  <c r="M33" i="3"/>
  <c r="Z33" i="3" s="1"/>
  <c r="M50" i="3"/>
  <c r="Z50" i="3" s="1"/>
  <c r="O53" i="3"/>
  <c r="W53" i="3" s="1"/>
  <c r="O43" i="3"/>
  <c r="W43" i="3" s="1"/>
  <c r="O44" i="3"/>
  <c r="W44" i="3" s="1"/>
  <c r="O32" i="3"/>
  <c r="W32" i="3" s="1"/>
  <c r="M49" i="3"/>
  <c r="Z49" i="3" s="1"/>
  <c r="M23" i="3"/>
  <c r="Z23" i="3" s="1"/>
  <c r="O30" i="3"/>
  <c r="W30" i="3" s="1"/>
  <c r="M25" i="3"/>
  <c r="Z25" i="3" s="1"/>
  <c r="M27" i="3"/>
  <c r="Z27" i="3" s="1"/>
  <c r="O26" i="3"/>
  <c r="W26" i="3" s="1"/>
  <c r="M21" i="3"/>
  <c r="Z21" i="3" s="1"/>
  <c r="O46" i="3"/>
  <c r="W46" i="3" s="1"/>
  <c r="M20" i="3"/>
  <c r="M48" i="3"/>
  <c r="Z48" i="3" s="1"/>
  <c r="O47" i="3"/>
  <c r="W47" i="3" s="1"/>
  <c r="O22" i="3"/>
  <c r="W22" i="3" s="1"/>
  <c r="M17" i="3"/>
  <c r="M13" i="3"/>
  <c r="O19" i="3"/>
  <c r="M6" i="3"/>
  <c r="O11" i="3"/>
  <c r="M15" i="3"/>
  <c r="M4" i="3"/>
  <c r="O7" i="3"/>
  <c r="O16" i="3"/>
  <c r="O12" i="3"/>
  <c r="O18" i="3"/>
  <c r="O14" i="3"/>
  <c r="O9" i="3"/>
  <c r="M8" i="3"/>
  <c r="M5" i="3"/>
  <c r="H6" i="6"/>
  <c r="K6" i="4"/>
  <c r="I6" i="4"/>
  <c r="H6" i="4"/>
  <c r="G6" i="4"/>
  <c r="I6" i="6" l="1"/>
  <c r="J6" i="6"/>
  <c r="O6" i="4"/>
  <c r="P6" i="4"/>
  <c r="Q6" i="4"/>
  <c r="R6" i="4"/>
  <c r="S6" i="4"/>
  <c r="T6" i="4"/>
  <c r="U6" i="4"/>
  <c r="V6" i="4"/>
  <c r="N6" i="4"/>
  <c r="I21" i="5"/>
  <c r="J21" i="5"/>
  <c r="B16" i="7" l="1"/>
  <c r="M3" i="5"/>
  <c r="P3" i="5" s="1"/>
  <c r="L3" i="3"/>
  <c r="L56" i="3" l="1"/>
  <c r="E13" i="7"/>
  <c r="B13" i="7"/>
  <c r="B17" i="7"/>
  <c r="B18" i="7" s="1"/>
  <c r="N3" i="5"/>
  <c r="B14" i="7"/>
  <c r="O3" i="3"/>
  <c r="M3" i="3"/>
  <c r="D16" i="7"/>
  <c r="M17" i="7"/>
  <c r="L17" i="7"/>
  <c r="K17" i="7"/>
  <c r="J17" i="7"/>
  <c r="I17" i="7"/>
  <c r="H17" i="7"/>
  <c r="G17" i="7"/>
  <c r="F17" i="7"/>
  <c r="E17" i="7"/>
  <c r="D17" i="7"/>
  <c r="C17" i="7"/>
  <c r="M16" i="7"/>
  <c r="M18" i="7" s="1"/>
  <c r="L16" i="7"/>
  <c r="L18" i="7" s="1"/>
  <c r="K16" i="7"/>
  <c r="K18" i="7" s="1"/>
  <c r="J16" i="7"/>
  <c r="J18" i="7" s="1"/>
  <c r="I16" i="7"/>
  <c r="H16" i="7"/>
  <c r="G16" i="7"/>
  <c r="F16" i="7"/>
  <c r="F18" i="7" s="1"/>
  <c r="E16" i="7"/>
  <c r="C16" i="7"/>
  <c r="C18" i="7" s="1"/>
  <c r="W6" i="6"/>
  <c r="V6" i="6"/>
  <c r="U6" i="6"/>
  <c r="T6" i="6"/>
  <c r="S6" i="6"/>
  <c r="R6" i="6"/>
  <c r="Q6" i="6"/>
  <c r="P6" i="6"/>
  <c r="N6" i="6"/>
  <c r="M6" i="6"/>
  <c r="L6" i="6"/>
  <c r="M56" i="3" l="1"/>
  <c r="D13" i="7"/>
  <c r="O56" i="3"/>
  <c r="F13" i="7"/>
  <c r="D18" i="7"/>
  <c r="E18" i="7"/>
  <c r="G18" i="7"/>
  <c r="H18" i="7"/>
  <c r="I18" i="7"/>
  <c r="B15" i="7"/>
  <c r="B19" i="7" s="1"/>
  <c r="N16" i="7"/>
  <c r="O16" i="7"/>
  <c r="N17" i="7"/>
  <c r="O17" i="7"/>
  <c r="M6" i="4"/>
  <c r="L6" i="4"/>
  <c r="M14" i="7"/>
  <c r="M15" i="7" s="1"/>
  <c r="L14" i="7"/>
  <c r="L15" i="7" s="1"/>
  <c r="K14" i="7"/>
  <c r="K15" i="7" s="1"/>
  <c r="J14" i="7"/>
  <c r="I14" i="7"/>
  <c r="H14" i="7"/>
  <c r="G14" i="7"/>
  <c r="F14" i="7"/>
  <c r="X4" i="6"/>
  <c r="Y4" i="6"/>
  <c r="Z4" i="6" s="1"/>
  <c r="AA4" i="6"/>
  <c r="X5" i="6"/>
  <c r="Y5" i="6"/>
  <c r="Z5" i="6" s="1"/>
  <c r="AA5" i="6"/>
  <c r="Y6" i="6"/>
  <c r="AA6" i="6"/>
  <c r="AA3" i="6"/>
  <c r="Y3" i="6"/>
  <c r="Z3" i="6" s="1"/>
  <c r="X3" i="6"/>
  <c r="W4" i="4"/>
  <c r="X4" i="4"/>
  <c r="Y4" i="4" s="1"/>
  <c r="Z4" i="4"/>
  <c r="W5" i="4"/>
  <c r="X5" i="4"/>
  <c r="Y5" i="4" s="1"/>
  <c r="Z5" i="4"/>
  <c r="Z3" i="4"/>
  <c r="X3" i="4"/>
  <c r="Y3" i="4" s="1"/>
  <c r="W3" i="4"/>
  <c r="X4" i="5"/>
  <c r="Y4" i="5"/>
  <c r="Z4" i="5" s="1"/>
  <c r="AA4" i="5"/>
  <c r="X5" i="5"/>
  <c r="Y5" i="5"/>
  <c r="Z5" i="5" s="1"/>
  <c r="AA5" i="5"/>
  <c r="X6" i="5"/>
  <c r="Y6" i="5"/>
  <c r="Z6" i="5" s="1"/>
  <c r="AA6" i="5"/>
  <c r="X7" i="5"/>
  <c r="Y7" i="5"/>
  <c r="Z7" i="5" s="1"/>
  <c r="AA7" i="5"/>
  <c r="X8" i="5"/>
  <c r="Y8" i="5"/>
  <c r="Z8" i="5" s="1"/>
  <c r="AA8" i="5"/>
  <c r="X9" i="5"/>
  <c r="Y9" i="5"/>
  <c r="Z9" i="5" s="1"/>
  <c r="AA9" i="5"/>
  <c r="AA3" i="5"/>
  <c r="Y3" i="5"/>
  <c r="Z3" i="5" s="1"/>
  <c r="X3" i="5"/>
  <c r="J15" i="7" l="1"/>
  <c r="J19" i="7" s="1"/>
  <c r="Z6" i="4"/>
  <c r="X6" i="4"/>
  <c r="W6" i="4"/>
  <c r="F15" i="7"/>
  <c r="F19" i="7" s="1"/>
  <c r="I15" i="7"/>
  <c r="I19" i="7" s="1"/>
  <c r="G15" i="7"/>
  <c r="G19" i="7" s="1"/>
  <c r="H15" i="7"/>
  <c r="H19" i="7" s="1"/>
  <c r="L19" i="7"/>
  <c r="K19" i="7"/>
  <c r="N18" i="7"/>
  <c r="X6" i="6"/>
  <c r="M19" i="7"/>
  <c r="O18" i="7"/>
  <c r="W4" i="3"/>
  <c r="X4" i="3"/>
  <c r="Y4" i="3" s="1"/>
  <c r="W5" i="3"/>
  <c r="X5" i="3"/>
  <c r="Y5" i="3" s="1"/>
  <c r="W6" i="3"/>
  <c r="X6" i="3"/>
  <c r="Y6" i="3" s="1"/>
  <c r="W7" i="3"/>
  <c r="X7" i="3"/>
  <c r="Y7" i="3" s="1"/>
  <c r="W9" i="3"/>
  <c r="X9" i="3"/>
  <c r="Y9" i="3" s="1"/>
  <c r="W11" i="3"/>
  <c r="X11" i="3"/>
  <c r="Y11" i="3" s="1"/>
  <c r="W12" i="3"/>
  <c r="X12" i="3"/>
  <c r="Y12" i="3" s="1"/>
  <c r="W13" i="3"/>
  <c r="X13" i="3"/>
  <c r="Y13" i="3" s="1"/>
  <c r="W14" i="3"/>
  <c r="X14" i="3"/>
  <c r="Y14" i="3" s="1"/>
  <c r="W15" i="3"/>
  <c r="X15" i="3"/>
  <c r="Y15" i="3" s="1"/>
  <c r="W16" i="3"/>
  <c r="X16" i="3"/>
  <c r="Y16" i="3" s="1"/>
  <c r="W17" i="3"/>
  <c r="X17" i="3"/>
  <c r="Y17" i="3" s="1"/>
  <c r="W18" i="3"/>
  <c r="X18" i="3"/>
  <c r="Y18" i="3" s="1"/>
  <c r="W19" i="3"/>
  <c r="X19" i="3"/>
  <c r="Y19" i="3" s="1"/>
  <c r="Z20" i="3" l="1"/>
  <c r="W20" i="3"/>
  <c r="X20" i="3"/>
  <c r="Y20" i="3" s="1"/>
  <c r="W8" i="3"/>
  <c r="X8" i="3"/>
  <c r="Y8" i="3" s="1"/>
  <c r="Z8" i="3"/>
  <c r="X3" i="3" l="1"/>
  <c r="W3" i="3"/>
  <c r="E14" i="7" l="1"/>
  <c r="E15" i="7" l="1"/>
  <c r="E19" i="7" s="1"/>
  <c r="C14" i="7"/>
  <c r="W21" i="5"/>
  <c r="V21" i="5"/>
  <c r="U21" i="5"/>
  <c r="T21" i="5"/>
  <c r="S21" i="5"/>
  <c r="R21" i="5"/>
  <c r="Q21" i="5"/>
  <c r="P21" i="5"/>
  <c r="M21" i="5"/>
  <c r="L21" i="5"/>
  <c r="H21" i="5"/>
  <c r="Z19" i="3"/>
  <c r="Z18" i="3"/>
  <c r="Z17" i="3"/>
  <c r="Z16" i="3"/>
  <c r="Z15" i="3"/>
  <c r="Z14" i="3"/>
  <c r="Z13" i="3"/>
  <c r="Z12" i="3"/>
  <c r="Z11" i="3"/>
  <c r="Z9" i="3"/>
  <c r="Z7" i="3"/>
  <c r="Z6" i="3"/>
  <c r="Z5" i="3"/>
  <c r="Z4" i="3"/>
  <c r="Z3" i="3"/>
  <c r="C15" i="7" l="1"/>
  <c r="C19" i="7" s="1"/>
  <c r="O14" i="7"/>
  <c r="Y21" i="5"/>
  <c r="X21" i="5"/>
  <c r="W56" i="3"/>
  <c r="X56" i="3"/>
  <c r="Y3" i="3"/>
  <c r="D14" i="7"/>
  <c r="N14" i="7" s="1"/>
  <c r="Z56" i="3"/>
  <c r="N21" i="5"/>
  <c r="AA21" i="5" s="1"/>
  <c r="O13" i="7"/>
  <c r="D15" i="7" l="1"/>
  <c r="D19" i="7" s="1"/>
  <c r="O15" i="7"/>
  <c r="O19" i="7"/>
  <c r="N13" i="7"/>
  <c r="N15" i="7" l="1"/>
  <c r="N19" i="7"/>
</calcChain>
</file>

<file path=xl/sharedStrings.xml><?xml version="1.0" encoding="utf-8"?>
<sst xmlns="http://schemas.openxmlformats.org/spreadsheetml/2006/main" count="569" uniqueCount="278">
  <si>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</si>
  <si>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</si>
  <si>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</si>
  <si>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</si>
  <si>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</si>
  <si>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</si>
  <si>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</si>
  <si>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</si>
  <si>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</si>
  <si>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</si>
  <si>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</si>
  <si>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</si>
  <si>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</si>
  <si>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</si>
  <si>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</si>
  <si>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</si>
  <si>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</si>
  <si>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</si>
  <si>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</si>
  <si>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</si>
  <si>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</si>
  <si>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</si>
  <si>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</si>
  <si>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</si>
  <si>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</si>
  <si>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</si>
  <si>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</si>
  <si>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</si>
  <si>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</si>
  <si>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</si>
  <si>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</si>
  <si>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</si>
  <si>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</si>
  <si>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RAZEM listy podstawowe, z tego:</t>
  </si>
  <si>
    <t>RAZEM,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</si>
  <si>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</si>
  <si>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B - budowa (rozbudowa), P - przebudowa</t>
  </si>
  <si>
    <t>powiatowe - lista podstawowa</t>
  </si>
  <si>
    <t>gminne - lista podstawowa</t>
  </si>
  <si>
    <t>w ramach Rządowego Funduszu Rozwoju Dróg</t>
  </si>
  <si>
    <t>w tym liczba przejść:</t>
  </si>
  <si>
    <t>nowoprojektowanych</t>
  </si>
  <si>
    <t>istniejących</t>
  </si>
  <si>
    <t>Liczba przejść dla pieszych realizowanych w ramach zadania</t>
  </si>
  <si>
    <t>Lista zadań rekomendowanych do dofinansowania mających na celu wyłącznie poprawę bezpieczeństwa ruchu pieszych w obszarze oddziaływania przejść dla pieszych</t>
  </si>
  <si>
    <t>RFRD/2021/P/1/P</t>
  </si>
  <si>
    <t>Powiat Nyski</t>
  </si>
  <si>
    <t>Poprawa bezpieczeństwa ruchu pieszo - rowerowego w ciągu drogi powiatowej nr 1681 O w miejscowości Konradów</t>
  </si>
  <si>
    <t>RFRD/2021/P/33/P</t>
  </si>
  <si>
    <t>Powiat Opolski</t>
  </si>
  <si>
    <t xml:space="preserve">Rozbudowa przejścia dla pieszych wraz z oświetleniem  w obrębie Kościoła w m. Łubniany - DP 1703 O </t>
  </si>
  <si>
    <t>maj 2021 - listopad 2021</t>
  </si>
  <si>
    <t>RFRD/2021/P/29/P</t>
  </si>
  <si>
    <t>Rozbudowa przejścia dla pieszych w zakresie oświetlenia w obrębie skrzyżowania ul. Kolejowej (DP 1712 O) z ul. Wyzwolenia (DW 463) w m. Ozimek - DP 1712 O</t>
  </si>
  <si>
    <t>maj 2021 - marzec 2022</t>
  </si>
  <si>
    <t>RFRD/2021/P/5/P</t>
  </si>
  <si>
    <t>Poprawa bezpieczeństwa ruchu pieszych w ciągu DP 1681 O ul. Powstańców Śląskich w Głuchołazach</t>
  </si>
  <si>
    <t>P</t>
  </si>
  <si>
    <t>wrzesień 2021 - listopad 2021</t>
  </si>
  <si>
    <t>RFRD/2021/P/40/P</t>
  </si>
  <si>
    <t>Powiat Namysłowski</t>
  </si>
  <si>
    <t>Bezpieczne przejścia dla pieszych w ciągu drogi powiatowej nr 1101 O w m. Namysłów, ul. Oławska - 3 szt. Lokalizacja nr 3</t>
  </si>
  <si>
    <t>lipiec 2021 - wrzesień 2021</t>
  </si>
  <si>
    <t>RFRD/2021/P/35/P</t>
  </si>
  <si>
    <t>Powiat  Kędzierzyn - Koźle</t>
  </si>
  <si>
    <t>Poprawa bezpieczeństwa na drodze powiatowej nr 2044 O ul. Gazowa w Kędzierzynie - Koźlu poprzez przebudowę przejścia dla pieszych od strony ul. Piastowskiej</t>
  </si>
  <si>
    <t>sierpień 2021 - grudzień 2021</t>
  </si>
  <si>
    <t>RFRD/2021/P/39/P</t>
  </si>
  <si>
    <t>Bezpieczne przejścia dla pieszych w ciągu drogi powiatowej nr 1101 O w m. Namysłów, ul. Oławska - 3 szt. - lokalizacja nr 2</t>
  </si>
  <si>
    <t>RFRD/2021/P/25/P</t>
  </si>
  <si>
    <t>Budowa przejścia dla pieszych wraz z oświetleniem w ciągu DP 177 O (ul. Opolska) w m. Węgry</t>
  </si>
  <si>
    <t>B</t>
  </si>
  <si>
    <t>RFRD/2021/P/4/P</t>
  </si>
  <si>
    <t>Poprawa bezpieczeństwa ruchu pieszych w ciągu DP 1650 O ul. Sienkiewicza w Otmuchowie</t>
  </si>
  <si>
    <t>RFRD/2021/P/16/P</t>
  </si>
  <si>
    <t>Powiat Brzeski</t>
  </si>
  <si>
    <t>Zwiększenie bezpieczeństwa ruchu pieszych w miejscowości Brzeg na skrzyżowaniu ulic Piastowskiej i Trzech Kotwic poprzez rozbudowę przejścia dla pieszych na drodze powiatowej nr 2025</t>
  </si>
  <si>
    <t>październik 2021 - lipiec 2022</t>
  </si>
  <si>
    <t>RFRD/2021/P/27/P</t>
  </si>
  <si>
    <t>Rozbudowa przejścia dla pieszych wraz z oświetleniem I BUDOWĄ CHODNIKA W OBRĘBIE Szkoły Podstawowej w m. Raszowa - DP 1712 O</t>
  </si>
  <si>
    <t>RFRD/2021/P/23/P</t>
  </si>
  <si>
    <t>Powiat Prudnicki</t>
  </si>
  <si>
    <t>sierpień 2021 - październik 2021</t>
  </si>
  <si>
    <t>RFRD/2021/P/8/P</t>
  </si>
  <si>
    <t>Bezpieczne przejścia dla pieszych w ciągu drogi powiatowej nr 1101 O w m. Namysłów, ul. Oławska - 3 szt. - lokalizacja nr 1</t>
  </si>
  <si>
    <t>RFRD/2021/P/41/P</t>
  </si>
  <si>
    <t>Bezpieczne przejścia dla pieszych w ciągu dróg powiatowych nr: 1136 O w m. Świerczów, ul. Brzeska - 3 szt. - lokalizacja nr 2</t>
  </si>
  <si>
    <t>RFRD/2021/P/21/P</t>
  </si>
  <si>
    <t>Powiat Kluczborski</t>
  </si>
  <si>
    <t>Przebudowa przejścia dla pieszych zlokalizowanego w km 0+460 drogi powiatowej nr 2294O (ul. Przemysłowa w Wołczynie) wraz z rozbudową oświetlenia ulicznego</t>
  </si>
  <si>
    <t>RFRD/2021/P/10/P</t>
  </si>
  <si>
    <t>Poprawa bezpieczeństwa dzieci i młodzieży Szkoły Podstawowej nr 5 przy ul. Oławskiej w Brzegu poprzez budowę wyniesionego przejścia dla pieszych w drodze powiatowej nr 1172 O</t>
  </si>
  <si>
    <t>RFRD/2021/P/32/P</t>
  </si>
  <si>
    <t>Budowa przejścia dla pieszych wraz z oświetleniem w obrębie dojścia do Domu Dziecka w Turawie - DP 1705 O</t>
  </si>
  <si>
    <t>RFRD/2021/P/13/P</t>
  </si>
  <si>
    <t>Poprawa bezpieczeństwa ruchu pieszych w miejscowości Brzeg poprzez budowę azylu przejścia dla pieszych przy ul. Łokietka na drodze powiatowej nr 1193 O</t>
  </si>
  <si>
    <t>RFRD/2021/P/7/P</t>
  </si>
  <si>
    <t>Bezpieczne przejścia dla pieszych w ciągu dróg powiatowych nr: 1131 O w m. Domaszowice, ul. Kolejowa - 3 szt. lokalizacja nr 1</t>
  </si>
  <si>
    <t>RFRD/2021/P/42/P</t>
  </si>
  <si>
    <t xml:space="preserve">Bezpieczne przejścia dla pieszych w ciągu dróg powiatowych nr: 1124 O w m. Wilków, 3 szt - lokalizacja nr 3 </t>
  </si>
  <si>
    <t>RFRD/2021/P/31/P</t>
  </si>
  <si>
    <t>Budowa przejścia dla pieszych wraz z oświetleniem i budową chodnika w obrębie Przedszkola w m. Murów (ul. Lipowa) - DP 1352 O</t>
  </si>
  <si>
    <t>RFRD/2021/P/15/P</t>
  </si>
  <si>
    <t>Poprawa bezpieczeństwa dzieci i młodzieży przy Szkole Podstawowej w miejscowości Czepielowice poprzez rozbudowę przejścia dla pieszych łączącego szkołe z boiskiem sportowym na drodze powiatowej nr 1157 O</t>
  </si>
  <si>
    <t>RFRD/2021/P/18/P</t>
  </si>
  <si>
    <t>Powiat Oleski</t>
  </si>
  <si>
    <t>Przebudowa drogi powiatowej nr 1919 O w m. Kościeliska polegająca na budowie przejścia dla pieszych obok budynku szkolnego</t>
  </si>
  <si>
    <t>RFRD/2021/P/30/P</t>
  </si>
  <si>
    <t xml:space="preserve">Rozbudowa przejścia dla pieszych w zakresie oświetlenia wraz z budową chodników w obrębie Przedszkola w m. Zakrzów Turawski - DP 1705 O </t>
  </si>
  <si>
    <t>październik 2021 - grudzień 2021</t>
  </si>
  <si>
    <t>RFRD/2021/P/37/P</t>
  </si>
  <si>
    <t>Poprawa bezpieczeństwa na drodze powiatowej nr 2044 O ul. Gazowa w Kędzierzynie - Koźlu poprzez przebudowę przejścia dla pieszych pomiędzy skrzyżowaniami</t>
  </si>
  <si>
    <t>RFRD/2021/P/24/P</t>
  </si>
  <si>
    <t>Budowa przejścia dla pieszych wraz z oświetleniem w obrębie skrzyżowania DP 1344 O z DP 1330 O w m. Zagwiździe - DP 1344 O</t>
  </si>
  <si>
    <t>RFRD/2021/P/22/P</t>
  </si>
  <si>
    <t>Przebudowa przejścia dla pieszych zlokalizowanego w km 0+558,8 drogi powiatowej nr 2129O (ul. Jagiellońska wKluczborku) wraz z rozbudową oświetlenia ulicznego</t>
  </si>
  <si>
    <t>RFRD/2021/P/26/P</t>
  </si>
  <si>
    <t>Rozbudowa przejścia dla pieszych wraz z oświetleniem w obrębie Szkoły Podstawowej w m. Murów - DP 1344 O</t>
  </si>
  <si>
    <t>RFRD/2021/P/36/P</t>
  </si>
  <si>
    <t>RFRD/2021/P/2/P</t>
  </si>
  <si>
    <t>Poprawa bezpieczeństwa ruchu pieszych w ciągu DP 2236 O ul. Mickiewicza w Paczkowie</t>
  </si>
  <si>
    <t>RFRD/2021/P/19/P</t>
  </si>
  <si>
    <t>Przebudowa drogi powiatowej nr 1705 O w m. Szemrowice, polegająca na budowie przejścia dla pieszych obok szkoły.</t>
  </si>
  <si>
    <t>RFRD/2021/P/20/P</t>
  </si>
  <si>
    <t>Poprawa bezpieczeństwa ruchu pieszych w ciągu DP 1530 O ul. Kościuszki w Korfantowie</t>
  </si>
  <si>
    <t>RFRD/2021/P/28/P</t>
  </si>
  <si>
    <t>Rozbudowa przejścia dla pieszych w zakresie oświetlenia i budowy chodnika w obrębie Szkoły Podstawowej w Karłowicach (ul. Kolejowa) - DP 1147 O</t>
  </si>
  <si>
    <t>RFRD/2021/P/3/P</t>
  </si>
  <si>
    <t>Poprawa bezpieczeństwa ruchu pieszych w ciągu DP 21696 O ul. Kraszewskiego w Nysie</t>
  </si>
  <si>
    <t>RFRD/2021/P/6/P</t>
  </si>
  <si>
    <t>Poprawa bezpieczeństwa ruchu pieszych w ciągu drogi powiatowej nr 1601 O w miejscowości Reńska Wieś</t>
  </si>
  <si>
    <t>RFRD/2021/P/14/P</t>
  </si>
  <si>
    <t>Poprawa bezpieczeństwa ruchu pieszych w miejscowości Strzegów poprzez budowę przejścia dla pieszych na drodze powiatowej nr 1518 O</t>
  </si>
  <si>
    <t>RFRD/2021/P/17/P</t>
  </si>
  <si>
    <t>Przebudowa drogi powiatowej nr 1928 O w m. Bugaj, polegająca na budowie przejść dla pieszych w obrębie skrzyżowania z drogą gminną.</t>
  </si>
  <si>
    <t>pzździernik 2021 - lipiec 2022</t>
  </si>
  <si>
    <t>RFRD/2021/P/34/P</t>
  </si>
  <si>
    <t>Poprawa bezpieczeństwa na drodze powiatowej nr 2041 O ul. 1 Maja w Kędzierzynie - Koźlu poprzez budowę przejścia dla pieszych</t>
  </si>
  <si>
    <t>RFRD/2021/P/9/P</t>
  </si>
  <si>
    <t>Poprawa bezpieczeństwa ruchu pieszych w miejscowości Stroszowice poprzez budowę przejścia dla pieszych na drodze powiatowej nr 1184 O</t>
  </si>
  <si>
    <t>RFRD/2021/P/11/P</t>
  </si>
  <si>
    <t>Poprawa bezpieczeństwa ruchu pieszych w miejscowości Pępice poprzez budowę aktywnej sygnalizacji świetlnej na drodze powiatowej nr 1178 O</t>
  </si>
  <si>
    <t>RFRD/2021/P/12/P</t>
  </si>
  <si>
    <t>Poprawa bezpieczeństwa ruchu pieszych w miejscowości Przylesie poprzez budowę wyniesionego przejścia dla pieszych na drodze powiatowej nr 1178 O</t>
  </si>
  <si>
    <t>RFRD/2021/P/38/P</t>
  </si>
  <si>
    <t>Poprawa bezpieczeństwa na drodze powiatowej nr 2044 O ul. Gazowa w Kędzierzynie - Koźlu poprzez budowę przejścia dla pieszych od strony ul. Łukasiewicza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</si>
  <si>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</si>
  <si>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</si>
  <si>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</si>
  <si>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</si>
  <si>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</si>
  <si>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</si>
  <si>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</si>
  <si>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</si>
  <si>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</si>
  <si>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</si>
  <si>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</si>
  <si>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</si>
  <si>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</si>
  <si>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</si>
  <si>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</si>
  <si>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</si>
  <si>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</si>
  <si>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</si>
  <si>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</si>
  <si>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</si>
  <si>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</si>
  <si>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</si>
  <si>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</si>
  <si>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</si>
  <si>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</si>
  <si>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</si>
  <si>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</si>
  <si>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</si>
  <si>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</si>
  <si>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</si>
  <si>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</si>
  <si>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</si>
  <si>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</si>
  <si>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</si>
  <si>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</si>
  <si>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</si>
  <si>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</si>
  <si>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</si>
  <si>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</si>
  <si>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</si>
  <si>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</si>
  <si>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</si>
  <si>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RFRD/2021/G/34/P</t>
  </si>
  <si>
    <t>Gmina Prudnik</t>
  </si>
  <si>
    <t>wrzesień 2021 - maj 2022</t>
  </si>
  <si>
    <t>RFRD/2021/G/22/P</t>
  </si>
  <si>
    <t>Gmina Olesno</t>
  </si>
  <si>
    <t>Budowa dedykowanego oświetlenia ulicznego przejścia dla pieszych przy posesji ul. Pieloka 21 w Oleśnie</t>
  </si>
  <si>
    <t>październik 2021 - styczeń 2022</t>
  </si>
  <si>
    <t>RFRD/2021/G/16/P</t>
  </si>
  <si>
    <t>Budowa dedykowanego oświetlenia ulicznego przejścia dla pieszych przy posesji ul. Dworcowej (przy ul. Pieloka) w Oleśnie</t>
  </si>
  <si>
    <t>RFRD/2021/G/19/P</t>
  </si>
  <si>
    <t>Budowa dedykowanego oświetlenia ulicznego przejścia dla pieszych przy posesji ul. Krasickiego 7 w Oleśnie</t>
  </si>
  <si>
    <t>RFRD/2021/G/17/P</t>
  </si>
  <si>
    <t>Budowa dedykowanego oświetlenia ulicznego przejścia dla pieszych na skrzyżowaniu ul. Armii Krajowej i ul. Lompy w Oleśnie</t>
  </si>
  <si>
    <t>RFRD/2021/G/18/P</t>
  </si>
  <si>
    <t>Budowa dedykowanego oświetlenia ulicznego przejścia dla pieszych przy posesji ul. Kościelna (przy ul. Wolności) w Oleśnie</t>
  </si>
  <si>
    <t>RFRD/2021/G/20/P</t>
  </si>
  <si>
    <t>Budowa dedykowanego oświetlenia ulicznego przejścia dla pieszych na skrzyżowaniu ul. Kościelnej i ul. Lompy w Oleśnie</t>
  </si>
  <si>
    <t>RFRD/2021/G/21/P</t>
  </si>
  <si>
    <t>Budowa dedykowanego oświetlenia ulicznego przejścia dla pieszych na skrzyżowaniu ul. Labora i ul. Kościuszki w Oleśnie</t>
  </si>
  <si>
    <t>RFRD/2021/G/25/P</t>
  </si>
  <si>
    <t>Budowa dedykowanego oświetlenia ulicznego przejścia dla pieszych przy ul. Krasickiego 32 w Oleśnie</t>
  </si>
  <si>
    <t>RFRD/2021/G/30/P</t>
  </si>
  <si>
    <t>Budowa dedykowanego oświetlenia ulicznego przejścia dla pieszych przy posesji ul. Mickiewicza 16 w Oleśnie</t>
  </si>
  <si>
    <t>RFRD/2021/G/31/P</t>
  </si>
  <si>
    <t>Budowa dedykowanego oświetlenia ulicznego przejścia dla pieszych przy ul. Kościuszki (przy ul. Rynek 16) w Oleśnie</t>
  </si>
  <si>
    <t>RFRD/2021/G/32/P</t>
  </si>
  <si>
    <t>Budowa dedykowanego oświetlenia ulicznego przejścia dla pieszych przy ul. Kościelna (przy ul. Rynek 10) w Oleśnie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</si>
  <si>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</si>
  <si>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</si>
  <si>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</si>
  <si>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</si>
  <si>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</si>
  <si>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</si>
  <si>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</si>
  <si>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</si>
  <si>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</si>
  <si>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</si>
  <si>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</si>
  <si>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RFRD/2021/G/6/P</t>
  </si>
  <si>
    <t>Gmina Brzeg</t>
  </si>
  <si>
    <t>Przebudowa przejść dla pieszych na skrzyżowaniu ulic Robotniczej i Marszałka Piłsudskiego</t>
  </si>
  <si>
    <t>sierpień 2021 - listopad 2021</t>
  </si>
  <si>
    <t>RFRD/2021/G/3/P</t>
  </si>
  <si>
    <t>Gmina Krapkowice</t>
  </si>
  <si>
    <t>Powiat Krapkowicki</t>
  </si>
  <si>
    <t>Rozbudowa przejścia dla pieszych na ul. 3 Maja w Krapkowicach</t>
  </si>
  <si>
    <t>wrzesień 2021 - grudzień 2021</t>
  </si>
  <si>
    <t>RFRD/2021/G/9/P</t>
  </si>
  <si>
    <t>Gmina Zawadzkie</t>
  </si>
  <si>
    <t>Poprawa bezpieczeństwa na drogach gminnych w Zawadzkiem, nr 105632O ulica Ks. Wajdy oraz nr 105607O ul. Dworcowa poprzez przebudowę przejść dla pieszych</t>
  </si>
  <si>
    <t>Powiat Strzelecki</t>
  </si>
  <si>
    <t>RFRD/2021/G/5/P</t>
  </si>
  <si>
    <t>Przebudowa przejść dla pieszych na skrzyżowaniu ulic Robotniczej i Partyzantów</t>
  </si>
  <si>
    <t>RFRD/2021/G/1/P</t>
  </si>
  <si>
    <t>Gmina Nysa</t>
  </si>
  <si>
    <t>RFRD/2021/G/36/P</t>
  </si>
  <si>
    <t>Poprawa bezpieczeństwa pieszych w ruchu drogowym poprzez przebudowę przejść dla pieszych w Nysie przy ul. Bohaterów Warszawy - przejście przy Przedszkolu nr 5</t>
  </si>
  <si>
    <t>Poprawa bezpieczeństwa pieszych w ruchu drogowym poprzez przebudowę przejść dla pieszych w Nysie przy ul. Bohaterów Warszawy - przejście przy Szkole Podstawowej nr 1</t>
  </si>
  <si>
    <t>RFRD/2021/G/8/P</t>
  </si>
  <si>
    <t>Gmina Pokój</t>
  </si>
  <si>
    <t>Przebudowa przejścia dla pieszych na ul. 1 Maja w m. Pokój</t>
  </si>
  <si>
    <t>czerwiec 2021 - grudzień 2021</t>
  </si>
  <si>
    <t>RFRD/2021/G/13/P</t>
  </si>
  <si>
    <t>Gmina Dobrodzień</t>
  </si>
  <si>
    <t>Przebudowa przejścia dla pieszych wraz z chodnikami na ul. Piastowskiej w miejscowości Dobrodzień - Szkoła Podstawowa</t>
  </si>
  <si>
    <t>czerwiec 2021 - listopad 2021</t>
  </si>
  <si>
    <t>RFRD/2021/G/4/P</t>
  </si>
  <si>
    <t>RFRD/2021/G/12/P</t>
  </si>
  <si>
    <t>Przebudowa przejść dla pieszych na skrzyżowaniu ulic Robotniczej i Słowiańskiej</t>
  </si>
  <si>
    <t>Przebudowa przejścia dla pieszych wraz z chodnikami na ul. Piastowskiej w miejscowości Dobrodzień - Ośrodek Szkolno - Wychowawczy</t>
  </si>
  <si>
    <t>RFRD/2021/G/37/P</t>
  </si>
  <si>
    <t>Poprawa bezpieczeństwa pieszych w ruchu drogowym poprzez przebudowę przejść dla pieszych w Nysie przy ul. Bohaterów Warszawy - przejście przy Przedszkolu nr 1</t>
  </si>
  <si>
    <t>RFRD/2021/G/2/P</t>
  </si>
  <si>
    <t>RFRD/2021/G/7/P</t>
  </si>
  <si>
    <t>Budowa przejścia dla pieszych w ciągu ulic Powstańców Śląskich i Wyspiańskiego w Nysie w Parku Miejskim w Nysie</t>
  </si>
  <si>
    <t>Przebudowa dwóch przejść dla pieszych w ul. Piastowskiej w Prudniku w obrębie skrzyżowania z ul. Kopernika</t>
  </si>
  <si>
    <t>RFRD/2021/G/23/P</t>
  </si>
  <si>
    <t>RFRD/2021/G/24/P</t>
  </si>
  <si>
    <t>Budowa dedykowanego oświetlenia ulicznego przejścia dla pieszych przy ul. Drzymały (przy ul. Murka) w Oleśnie</t>
  </si>
  <si>
    <t>Budowa dedykowanego oświetlenia ulicznego przejścia dla pieszych przy ul. Drzymały (przy ul. Krzywej) w Oleśnie</t>
  </si>
  <si>
    <t>RFRD/2021/G/33/P</t>
  </si>
  <si>
    <t>Gmina Popielów</t>
  </si>
  <si>
    <t>Budowa wyniseionego przejścia dla pieszych przy ul. Wiejskiej w Nowych Siołkowicach</t>
  </si>
  <si>
    <t>RFRD/2021/G/14/P</t>
  </si>
  <si>
    <t>Budowa przejścia dla pieszych wraz z chodnikami na ul. Piastowskiej w miejscowości Dobrodzień - Park Miejski</t>
  </si>
  <si>
    <t>Przebudowa dwóch przejść dla pieszych ul. Piastowskiej w Prudniku w obrębie skrzyżowania z ul. Plac Wolności</t>
  </si>
  <si>
    <t>Województwo: opolskie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</si>
  <si>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2021</t>
    </r>
  </si>
  <si>
    <t>Kompleksowa rozbudowa przejść dla pieszych w obrębie skrzyżowania ul. Dąbrowskiego i ul. Parkowej w Prudniku</t>
  </si>
  <si>
    <t>Kompleksowa rozbudowa przejścia dla pieszych wraz z przejazdem dla rowerów na ul. Dąbrowskiego w Prudniku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</si>
</sst>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6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 wrapText="1"/>
    </xf>
    <xf numFmtId="166" fontId="19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9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right" vertical="center" wrapText="1"/>
    </xf>
    <xf numFmtId="49" fontId="19" fillId="0" borderId="1" xfId="0" applyNumberFormat="1" applyFont="1" applyFill="1" applyBorder="1" applyAlignment="1">
      <alignment horizontal="right" vertical="center" wrapText="1"/>
    </xf>
    <xf numFmtId="166" fontId="19" fillId="0" borderId="1" xfId="0" applyNumberFormat="1" applyFont="1" applyFill="1" applyBorder="1" applyAlignment="1">
      <alignment horizontal="right" vertical="center"/>
    </xf>
    <xf numFmtId="164" fontId="19" fillId="0" borderId="1" xfId="0" applyNumberFormat="1" applyFont="1" applyFill="1" applyBorder="1" applyAlignment="1">
      <alignment horizontal="right" vertical="center" wrapText="1"/>
    </xf>
    <xf numFmtId="9" fontId="19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3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 wrapText="1"/>
    </xf>
    <xf numFmtId="49" fontId="15" fillId="0" borderId="1" xfId="0" applyNumberFormat="1" applyFont="1" applyFill="1" applyBorder="1" applyAlignment="1">
      <alignment horizontal="right" vertical="center" wrapText="1"/>
    </xf>
    <xf numFmtId="166" fontId="15" fillId="0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 wrapText="1"/>
    </xf>
    <xf numFmtId="9" fontId="15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vertical="center" wrapText="1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6" xfId="0" applyFont="1" applyFill="1" applyBorder="1" applyAlignment="1">
      <alignment vertical="center"/>
    </xf>
    <xf numFmtId="0" fontId="13" fillId="0" borderId="27" xfId="0" applyNumberFormat="1" applyFont="1" applyFill="1" applyBorder="1" applyAlignment="1">
      <alignment vertical="center"/>
    </xf>
    <xf numFmtId="165" fontId="13" fillId="0" borderId="28" xfId="0" applyNumberFormat="1" applyFont="1" applyFill="1" applyBorder="1" applyAlignment="1">
      <alignment vertical="center"/>
    </xf>
    <xf numFmtId="165" fontId="13" fillId="0" borderId="29" xfId="0" applyNumberFormat="1" applyFont="1" applyFill="1" applyBorder="1" applyAlignment="1">
      <alignment vertical="center"/>
    </xf>
    <xf numFmtId="165" fontId="13" fillId="4" borderId="30" xfId="0" applyNumberFormat="1" applyFont="1" applyFill="1" applyBorder="1" applyAlignment="1">
      <alignment vertical="center"/>
    </xf>
    <xf numFmtId="165" fontId="13" fillId="0" borderId="31" xfId="0" applyNumberFormat="1" applyFont="1" applyFill="1" applyBorder="1" applyAlignment="1">
      <alignment vertical="center"/>
    </xf>
    <xf numFmtId="0" fontId="18" fillId="3" borderId="26" xfId="0" applyFont="1" applyFill="1" applyBorder="1" applyAlignment="1">
      <alignment vertical="center"/>
    </xf>
    <xf numFmtId="0" fontId="18" fillId="3" borderId="27" xfId="0" applyNumberFormat="1" applyFont="1" applyFill="1" applyBorder="1" applyAlignment="1">
      <alignment vertical="center"/>
    </xf>
    <xf numFmtId="165" fontId="18" fillId="3" borderId="28" xfId="0" applyNumberFormat="1" applyFont="1" applyFill="1" applyBorder="1" applyAlignment="1">
      <alignment vertical="center"/>
    </xf>
    <xf numFmtId="165" fontId="18" fillId="3" borderId="29" xfId="0" applyNumberFormat="1" applyFont="1" applyFill="1" applyBorder="1" applyAlignment="1">
      <alignment vertical="center"/>
    </xf>
    <xf numFmtId="165" fontId="18" fillId="4" borderId="30" xfId="0" applyNumberFormat="1" applyFont="1" applyFill="1" applyBorder="1" applyAlignment="1">
      <alignment vertical="center"/>
    </xf>
    <xf numFmtId="165" fontId="18" fillId="3" borderId="31" xfId="0" applyNumberFormat="1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0" fontId="14" fillId="5" borderId="27" xfId="0" applyNumberFormat="1" applyFont="1" applyFill="1" applyBorder="1" applyAlignment="1">
      <alignment vertical="center"/>
    </xf>
    <xf numFmtId="165" fontId="14" fillId="5" borderId="28" xfId="0" applyNumberFormat="1" applyFont="1" applyFill="1" applyBorder="1" applyAlignment="1">
      <alignment vertical="center"/>
    </xf>
    <xf numFmtId="165" fontId="14" fillId="5" borderId="29" xfId="0" applyNumberFormat="1" applyFont="1" applyFill="1" applyBorder="1" applyAlignment="1">
      <alignment vertical="center"/>
    </xf>
    <xf numFmtId="165" fontId="14" fillId="4" borderId="30" xfId="0" applyNumberFormat="1" applyFont="1" applyFill="1" applyBorder="1" applyAlignment="1">
      <alignment vertical="center"/>
    </xf>
    <xf numFmtId="165" fontId="14" fillId="5" borderId="31" xfId="0" applyNumberFormat="1" applyFont="1" applyFill="1" applyBorder="1" applyAlignment="1">
      <alignment vertical="center"/>
    </xf>
    <xf numFmtId="165" fontId="13" fillId="2" borderId="28" xfId="0" applyNumberFormat="1" applyFont="1" applyFill="1" applyBorder="1" applyAlignment="1">
      <alignment vertical="center"/>
    </xf>
    <xf numFmtId="165" fontId="13" fillId="2" borderId="3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3" fontId="23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4" fontId="4" fillId="0" borderId="1" xfId="0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5" fillId="0" borderId="1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right" vertical="center" wrapText="1"/>
    </xf>
    <xf numFmtId="4" fontId="26" fillId="0" borderId="1" xfId="0" applyNumberFormat="1" applyFont="1" applyFill="1" applyBorder="1" applyAlignment="1">
      <alignment vertical="center" wrapText="1"/>
    </xf>
    <xf numFmtId="3" fontId="26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" fontId="25" fillId="0" borderId="1" xfId="1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vertical="center" wrapText="1"/>
    </xf>
    <xf numFmtId="9" fontId="26" fillId="2" borderId="1" xfId="0" applyNumberFormat="1" applyFont="1" applyFill="1" applyBorder="1" applyAlignment="1">
      <alignment vertical="center"/>
    </xf>
    <xf numFmtId="4" fontId="27" fillId="0" borderId="1" xfId="0" applyNumberFormat="1" applyFont="1" applyBorder="1" applyAlignment="1">
      <alignment vertical="center"/>
    </xf>
    <xf numFmtId="0" fontId="25" fillId="0" borderId="0" xfId="0" applyFont="1" applyFill="1" applyAlignment="1"/>
    <xf numFmtId="0" fontId="25" fillId="0" borderId="0" xfId="0" applyFont="1" applyAlignment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ont="1" applyAlignment="1"/>
    <xf numFmtId="0" fontId="25" fillId="0" borderId="1" xfId="0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4" fontId="25" fillId="0" borderId="0" xfId="0" applyNumberFormat="1" applyFont="1"/>
    <xf numFmtId="0" fontId="25" fillId="0" borderId="0" xfId="0" applyFont="1" applyFill="1"/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wrapText="1" shrinkToFit="1"/>
    </xf>
    <xf numFmtId="0" fontId="13" fillId="0" borderId="0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8">
    <cellStyle name="Dziesiętny 2" xfId="4" xr:uid="{00000000-0005-0000-0000-000000000000}"/>
    <cellStyle name="Dziesiętny 3" xfId="5" xr:uid="{00000000-0005-0000-0000-000001000000}"/>
    <cellStyle name="Normalny" xfId="0" builtinId="0"/>
    <cellStyle name="Normalny 2" xfId="3" xr:uid="{00000000-0005-0000-0000-000003000000}"/>
    <cellStyle name="Normalny 2 2 2 2" xfId="6" xr:uid="{00000000-0005-0000-0000-000004000000}"/>
    <cellStyle name="Normalny 3" xfId="1" xr:uid="{00000000-0005-0000-0000-000005000000}"/>
    <cellStyle name="Normalny 8" xfId="7" xr:uid="{00000000-0005-0000-0000-000006000000}"/>
    <cellStyle name="Procentowy 2" xfId="2" xr:uid="{00000000-0005-0000-0000-000007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26"/>
  <sheetViews>
    <sheetView view="pageBreakPreview" zoomScale="85" zoomScaleNormal="100" zoomScaleSheetLayoutView="85" workbookViewId="0"/>
  </sheetViews>
  <sheetFormatPr defaultColWidth="9.28515625" defaultRowHeight="15" x14ac:dyDescent="0.25"/>
  <cols>
    <col min="1" max="1" width="32.28515625" style="12" customWidth="1"/>
    <col min="2" max="2" width="10.7109375" style="12" customWidth="1"/>
    <col min="3" max="5" width="20.7109375" style="12" customWidth="1"/>
    <col min="6" max="15" width="15.7109375" style="12" customWidth="1"/>
    <col min="16" max="16" width="9.28515625" style="12"/>
    <col min="17" max="17" width="11.7109375" style="12" bestFit="1" customWidth="1"/>
    <col min="18" max="16384" width="9.28515625" style="3"/>
  </cols>
  <sheetData>
    <row r="1" spans="1:24" s="8" customFormat="1" ht="22.9" customHeight="1" x14ac:dyDescent="0.3">
      <c r="A1" s="106" t="s">
        <v>44</v>
      </c>
      <c r="B1" s="104"/>
      <c r="C1" s="104"/>
      <c r="D1" s="104"/>
      <c r="E1" s="104"/>
      <c r="F1" s="104"/>
      <c r="G1" s="104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</row>
    <row r="2" spans="1:24" s="8" customFormat="1" ht="22.9" customHeight="1" thickBot="1" x14ac:dyDescent="0.35">
      <c r="A2" s="107" t="s">
        <v>39</v>
      </c>
      <c r="B2" s="105"/>
      <c r="C2" s="105"/>
      <c r="D2" s="105"/>
      <c r="E2" s="105"/>
      <c r="F2" s="105"/>
      <c r="G2" s="105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7"/>
      <c r="U2" s="7"/>
      <c r="V2" s="7"/>
      <c r="W2" s="7"/>
      <c r="X2" s="7"/>
    </row>
    <row r="3" spans="1:24" x14ac:dyDescent="0.25">
      <c r="A3" s="9"/>
      <c r="B3" s="9"/>
      <c r="C3" s="9"/>
      <c r="D3" s="173" t="s">
        <v>17</v>
      </c>
      <c r="E3" s="174"/>
      <c r="F3" s="174"/>
      <c r="G3" s="174"/>
      <c r="H3" s="174"/>
      <c r="I3" s="174"/>
      <c r="J3" s="174"/>
      <c r="K3" s="174"/>
      <c r="L3" s="175"/>
      <c r="M3" s="9"/>
      <c r="N3" s="9"/>
      <c r="O3" s="9"/>
      <c r="P3" s="10"/>
      <c r="Q3" s="10"/>
      <c r="R3" s="10"/>
      <c r="S3" s="10"/>
      <c r="T3" s="10"/>
      <c r="U3" s="10"/>
      <c r="V3" s="10"/>
    </row>
    <row r="4" spans="1:24" x14ac:dyDescent="0.25">
      <c r="A4" s="11"/>
      <c r="B4" s="9"/>
      <c r="C4" s="9"/>
      <c r="D4" s="176"/>
      <c r="E4" s="177"/>
      <c r="F4" s="177"/>
      <c r="G4" s="177"/>
      <c r="H4" s="177"/>
      <c r="I4" s="177"/>
      <c r="J4" s="177"/>
      <c r="K4" s="177"/>
      <c r="L4" s="178"/>
      <c r="P4" s="3"/>
      <c r="Q4" s="3"/>
      <c r="V4" s="10"/>
    </row>
    <row r="5" spans="1:24" x14ac:dyDescent="0.25">
      <c r="A5" s="13" t="s">
        <v>275</v>
      </c>
      <c r="B5" s="14"/>
      <c r="C5" s="14"/>
      <c r="D5" s="176"/>
      <c r="E5" s="177"/>
      <c r="F5" s="177"/>
      <c r="G5" s="177"/>
      <c r="H5" s="177"/>
      <c r="I5" s="177"/>
      <c r="J5" s="177"/>
      <c r="K5" s="177"/>
      <c r="L5" s="178"/>
      <c r="P5" s="3"/>
      <c r="Q5" s="3"/>
      <c r="V5" s="15"/>
    </row>
    <row r="6" spans="1:24" x14ac:dyDescent="0.25">
      <c r="A6" s="14"/>
      <c r="B6" s="14"/>
      <c r="C6" s="14"/>
      <c r="D6" s="176"/>
      <c r="E6" s="177"/>
      <c r="F6" s="177"/>
      <c r="G6" s="177"/>
      <c r="H6" s="177"/>
      <c r="I6" s="177"/>
      <c r="J6" s="177"/>
      <c r="K6" s="177"/>
      <c r="L6" s="178"/>
      <c r="P6" s="3"/>
      <c r="Q6" s="3"/>
      <c r="V6" s="10"/>
    </row>
    <row r="7" spans="1:24" x14ac:dyDescent="0.25">
      <c r="A7" s="172" t="s">
        <v>274</v>
      </c>
      <c r="B7" s="14"/>
      <c r="C7" s="14"/>
      <c r="D7" s="176"/>
      <c r="E7" s="177"/>
      <c r="F7" s="177"/>
      <c r="G7" s="177"/>
      <c r="H7" s="177"/>
      <c r="I7" s="177"/>
      <c r="J7" s="177"/>
      <c r="K7" s="177"/>
      <c r="L7" s="178"/>
      <c r="P7" s="3"/>
      <c r="Q7" s="3"/>
      <c r="V7" s="15"/>
    </row>
    <row r="8" spans="1:24" ht="15.75" thickBot="1" x14ac:dyDescent="0.3">
      <c r="A8" s="14"/>
      <c r="B8" s="14"/>
      <c r="C8" s="14"/>
      <c r="D8" s="179" t="s">
        <v>18</v>
      </c>
      <c r="E8" s="180"/>
      <c r="F8" s="180"/>
      <c r="G8" s="180"/>
      <c r="H8" s="180"/>
      <c r="I8" s="180"/>
      <c r="J8" s="180"/>
      <c r="K8" s="180"/>
      <c r="L8" s="181"/>
      <c r="P8" s="3"/>
      <c r="Q8" s="3"/>
      <c r="V8" s="10"/>
    </row>
    <row r="9" spans="1:24" ht="14.45" customHeight="1" x14ac:dyDescent="0.25">
      <c r="A9" s="14"/>
      <c r="B9" s="14"/>
      <c r="C9" s="14"/>
      <c r="D9" s="14"/>
      <c r="E9" s="14"/>
      <c r="F9" s="16"/>
      <c r="G9" s="16"/>
      <c r="H9" s="16"/>
      <c r="I9" s="16"/>
      <c r="J9" s="16"/>
      <c r="K9" s="16"/>
      <c r="L9" s="16"/>
      <c r="M9" s="16"/>
      <c r="N9" s="16"/>
      <c r="X9" s="10"/>
    </row>
    <row r="10" spans="1:24" ht="20.100000000000001" customHeight="1" thickBot="1" x14ac:dyDescent="0.3">
      <c r="A10" s="13" t="s">
        <v>0</v>
      </c>
      <c r="B10" s="14"/>
      <c r="C10" s="14"/>
      <c r="D10" s="14"/>
      <c r="E10" s="14"/>
      <c r="F10" s="16"/>
      <c r="G10" s="16"/>
      <c r="H10" s="16"/>
      <c r="I10" s="16"/>
      <c r="J10" s="16"/>
      <c r="K10" s="16"/>
      <c r="L10" s="16"/>
      <c r="M10" s="16"/>
      <c r="N10" s="16"/>
      <c r="X10" s="10"/>
    </row>
    <row r="11" spans="1:24" ht="20.100000000000001" customHeight="1" x14ac:dyDescent="0.25">
      <c r="A11" s="182" t="s">
        <v>1</v>
      </c>
      <c r="B11" s="184" t="s">
        <v>32</v>
      </c>
      <c r="C11" s="186" t="s">
        <v>19</v>
      </c>
      <c r="D11" s="188" t="s">
        <v>20</v>
      </c>
      <c r="E11" s="190" t="s">
        <v>21</v>
      </c>
      <c r="F11" s="79"/>
      <c r="G11" s="78"/>
      <c r="H11" s="79" t="s">
        <v>11</v>
      </c>
      <c r="I11" s="78"/>
      <c r="J11" s="78"/>
      <c r="K11" s="78"/>
      <c r="L11" s="79"/>
      <c r="M11" s="80"/>
      <c r="N11" s="29"/>
      <c r="O11" s="29"/>
      <c r="P11" s="2"/>
      <c r="Q11" s="2"/>
      <c r="R11" s="2"/>
      <c r="S11" s="2"/>
      <c r="V11" s="10"/>
    </row>
    <row r="12" spans="1:24" s="1" customFormat="1" ht="20.100000000000001" customHeight="1" thickBot="1" x14ac:dyDescent="0.3">
      <c r="A12" s="183"/>
      <c r="B12" s="185"/>
      <c r="C12" s="187"/>
      <c r="D12" s="189"/>
      <c r="E12" s="191"/>
      <c r="F12" s="81">
        <v>2021</v>
      </c>
      <c r="G12" s="81">
        <v>2022</v>
      </c>
      <c r="H12" s="81">
        <v>2023</v>
      </c>
      <c r="I12" s="81">
        <v>2024</v>
      </c>
      <c r="J12" s="81">
        <v>2025</v>
      </c>
      <c r="K12" s="81">
        <v>2026</v>
      </c>
      <c r="L12" s="81">
        <v>2027</v>
      </c>
      <c r="M12" s="82">
        <v>2028</v>
      </c>
      <c r="N12" s="16"/>
      <c r="O12" s="16"/>
      <c r="P12" s="16"/>
      <c r="Q12" s="16"/>
      <c r="R12" s="16"/>
      <c r="S12" s="16"/>
      <c r="T12" s="17"/>
      <c r="U12" s="17"/>
      <c r="V12" s="17"/>
    </row>
    <row r="13" spans="1:24" ht="40.15" customHeight="1" thickTop="1" thickBot="1" x14ac:dyDescent="0.3">
      <c r="A13" s="83" t="s">
        <v>37</v>
      </c>
      <c r="B13" s="84">
        <f>COUNTA('pow podst'!L3:L55)</f>
        <v>53</v>
      </c>
      <c r="C13" s="85">
        <f>SUM('pow podst'!K3:K55)</f>
        <v>3596670.35</v>
      </c>
      <c r="D13" s="86">
        <f>SUM('pow podst'!M3:M55)</f>
        <v>719334.08</v>
      </c>
      <c r="E13" s="87">
        <f>SUM('pow podst'!L3:L55)</f>
        <v>2877336.27</v>
      </c>
      <c r="F13" s="85">
        <f>SUM('pow podst'!O3:O55)</f>
        <v>2877336.27</v>
      </c>
      <c r="G13" s="85">
        <f>SUM('pow podst'!P3:P55)</f>
        <v>0</v>
      </c>
      <c r="H13" s="85">
        <f>SUM('pow podst'!Q3:Q55)</f>
        <v>0</v>
      </c>
      <c r="I13" s="85">
        <f>SUM('pow podst'!R3:R55)</f>
        <v>0</v>
      </c>
      <c r="J13" s="85">
        <f>SUM('pow podst'!S3:S55)</f>
        <v>0</v>
      </c>
      <c r="K13" s="85">
        <f>SUM('pow podst'!T3:T55)</f>
        <v>0</v>
      </c>
      <c r="L13" s="85">
        <f>SUM('pow podst'!U3:U55)</f>
        <v>0</v>
      </c>
      <c r="M13" s="88">
        <f>SUM('pow podst'!V3:V55)</f>
        <v>0</v>
      </c>
      <c r="N13" s="18" t="b">
        <f t="shared" ref="N13:N19" si="0">C13=(D13+E13)</f>
        <v>1</v>
      </c>
      <c r="O13" s="38" t="b">
        <f t="shared" ref="O13:O19" si="1">E13=SUM(F13:M13)</f>
        <v>1</v>
      </c>
      <c r="P13" s="19"/>
      <c r="Q13" s="19"/>
      <c r="R13" s="20"/>
      <c r="S13" s="20"/>
      <c r="T13" s="21"/>
      <c r="U13" s="10"/>
      <c r="V13" s="10"/>
    </row>
    <row r="14" spans="1:24" ht="40.15" customHeight="1" thickTop="1" thickBot="1" x14ac:dyDescent="0.3">
      <c r="A14" s="83" t="s">
        <v>38</v>
      </c>
      <c r="B14" s="84">
        <f>COUNTA('gm podst'!M3:M20)</f>
        <v>18</v>
      </c>
      <c r="C14" s="85">
        <f>SUM('gm podst'!L3:L20)</f>
        <v>2681269.09</v>
      </c>
      <c r="D14" s="86">
        <f>SUM('gm podst'!N3:N20)</f>
        <v>536253.81000000006</v>
      </c>
      <c r="E14" s="87">
        <f>SUM('gm podst'!M3:M20)</f>
        <v>2145015.2800000003</v>
      </c>
      <c r="F14" s="101">
        <f>SUM('gm podst'!P3:P20)</f>
        <v>2145015.2800000003</v>
      </c>
      <c r="G14" s="101">
        <f>SUM('gm podst'!Q3:Q20)</f>
        <v>0</v>
      </c>
      <c r="H14" s="101">
        <f>SUM('gm podst'!R3:R20)</f>
        <v>0</v>
      </c>
      <c r="I14" s="101">
        <f>SUM('gm podst'!S3:S20)</f>
        <v>0</v>
      </c>
      <c r="J14" s="101">
        <f>SUM('gm podst'!T3:T20)</f>
        <v>0</v>
      </c>
      <c r="K14" s="101">
        <f>SUM('gm podst'!U3:U20)</f>
        <v>0</v>
      </c>
      <c r="L14" s="101">
        <f>SUM('gm podst'!V3:V20)</f>
        <v>0</v>
      </c>
      <c r="M14" s="102">
        <f>SUM('gm podst'!W3:W20)</f>
        <v>0</v>
      </c>
      <c r="N14" s="18" t="b">
        <f t="shared" si="0"/>
        <v>1</v>
      </c>
      <c r="O14" s="38" t="b">
        <f t="shared" si="1"/>
        <v>1</v>
      </c>
      <c r="P14" s="19"/>
      <c r="Q14" s="19"/>
      <c r="R14" s="20"/>
      <c r="S14" s="20"/>
      <c r="T14" s="20"/>
      <c r="U14" s="20"/>
      <c r="V14" s="20"/>
    </row>
    <row r="15" spans="1:24" s="24" customFormat="1" ht="40.15" customHeight="1" thickTop="1" thickBot="1" x14ac:dyDescent="0.3">
      <c r="A15" s="89" t="s">
        <v>33</v>
      </c>
      <c r="B15" s="90">
        <f t="shared" ref="B15:M15" si="2">B13+B14</f>
        <v>71</v>
      </c>
      <c r="C15" s="91">
        <f t="shared" si="2"/>
        <v>6277939.4399999995</v>
      </c>
      <c r="D15" s="92">
        <f t="shared" si="2"/>
        <v>1255587.8900000001</v>
      </c>
      <c r="E15" s="93">
        <f t="shared" si="2"/>
        <v>5022351.5500000007</v>
      </c>
      <c r="F15" s="91">
        <f t="shared" si="2"/>
        <v>5022351.5500000007</v>
      </c>
      <c r="G15" s="91">
        <f t="shared" si="2"/>
        <v>0</v>
      </c>
      <c r="H15" s="91">
        <f t="shared" si="2"/>
        <v>0</v>
      </c>
      <c r="I15" s="91">
        <f t="shared" si="2"/>
        <v>0</v>
      </c>
      <c r="J15" s="91">
        <f t="shared" si="2"/>
        <v>0</v>
      </c>
      <c r="K15" s="91">
        <f t="shared" si="2"/>
        <v>0</v>
      </c>
      <c r="L15" s="91">
        <f t="shared" si="2"/>
        <v>0</v>
      </c>
      <c r="M15" s="94">
        <f t="shared" si="2"/>
        <v>0</v>
      </c>
      <c r="N15" s="18" t="b">
        <f t="shared" si="0"/>
        <v>1</v>
      </c>
      <c r="O15" s="38" t="b">
        <f t="shared" si="1"/>
        <v>1</v>
      </c>
      <c r="P15" s="22"/>
      <c r="Q15" s="22"/>
      <c r="R15" s="23"/>
      <c r="S15" s="23"/>
      <c r="T15" s="23"/>
      <c r="U15" s="23"/>
      <c r="V15" s="23"/>
    </row>
    <row r="16" spans="1:24" ht="40.15" customHeight="1" thickTop="1" thickBot="1" x14ac:dyDescent="0.3">
      <c r="A16" s="83" t="s">
        <v>2</v>
      </c>
      <c r="B16" s="84">
        <f>COUNTA('pow rez'!L3:L5)</f>
        <v>0</v>
      </c>
      <c r="C16" s="85">
        <f>SUM('pow rez'!K3:K5)</f>
        <v>0</v>
      </c>
      <c r="D16" s="86">
        <f>SUM('pow rez'!M3:M5)</f>
        <v>0</v>
      </c>
      <c r="E16" s="87">
        <f>SUM('pow rez'!L3:L5)</f>
        <v>0</v>
      </c>
      <c r="F16" s="85">
        <f>SUM('pow rez'!O3:O5)</f>
        <v>0</v>
      </c>
      <c r="G16" s="85">
        <f>SUM('pow rez'!P3:P5)</f>
        <v>0</v>
      </c>
      <c r="H16" s="85">
        <f>SUM('pow rez'!Q3:Q5)</f>
        <v>0</v>
      </c>
      <c r="I16" s="85">
        <f>SUM('pow rez'!R3:R5)</f>
        <v>0</v>
      </c>
      <c r="J16" s="85">
        <f>SUM('pow rez'!S3:S5)</f>
        <v>0</v>
      </c>
      <c r="K16" s="85">
        <f>SUM('pow rez'!T3:T5)</f>
        <v>0</v>
      </c>
      <c r="L16" s="85">
        <f>SUM('pow rez'!U3:U5)</f>
        <v>0</v>
      </c>
      <c r="M16" s="88">
        <f>SUM('pow rez'!V3:V5)</f>
        <v>0</v>
      </c>
      <c r="N16" s="18" t="b">
        <f t="shared" si="0"/>
        <v>1</v>
      </c>
      <c r="O16" s="38" t="b">
        <f t="shared" si="1"/>
        <v>1</v>
      </c>
      <c r="P16" s="19"/>
      <c r="Q16" s="19"/>
      <c r="R16" s="20"/>
      <c r="S16" s="20"/>
      <c r="T16" s="20"/>
      <c r="U16" s="20"/>
      <c r="V16" s="20"/>
    </row>
    <row r="17" spans="1:22" ht="40.15" customHeight="1" thickTop="1" thickBot="1" x14ac:dyDescent="0.3">
      <c r="A17" s="83" t="s">
        <v>3</v>
      </c>
      <c r="B17" s="84">
        <f>COUNTA('gm rez'!M2:M4)</f>
        <v>0</v>
      </c>
      <c r="C17" s="85">
        <f>SUM('gm rez'!L3:L5)</f>
        <v>0</v>
      </c>
      <c r="D17" s="86">
        <f>SUM('gm rez'!N3:N5)</f>
        <v>0</v>
      </c>
      <c r="E17" s="87">
        <f>SUM('gm rez'!M3:M5)</f>
        <v>0</v>
      </c>
      <c r="F17" s="85">
        <f>SUM('gm rez'!P3:P5)</f>
        <v>0</v>
      </c>
      <c r="G17" s="85">
        <f>SUM('gm rez'!Q3:Q5)</f>
        <v>0</v>
      </c>
      <c r="H17" s="85">
        <f>SUM('gm rez'!R3:R5)</f>
        <v>0</v>
      </c>
      <c r="I17" s="85">
        <f>SUM('gm rez'!S3:S5)</f>
        <v>0</v>
      </c>
      <c r="J17" s="85">
        <f>SUM('gm rez'!T3:T5)</f>
        <v>0</v>
      </c>
      <c r="K17" s="85">
        <f>SUM('gm rez'!U3:U5)</f>
        <v>0</v>
      </c>
      <c r="L17" s="85">
        <f>SUM('gm rez'!V3:V5)</f>
        <v>0</v>
      </c>
      <c r="M17" s="88">
        <f>SUM('gm rez'!W3:W5)</f>
        <v>0</v>
      </c>
      <c r="N17" s="18" t="b">
        <f t="shared" si="0"/>
        <v>1</v>
      </c>
      <c r="O17" s="38" t="b">
        <f t="shared" si="1"/>
        <v>1</v>
      </c>
      <c r="P17" s="25"/>
      <c r="Q17" s="25"/>
      <c r="R17" s="26"/>
      <c r="S17" s="26"/>
      <c r="T17" s="21"/>
      <c r="U17" s="10"/>
      <c r="V17" s="10"/>
    </row>
    <row r="18" spans="1:22" ht="40.15" customHeight="1" thickTop="1" thickBot="1" x14ac:dyDescent="0.3">
      <c r="A18" s="89" t="s">
        <v>22</v>
      </c>
      <c r="B18" s="90">
        <f t="shared" ref="B18:M18" si="3">B16+B17</f>
        <v>0</v>
      </c>
      <c r="C18" s="91">
        <f t="shared" si="3"/>
        <v>0</v>
      </c>
      <c r="D18" s="92">
        <f t="shared" si="3"/>
        <v>0</v>
      </c>
      <c r="E18" s="93">
        <f t="shared" si="3"/>
        <v>0</v>
      </c>
      <c r="F18" s="91">
        <f t="shared" si="3"/>
        <v>0</v>
      </c>
      <c r="G18" s="91">
        <f t="shared" si="3"/>
        <v>0</v>
      </c>
      <c r="H18" s="91">
        <f t="shared" si="3"/>
        <v>0</v>
      </c>
      <c r="I18" s="91">
        <f t="shared" si="3"/>
        <v>0</v>
      </c>
      <c r="J18" s="91">
        <f t="shared" si="3"/>
        <v>0</v>
      </c>
      <c r="K18" s="91">
        <f t="shared" si="3"/>
        <v>0</v>
      </c>
      <c r="L18" s="91">
        <f t="shared" si="3"/>
        <v>0</v>
      </c>
      <c r="M18" s="94">
        <f t="shared" si="3"/>
        <v>0</v>
      </c>
      <c r="N18" s="18" t="b">
        <f t="shared" si="0"/>
        <v>1</v>
      </c>
      <c r="O18" s="38" t="b">
        <f t="shared" si="1"/>
        <v>1</v>
      </c>
      <c r="P18" s="27"/>
      <c r="Q18" s="27"/>
      <c r="R18" s="2"/>
      <c r="S18" s="2"/>
    </row>
    <row r="19" spans="1:22" ht="40.15" customHeight="1" thickTop="1" x14ac:dyDescent="0.25">
      <c r="A19" s="95" t="s">
        <v>31</v>
      </c>
      <c r="B19" s="96">
        <f t="shared" ref="B19:G19" si="4">B15+B18</f>
        <v>71</v>
      </c>
      <c r="C19" s="97">
        <f t="shared" si="4"/>
        <v>6277939.4399999995</v>
      </c>
      <c r="D19" s="98">
        <f t="shared" si="4"/>
        <v>1255587.8900000001</v>
      </c>
      <c r="E19" s="99">
        <f t="shared" si="4"/>
        <v>5022351.5500000007</v>
      </c>
      <c r="F19" s="97">
        <f t="shared" si="4"/>
        <v>5022351.5500000007</v>
      </c>
      <c r="G19" s="97">
        <f t="shared" si="4"/>
        <v>0</v>
      </c>
      <c r="H19" s="97">
        <f t="shared" ref="H19:M19" si="5">H15+H18</f>
        <v>0</v>
      </c>
      <c r="I19" s="97">
        <f>I15+I18</f>
        <v>0</v>
      </c>
      <c r="J19" s="97">
        <f t="shared" si="5"/>
        <v>0</v>
      </c>
      <c r="K19" s="97">
        <f t="shared" si="5"/>
        <v>0</v>
      </c>
      <c r="L19" s="97">
        <f t="shared" si="5"/>
        <v>0</v>
      </c>
      <c r="M19" s="100">
        <f t="shared" si="5"/>
        <v>0</v>
      </c>
      <c r="N19" s="18" t="b">
        <f t="shared" si="0"/>
        <v>1</v>
      </c>
      <c r="O19" s="38" t="b">
        <f t="shared" si="1"/>
        <v>1</v>
      </c>
      <c r="P19" s="27"/>
      <c r="Q19" s="27"/>
      <c r="R19" s="2"/>
      <c r="S19" s="2"/>
    </row>
    <row r="20" spans="1:22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7"/>
      <c r="S20" s="27"/>
      <c r="T20" s="2"/>
      <c r="U20" s="2"/>
    </row>
    <row r="21" spans="1:22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7"/>
      <c r="S21" s="27"/>
      <c r="T21" s="2"/>
      <c r="U21" s="2"/>
    </row>
    <row r="22" spans="1:22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7"/>
      <c r="S22" s="27"/>
      <c r="T22" s="2"/>
      <c r="U22" s="2"/>
    </row>
    <row r="23" spans="1:22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7"/>
      <c r="S23" s="27"/>
      <c r="T23" s="2"/>
      <c r="U23" s="2"/>
    </row>
    <row r="24" spans="1:2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"/>
      <c r="S24" s="2"/>
      <c r="T24" s="2"/>
      <c r="U24" s="2"/>
    </row>
    <row r="25" spans="1:2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"/>
      <c r="S25" s="2"/>
      <c r="T25" s="2"/>
      <c r="U25" s="2"/>
    </row>
    <row r="26" spans="1:2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"/>
      <c r="S26" s="2"/>
      <c r="T26" s="2"/>
      <c r="U26" s="2"/>
    </row>
  </sheetData>
  <mergeCells count="7">
    <mergeCell ref="D3:L7"/>
    <mergeCell ref="D8:L8"/>
    <mergeCell ref="A11:A12"/>
    <mergeCell ref="B11:B12"/>
    <mergeCell ref="C11:C12"/>
    <mergeCell ref="D11:D12"/>
    <mergeCell ref="E11:E12"/>
  </mergeCells>
  <pageMargins left="0.70866141732283472" right="0.70866141732283472" top="0.74803149606299213" bottom="0.74803149606299213" header="0.31496062992125984" footer="0.31496062992125984"/>
  <pageSetup paperSize="8" scale="82" orientation="landscape" r:id="rId1"/>
  <headerFooter>
    <oddHeader>&amp;LWojewództwo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9"/>
  <sheetViews>
    <sheetView showGridLines="0" view="pageBreakPreview" topLeftCell="A22" zoomScale="85" zoomScaleNormal="85" zoomScaleSheetLayoutView="85" workbookViewId="0">
      <selection activeCell="L43" sqref="L43"/>
    </sheetView>
  </sheetViews>
  <sheetFormatPr defaultColWidth="9.28515625" defaultRowHeight="15" x14ac:dyDescent="0.25"/>
  <cols>
    <col min="1" max="1" width="5.5703125" style="39" customWidth="1"/>
    <col min="2" max="3" width="15.7109375" style="3" customWidth="1"/>
    <col min="4" max="4" width="9" style="3" customWidth="1"/>
    <col min="5" max="5" width="46.5703125" style="3" customWidth="1"/>
    <col min="6" max="6" width="8.140625" style="39" customWidth="1"/>
    <col min="7" max="7" width="14.28515625" style="39" customWidth="1"/>
    <col min="8" max="9" width="17.85546875" style="39" customWidth="1"/>
    <col min="10" max="10" width="15.7109375" style="3" customWidth="1"/>
    <col min="11" max="11" width="13.85546875" style="158" customWidth="1"/>
    <col min="12" max="12" width="14.140625" style="159" customWidth="1"/>
    <col min="13" max="13" width="14.5703125" style="159" customWidth="1"/>
    <col min="14" max="14" width="12.85546875" style="12" customWidth="1"/>
    <col min="15" max="15" width="14.42578125" style="123" customWidth="1"/>
    <col min="16" max="16" width="10.85546875" style="3" customWidth="1"/>
    <col min="17" max="17" width="8.85546875" style="3" customWidth="1"/>
    <col min="18" max="18" width="8.140625" style="3" customWidth="1"/>
    <col min="19" max="19" width="8.42578125" style="3" customWidth="1"/>
    <col min="20" max="20" width="7.85546875" style="3" customWidth="1"/>
    <col min="21" max="21" width="8.140625" style="3" customWidth="1"/>
    <col min="22" max="22" width="7.85546875" style="3" customWidth="1"/>
    <col min="23" max="24" width="15.7109375" style="3" customWidth="1"/>
    <col min="25" max="25" width="15.7109375" style="39" customWidth="1"/>
    <col min="26" max="27" width="15.7109375" style="1" customWidth="1"/>
    <col min="28" max="28" width="15.7109375" style="39" customWidth="1"/>
    <col min="29" max="16384" width="9.28515625" style="3"/>
  </cols>
  <sheetData>
    <row r="1" spans="1:28" ht="24" customHeight="1" x14ac:dyDescent="0.25">
      <c r="A1" s="192" t="s">
        <v>4</v>
      </c>
      <c r="B1" s="192" t="s">
        <v>5</v>
      </c>
      <c r="C1" s="193" t="s">
        <v>6</v>
      </c>
      <c r="D1" s="193" t="s">
        <v>30</v>
      </c>
      <c r="E1" s="193" t="s">
        <v>7</v>
      </c>
      <c r="F1" s="192" t="s">
        <v>24</v>
      </c>
      <c r="G1" s="198" t="s">
        <v>43</v>
      </c>
      <c r="H1" s="201" t="s">
        <v>40</v>
      </c>
      <c r="I1" s="202"/>
      <c r="J1" s="192" t="s">
        <v>23</v>
      </c>
      <c r="K1" s="199" t="s">
        <v>8</v>
      </c>
      <c r="L1" s="200" t="s">
        <v>15</v>
      </c>
      <c r="M1" s="196" t="s">
        <v>12</v>
      </c>
      <c r="N1" s="192" t="s">
        <v>10</v>
      </c>
      <c r="O1" s="192" t="s">
        <v>11</v>
      </c>
      <c r="P1" s="192"/>
      <c r="Q1" s="192"/>
      <c r="R1" s="192"/>
      <c r="S1" s="192"/>
      <c r="T1" s="192"/>
      <c r="U1" s="192"/>
      <c r="V1" s="192"/>
      <c r="W1" s="1"/>
      <c r="X1" s="1"/>
      <c r="Y1" s="1"/>
    </row>
    <row r="2" spans="1:28" ht="24.75" customHeight="1" x14ac:dyDescent="0.25">
      <c r="A2" s="192"/>
      <c r="B2" s="192"/>
      <c r="C2" s="194"/>
      <c r="D2" s="194"/>
      <c r="E2" s="194"/>
      <c r="F2" s="192"/>
      <c r="G2" s="198"/>
      <c r="H2" s="169" t="s">
        <v>41</v>
      </c>
      <c r="I2" s="169" t="s">
        <v>42</v>
      </c>
      <c r="J2" s="192"/>
      <c r="K2" s="199"/>
      <c r="L2" s="200"/>
      <c r="M2" s="197"/>
      <c r="N2" s="192"/>
      <c r="O2" s="120">
        <v>2021</v>
      </c>
      <c r="P2" s="34">
        <v>2022</v>
      </c>
      <c r="Q2" s="34">
        <v>2023</v>
      </c>
      <c r="R2" s="34">
        <v>2024</v>
      </c>
      <c r="S2" s="34">
        <v>2025</v>
      </c>
      <c r="T2" s="34">
        <v>2026</v>
      </c>
      <c r="U2" s="34">
        <v>2027</v>
      </c>
      <c r="V2" s="34">
        <v>2028</v>
      </c>
      <c r="W2" s="1" t="s">
        <v>26</v>
      </c>
      <c r="X2" s="1" t="s">
        <v>27</v>
      </c>
      <c r="Y2" s="1" t="s">
        <v>28</v>
      </c>
      <c r="Z2" s="40" t="s">
        <v>29</v>
      </c>
      <c r="AA2" s="3"/>
      <c r="AB2" s="3"/>
    </row>
    <row r="3" spans="1:28" ht="30" customHeight="1" x14ac:dyDescent="0.25">
      <c r="A3" s="124" t="s">
        <v>146</v>
      </c>
      <c r="B3" s="128" t="s">
        <v>48</v>
      </c>
      <c r="C3" s="129" t="s">
        <v>49</v>
      </c>
      <c r="D3" s="129">
        <v>1609</v>
      </c>
      <c r="E3" s="129" t="s">
        <v>50</v>
      </c>
      <c r="F3" s="124" t="s">
        <v>71</v>
      </c>
      <c r="G3" s="170">
        <v>1</v>
      </c>
      <c r="H3" s="170">
        <v>0</v>
      </c>
      <c r="I3" s="170">
        <v>1</v>
      </c>
      <c r="J3" s="115" t="s">
        <v>51</v>
      </c>
      <c r="K3" s="143">
        <v>20000</v>
      </c>
      <c r="L3" s="143">
        <f>ROUND(K3*N3,2)</f>
        <v>16000</v>
      </c>
      <c r="M3" s="144">
        <f>K3-L3</f>
        <v>4000</v>
      </c>
      <c r="N3" s="116">
        <v>0.8</v>
      </c>
      <c r="O3" s="133">
        <f>L3</f>
        <v>16000</v>
      </c>
      <c r="P3" s="133">
        <v>0</v>
      </c>
      <c r="Q3" s="133">
        <v>0</v>
      </c>
      <c r="R3" s="133">
        <v>0</v>
      </c>
      <c r="S3" s="133">
        <v>0</v>
      </c>
      <c r="T3" s="133">
        <v>0</v>
      </c>
      <c r="U3" s="133">
        <v>0</v>
      </c>
      <c r="V3" s="133">
        <v>0</v>
      </c>
      <c r="W3" s="1" t="b">
        <f t="shared" ref="W3:W56" si="0">L3=SUM(O3:V3)</f>
        <v>1</v>
      </c>
      <c r="X3" s="41">
        <f t="shared" ref="X3:X56" si="1">ROUND(L3/K3,4)</f>
        <v>0.8</v>
      </c>
      <c r="Y3" s="42" t="b">
        <f t="shared" ref="Y3:Y20" si="2">X3=N3</f>
        <v>1</v>
      </c>
      <c r="Z3" s="42" t="b">
        <f t="shared" ref="Z3:Z56" si="3">K3=L3+M3</f>
        <v>1</v>
      </c>
      <c r="AA3" s="3"/>
      <c r="AB3" s="3"/>
    </row>
    <row r="4" spans="1:28" ht="35.25" customHeight="1" x14ac:dyDescent="0.25">
      <c r="A4" s="124" t="s">
        <v>147</v>
      </c>
      <c r="B4" s="128" t="s">
        <v>52</v>
      </c>
      <c r="C4" s="129" t="s">
        <v>49</v>
      </c>
      <c r="D4" s="129">
        <v>1609</v>
      </c>
      <c r="E4" s="129" t="s">
        <v>53</v>
      </c>
      <c r="F4" s="124" t="s">
        <v>71</v>
      </c>
      <c r="G4" s="170">
        <v>1</v>
      </c>
      <c r="H4" s="170">
        <v>0</v>
      </c>
      <c r="I4" s="170">
        <v>1</v>
      </c>
      <c r="J4" s="115" t="s">
        <v>54</v>
      </c>
      <c r="K4" s="143">
        <v>25000</v>
      </c>
      <c r="L4" s="143">
        <f t="shared" ref="L4:L20" si="4">ROUND(K4*N4,2)</f>
        <v>20000</v>
      </c>
      <c r="M4" s="144">
        <f t="shared" ref="M4:M20" si="5">K4-L4</f>
        <v>5000</v>
      </c>
      <c r="N4" s="116">
        <v>0.8</v>
      </c>
      <c r="O4" s="133">
        <f>L4</f>
        <v>20000</v>
      </c>
      <c r="P4" s="133">
        <v>0</v>
      </c>
      <c r="Q4" s="133">
        <v>0</v>
      </c>
      <c r="R4" s="133">
        <v>0</v>
      </c>
      <c r="S4" s="133">
        <v>0</v>
      </c>
      <c r="T4" s="133">
        <v>0</v>
      </c>
      <c r="U4" s="133">
        <v>0</v>
      </c>
      <c r="V4" s="133">
        <v>0</v>
      </c>
      <c r="W4" s="1" t="b">
        <f t="shared" si="0"/>
        <v>1</v>
      </c>
      <c r="X4" s="41">
        <f t="shared" si="1"/>
        <v>0.8</v>
      </c>
      <c r="Y4" s="42" t="b">
        <f t="shared" si="2"/>
        <v>1</v>
      </c>
      <c r="Z4" s="42" t="b">
        <f t="shared" si="3"/>
        <v>1</v>
      </c>
      <c r="AA4" s="3"/>
      <c r="AB4" s="3"/>
    </row>
    <row r="5" spans="1:28" ht="30" customHeight="1" x14ac:dyDescent="0.25">
      <c r="A5" s="124" t="s">
        <v>148</v>
      </c>
      <c r="B5" s="128" t="s">
        <v>55</v>
      </c>
      <c r="C5" s="129" t="s">
        <v>46</v>
      </c>
      <c r="D5" s="129">
        <v>1607</v>
      </c>
      <c r="E5" s="129" t="s">
        <v>56</v>
      </c>
      <c r="F5" s="124" t="s">
        <v>57</v>
      </c>
      <c r="G5" s="170">
        <v>1</v>
      </c>
      <c r="H5" s="170">
        <v>0</v>
      </c>
      <c r="I5" s="170">
        <v>1</v>
      </c>
      <c r="J5" s="115" t="s">
        <v>58</v>
      </c>
      <c r="K5" s="143">
        <v>93000</v>
      </c>
      <c r="L5" s="143">
        <f t="shared" si="4"/>
        <v>74400</v>
      </c>
      <c r="M5" s="144">
        <f t="shared" si="5"/>
        <v>18600</v>
      </c>
      <c r="N5" s="116">
        <v>0.8</v>
      </c>
      <c r="O5" s="133">
        <f>L5</f>
        <v>74400</v>
      </c>
      <c r="P5" s="133">
        <v>0</v>
      </c>
      <c r="Q5" s="133">
        <v>0</v>
      </c>
      <c r="R5" s="133">
        <v>0</v>
      </c>
      <c r="S5" s="133">
        <v>0</v>
      </c>
      <c r="T5" s="133">
        <v>0</v>
      </c>
      <c r="U5" s="133">
        <v>0</v>
      </c>
      <c r="V5" s="133">
        <v>0</v>
      </c>
      <c r="W5" s="1" t="b">
        <f t="shared" si="0"/>
        <v>1</v>
      </c>
      <c r="X5" s="41">
        <f t="shared" si="1"/>
        <v>0.8</v>
      </c>
      <c r="Y5" s="42" t="b">
        <f t="shared" si="2"/>
        <v>1</v>
      </c>
      <c r="Z5" s="42" t="b">
        <f t="shared" si="3"/>
        <v>1</v>
      </c>
      <c r="AA5" s="3"/>
      <c r="AB5" s="3"/>
    </row>
    <row r="6" spans="1:28" ht="31.5" customHeight="1" x14ac:dyDescent="0.25">
      <c r="A6" s="124" t="s">
        <v>149</v>
      </c>
      <c r="B6" s="128" t="s">
        <v>63</v>
      </c>
      <c r="C6" s="129" t="s">
        <v>64</v>
      </c>
      <c r="D6" s="129">
        <v>1603</v>
      </c>
      <c r="E6" s="129" t="s">
        <v>65</v>
      </c>
      <c r="F6" s="124" t="s">
        <v>57</v>
      </c>
      <c r="G6" s="170">
        <v>1</v>
      </c>
      <c r="H6" s="170">
        <v>0</v>
      </c>
      <c r="I6" s="170">
        <v>1</v>
      </c>
      <c r="J6" s="115" t="s">
        <v>66</v>
      </c>
      <c r="K6" s="145">
        <v>152664.24</v>
      </c>
      <c r="L6" s="143">
        <f>ROUND(K6*N6,2)</f>
        <v>122131.39</v>
      </c>
      <c r="M6" s="144">
        <f>K6-L6</f>
        <v>30532.849999999991</v>
      </c>
      <c r="N6" s="116">
        <v>0.8</v>
      </c>
      <c r="O6" s="133">
        <f>L6</f>
        <v>122131.39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" t="b">
        <f t="shared" si="0"/>
        <v>1</v>
      </c>
      <c r="X6" s="41">
        <f>ROUND(L6/K6,4)</f>
        <v>0.8</v>
      </c>
      <c r="Y6" s="42" t="b">
        <f t="shared" si="2"/>
        <v>1</v>
      </c>
      <c r="Z6" s="42" t="b">
        <f>K6=L6+M6</f>
        <v>1</v>
      </c>
      <c r="AA6" s="3"/>
      <c r="AB6" s="3"/>
    </row>
    <row r="7" spans="1:28" ht="30" customHeight="1" x14ac:dyDescent="0.25">
      <c r="A7" s="124" t="s">
        <v>150</v>
      </c>
      <c r="B7" s="130" t="s">
        <v>59</v>
      </c>
      <c r="C7" s="131" t="s">
        <v>60</v>
      </c>
      <c r="D7" s="131">
        <v>1606</v>
      </c>
      <c r="E7" s="131" t="s">
        <v>61</v>
      </c>
      <c r="F7" s="124" t="s">
        <v>71</v>
      </c>
      <c r="G7" s="170">
        <v>1</v>
      </c>
      <c r="H7" s="170">
        <v>0</v>
      </c>
      <c r="I7" s="170">
        <v>1</v>
      </c>
      <c r="J7" s="115" t="s">
        <v>62</v>
      </c>
      <c r="K7" s="143">
        <v>28906.45</v>
      </c>
      <c r="L7" s="143">
        <f>ROUND(K7*N7,2)</f>
        <v>23125.16</v>
      </c>
      <c r="M7" s="144">
        <f>K7-L7</f>
        <v>5781.2900000000009</v>
      </c>
      <c r="N7" s="116">
        <v>0.8</v>
      </c>
      <c r="O7" s="133">
        <f>L7</f>
        <v>23125.16</v>
      </c>
      <c r="P7" s="133">
        <v>0</v>
      </c>
      <c r="Q7" s="133">
        <v>0</v>
      </c>
      <c r="R7" s="133">
        <v>0</v>
      </c>
      <c r="S7" s="133">
        <v>0</v>
      </c>
      <c r="T7" s="133">
        <v>0</v>
      </c>
      <c r="U7" s="133">
        <v>0</v>
      </c>
      <c r="V7" s="133">
        <v>0</v>
      </c>
      <c r="W7" s="1" t="b">
        <f t="shared" si="0"/>
        <v>1</v>
      </c>
      <c r="X7" s="41">
        <f>ROUND(L7/K7,4)</f>
        <v>0.8</v>
      </c>
      <c r="Y7" s="42" t="b">
        <f t="shared" si="2"/>
        <v>1</v>
      </c>
      <c r="Z7" s="42" t="b">
        <f>K7=L7+M7</f>
        <v>1</v>
      </c>
      <c r="AA7" s="3"/>
      <c r="AB7" s="3"/>
    </row>
    <row r="8" spans="1:28" ht="30" customHeight="1" x14ac:dyDescent="0.25">
      <c r="A8" s="124" t="s">
        <v>151</v>
      </c>
      <c r="B8" s="128" t="s">
        <v>69</v>
      </c>
      <c r="C8" s="129" t="s">
        <v>49</v>
      </c>
      <c r="D8" s="129">
        <v>1609</v>
      </c>
      <c r="E8" s="129" t="s">
        <v>70</v>
      </c>
      <c r="F8" s="124" t="s">
        <v>71</v>
      </c>
      <c r="G8" s="170">
        <v>1</v>
      </c>
      <c r="H8" s="170">
        <v>1</v>
      </c>
      <c r="I8" s="170">
        <v>0</v>
      </c>
      <c r="J8" s="115" t="s">
        <v>54</v>
      </c>
      <c r="K8" s="146">
        <v>20000</v>
      </c>
      <c r="L8" s="143">
        <f>ROUND(K8*N8,2)</f>
        <v>16000</v>
      </c>
      <c r="M8" s="144">
        <f>K8-L8</f>
        <v>4000</v>
      </c>
      <c r="N8" s="116">
        <v>0.8</v>
      </c>
      <c r="O8" s="133">
        <f t="shared" ref="O8:O20" si="6">L8</f>
        <v>16000</v>
      </c>
      <c r="P8" s="133">
        <v>0</v>
      </c>
      <c r="Q8" s="133">
        <v>0</v>
      </c>
      <c r="R8" s="133">
        <v>0</v>
      </c>
      <c r="S8" s="133">
        <v>0</v>
      </c>
      <c r="T8" s="133">
        <v>0</v>
      </c>
      <c r="U8" s="133">
        <v>0</v>
      </c>
      <c r="V8" s="133">
        <v>0</v>
      </c>
      <c r="W8" s="1" t="b">
        <f t="shared" si="0"/>
        <v>1</v>
      </c>
      <c r="X8" s="41">
        <f>ROUND(L8/K8,4)</f>
        <v>0.8</v>
      </c>
      <c r="Y8" s="42" t="b">
        <f t="shared" si="2"/>
        <v>1</v>
      </c>
      <c r="Z8" s="42" t="b">
        <f>K8=L8+M8</f>
        <v>1</v>
      </c>
      <c r="AA8" s="3"/>
      <c r="AB8" s="3"/>
    </row>
    <row r="9" spans="1:28" ht="30" customHeight="1" x14ac:dyDescent="0.25">
      <c r="A9" s="124" t="s">
        <v>152</v>
      </c>
      <c r="B9" s="128" t="s">
        <v>72</v>
      </c>
      <c r="C9" s="129" t="s">
        <v>46</v>
      </c>
      <c r="D9" s="129">
        <v>1607</v>
      </c>
      <c r="E9" s="129" t="s">
        <v>73</v>
      </c>
      <c r="F9" s="124" t="s">
        <v>57</v>
      </c>
      <c r="G9" s="170">
        <v>1</v>
      </c>
      <c r="H9" s="170">
        <v>0</v>
      </c>
      <c r="I9" s="170">
        <v>1</v>
      </c>
      <c r="J9" s="115" t="s">
        <v>58</v>
      </c>
      <c r="K9" s="146">
        <v>89760</v>
      </c>
      <c r="L9" s="143">
        <f>ROUND(K9*N9,2)</f>
        <v>71808</v>
      </c>
      <c r="M9" s="144">
        <f>K9-L9</f>
        <v>17952</v>
      </c>
      <c r="N9" s="116">
        <v>0.8</v>
      </c>
      <c r="O9" s="133">
        <f t="shared" si="6"/>
        <v>71808</v>
      </c>
      <c r="P9" s="133">
        <v>0</v>
      </c>
      <c r="Q9" s="133">
        <v>0</v>
      </c>
      <c r="R9" s="133">
        <v>0</v>
      </c>
      <c r="S9" s="133">
        <v>0</v>
      </c>
      <c r="T9" s="133">
        <v>0</v>
      </c>
      <c r="U9" s="133">
        <v>0</v>
      </c>
      <c r="V9" s="133">
        <v>0</v>
      </c>
      <c r="W9" s="1" t="b">
        <f t="shared" si="0"/>
        <v>1</v>
      </c>
      <c r="X9" s="41">
        <f>ROUND(L9/K9,4)</f>
        <v>0.8</v>
      </c>
      <c r="Y9" s="42" t="b">
        <f t="shared" si="2"/>
        <v>1</v>
      </c>
      <c r="Z9" s="42" t="b">
        <f>K9=L9+M9</f>
        <v>1</v>
      </c>
      <c r="AA9" s="3"/>
      <c r="AB9" s="3"/>
    </row>
    <row r="10" spans="1:28" ht="30" customHeight="1" x14ac:dyDescent="0.25">
      <c r="A10" s="124" t="s">
        <v>153</v>
      </c>
      <c r="B10" s="128" t="s">
        <v>191</v>
      </c>
      <c r="C10" s="129" t="s">
        <v>192</v>
      </c>
      <c r="D10" s="129">
        <v>1608033</v>
      </c>
      <c r="E10" s="129" t="s">
        <v>193</v>
      </c>
      <c r="F10" s="124" t="s">
        <v>71</v>
      </c>
      <c r="G10" s="170">
        <v>1</v>
      </c>
      <c r="H10" s="170">
        <v>0</v>
      </c>
      <c r="I10" s="170">
        <v>1</v>
      </c>
      <c r="J10" s="115" t="s">
        <v>194</v>
      </c>
      <c r="K10" s="147">
        <v>21067</v>
      </c>
      <c r="L10" s="143">
        <f>ROUND(K10*N10,2)</f>
        <v>16853.599999999999</v>
      </c>
      <c r="M10" s="144">
        <f>K10-L10</f>
        <v>4213.4000000000015</v>
      </c>
      <c r="N10" s="116">
        <v>0.8</v>
      </c>
      <c r="O10" s="133">
        <f t="shared" ref="O10" si="7">L10</f>
        <v>16853.599999999999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" t="b">
        <f t="shared" ref="W10" si="8">L10=SUM(O10:V10)</f>
        <v>1</v>
      </c>
      <c r="X10" s="41">
        <f>ROUND(L10/K10,4)</f>
        <v>0.8</v>
      </c>
      <c r="Y10" s="42" t="b">
        <f t="shared" ref="Y10" si="9">X10=N10</f>
        <v>1</v>
      </c>
      <c r="Z10" s="42" t="b">
        <f>K10=L10+M10</f>
        <v>1</v>
      </c>
      <c r="AA10" s="3"/>
      <c r="AB10" s="3"/>
    </row>
    <row r="11" spans="1:28" ht="39" customHeight="1" x14ac:dyDescent="0.25">
      <c r="A11" s="124" t="s">
        <v>154</v>
      </c>
      <c r="B11" s="130" t="s">
        <v>74</v>
      </c>
      <c r="C11" s="131" t="s">
        <v>75</v>
      </c>
      <c r="D11" s="129">
        <v>1601</v>
      </c>
      <c r="E11" s="129" t="s">
        <v>76</v>
      </c>
      <c r="F11" s="124" t="s">
        <v>71</v>
      </c>
      <c r="G11" s="170">
        <v>2</v>
      </c>
      <c r="H11" s="170">
        <v>0</v>
      </c>
      <c r="I11" s="170">
        <v>2</v>
      </c>
      <c r="J11" s="115" t="s">
        <v>77</v>
      </c>
      <c r="K11" s="143">
        <v>47970</v>
      </c>
      <c r="L11" s="143">
        <f t="shared" si="4"/>
        <v>38376</v>
      </c>
      <c r="M11" s="144">
        <f t="shared" si="5"/>
        <v>9594</v>
      </c>
      <c r="N11" s="116">
        <v>0.8</v>
      </c>
      <c r="O11" s="133">
        <f t="shared" si="6"/>
        <v>38376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" t="b">
        <f t="shared" si="0"/>
        <v>1</v>
      </c>
      <c r="X11" s="41">
        <f t="shared" si="1"/>
        <v>0.8</v>
      </c>
      <c r="Y11" s="42" t="b">
        <f t="shared" si="2"/>
        <v>1</v>
      </c>
      <c r="Z11" s="42" t="b">
        <f t="shared" si="3"/>
        <v>1</v>
      </c>
      <c r="AA11" s="3"/>
      <c r="AB11" s="3"/>
    </row>
    <row r="12" spans="1:28" ht="36.75" customHeight="1" x14ac:dyDescent="0.25">
      <c r="A12" s="124" t="s">
        <v>155</v>
      </c>
      <c r="B12" s="128" t="s">
        <v>78</v>
      </c>
      <c r="C12" s="129" t="s">
        <v>49</v>
      </c>
      <c r="D12" s="129">
        <v>1609</v>
      </c>
      <c r="E12" s="129" t="s">
        <v>79</v>
      </c>
      <c r="F12" s="124" t="s">
        <v>71</v>
      </c>
      <c r="G12" s="170">
        <v>1</v>
      </c>
      <c r="H12" s="170">
        <v>0</v>
      </c>
      <c r="I12" s="170">
        <v>1</v>
      </c>
      <c r="J12" s="115" t="s">
        <v>54</v>
      </c>
      <c r="K12" s="145">
        <v>31000</v>
      </c>
      <c r="L12" s="143">
        <f t="shared" si="4"/>
        <v>24800</v>
      </c>
      <c r="M12" s="144">
        <f t="shared" si="5"/>
        <v>6200</v>
      </c>
      <c r="N12" s="116">
        <v>0.8</v>
      </c>
      <c r="O12" s="133">
        <f t="shared" si="6"/>
        <v>24800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1" t="b">
        <f t="shared" si="0"/>
        <v>1</v>
      </c>
      <c r="X12" s="41">
        <f t="shared" si="1"/>
        <v>0.8</v>
      </c>
      <c r="Y12" s="42" t="b">
        <f t="shared" si="2"/>
        <v>1</v>
      </c>
      <c r="Z12" s="42" t="b">
        <f t="shared" si="3"/>
        <v>1</v>
      </c>
      <c r="AA12" s="3"/>
      <c r="AB12" s="3"/>
    </row>
    <row r="13" spans="1:28" ht="30" customHeight="1" x14ac:dyDescent="0.25">
      <c r="A13" s="124" t="s">
        <v>156</v>
      </c>
      <c r="B13" s="130" t="s">
        <v>67</v>
      </c>
      <c r="C13" s="131" t="s">
        <v>60</v>
      </c>
      <c r="D13" s="131">
        <v>1606</v>
      </c>
      <c r="E13" s="131" t="s">
        <v>68</v>
      </c>
      <c r="F13" s="124" t="s">
        <v>71</v>
      </c>
      <c r="G13" s="170">
        <v>1</v>
      </c>
      <c r="H13" s="170">
        <v>0</v>
      </c>
      <c r="I13" s="170">
        <v>1</v>
      </c>
      <c r="J13" s="115" t="s">
        <v>62</v>
      </c>
      <c r="K13" s="148">
        <v>62906.84</v>
      </c>
      <c r="L13" s="143">
        <f t="shared" si="4"/>
        <v>50325.47</v>
      </c>
      <c r="M13" s="144">
        <f t="shared" si="5"/>
        <v>12581.369999999995</v>
      </c>
      <c r="N13" s="116">
        <v>0.8</v>
      </c>
      <c r="O13" s="133">
        <f t="shared" si="6"/>
        <v>50325.47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3">
        <v>0</v>
      </c>
      <c r="W13" s="1" t="b">
        <f t="shared" si="0"/>
        <v>1</v>
      </c>
      <c r="X13" s="41">
        <f t="shared" si="1"/>
        <v>0.8</v>
      </c>
      <c r="Y13" s="42" t="b">
        <f t="shared" si="2"/>
        <v>1</v>
      </c>
      <c r="Z13" s="42" t="b">
        <f t="shared" si="3"/>
        <v>1</v>
      </c>
      <c r="AA13" s="3"/>
      <c r="AB13" s="3"/>
    </row>
    <row r="14" spans="1:28" ht="30" customHeight="1" x14ac:dyDescent="0.25">
      <c r="A14" s="124" t="s">
        <v>157</v>
      </c>
      <c r="B14" s="128" t="s">
        <v>80</v>
      </c>
      <c r="C14" s="129" t="s">
        <v>81</v>
      </c>
      <c r="D14" s="129">
        <v>1610</v>
      </c>
      <c r="E14" s="129" t="s">
        <v>276</v>
      </c>
      <c r="F14" s="124" t="s">
        <v>71</v>
      </c>
      <c r="G14" s="170">
        <v>4</v>
      </c>
      <c r="H14" s="170">
        <v>0</v>
      </c>
      <c r="I14" s="170">
        <v>4</v>
      </c>
      <c r="J14" s="115" t="s">
        <v>82</v>
      </c>
      <c r="K14" s="146">
        <v>147600</v>
      </c>
      <c r="L14" s="143">
        <f t="shared" si="4"/>
        <v>118080</v>
      </c>
      <c r="M14" s="144">
        <f t="shared" si="5"/>
        <v>29520</v>
      </c>
      <c r="N14" s="116">
        <v>0.8</v>
      </c>
      <c r="O14" s="133">
        <f t="shared" si="6"/>
        <v>118080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" t="b">
        <f t="shared" si="0"/>
        <v>1</v>
      </c>
      <c r="X14" s="41">
        <f t="shared" si="1"/>
        <v>0.8</v>
      </c>
      <c r="Y14" s="42" t="b">
        <f t="shared" si="2"/>
        <v>1</v>
      </c>
      <c r="Z14" s="42" t="b">
        <f t="shared" si="3"/>
        <v>1</v>
      </c>
      <c r="AA14" s="3"/>
      <c r="AB14" s="3"/>
    </row>
    <row r="15" spans="1:28" ht="30" customHeight="1" x14ac:dyDescent="0.25">
      <c r="A15" s="124" t="s">
        <v>158</v>
      </c>
      <c r="B15" s="130" t="s">
        <v>83</v>
      </c>
      <c r="C15" s="131" t="s">
        <v>60</v>
      </c>
      <c r="D15" s="131">
        <v>1606</v>
      </c>
      <c r="E15" s="131" t="s">
        <v>84</v>
      </c>
      <c r="F15" s="124" t="s">
        <v>71</v>
      </c>
      <c r="G15" s="170">
        <v>1</v>
      </c>
      <c r="H15" s="170">
        <v>0</v>
      </c>
      <c r="I15" s="170">
        <v>1</v>
      </c>
      <c r="J15" s="115" t="s">
        <v>62</v>
      </c>
      <c r="K15" s="148">
        <v>68832.52</v>
      </c>
      <c r="L15" s="143">
        <f t="shared" si="4"/>
        <v>55066.02</v>
      </c>
      <c r="M15" s="144">
        <f t="shared" si="5"/>
        <v>13766.500000000007</v>
      </c>
      <c r="N15" s="116">
        <v>0.8</v>
      </c>
      <c r="O15" s="133">
        <f t="shared" si="6"/>
        <v>55066.02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1" t="b">
        <f t="shared" si="0"/>
        <v>1</v>
      </c>
      <c r="X15" s="41">
        <f t="shared" si="1"/>
        <v>0.8</v>
      </c>
      <c r="Y15" s="42" t="b">
        <f t="shared" si="2"/>
        <v>1</v>
      </c>
      <c r="Z15" s="42" t="b">
        <f t="shared" si="3"/>
        <v>1</v>
      </c>
      <c r="AA15" s="3"/>
      <c r="AB15" s="3"/>
    </row>
    <row r="16" spans="1:28" ht="30" customHeight="1" x14ac:dyDescent="0.25">
      <c r="A16" s="124" t="s">
        <v>159</v>
      </c>
      <c r="B16" s="130" t="s">
        <v>85</v>
      </c>
      <c r="C16" s="131" t="s">
        <v>60</v>
      </c>
      <c r="D16" s="131">
        <v>1606</v>
      </c>
      <c r="E16" s="131" t="s">
        <v>86</v>
      </c>
      <c r="F16" s="124" t="s">
        <v>71</v>
      </c>
      <c r="G16" s="170">
        <v>1</v>
      </c>
      <c r="H16" s="170">
        <v>0</v>
      </c>
      <c r="I16" s="170">
        <v>1</v>
      </c>
      <c r="J16" s="115" t="s">
        <v>62</v>
      </c>
      <c r="K16" s="146">
        <v>25243.19</v>
      </c>
      <c r="L16" s="143">
        <f t="shared" si="4"/>
        <v>20194.55</v>
      </c>
      <c r="M16" s="144">
        <f t="shared" si="5"/>
        <v>5048.6399999999994</v>
      </c>
      <c r="N16" s="116">
        <v>0.8</v>
      </c>
      <c r="O16" s="133">
        <f t="shared" si="6"/>
        <v>20194.55</v>
      </c>
      <c r="P16" s="133">
        <v>0</v>
      </c>
      <c r="Q16" s="133">
        <v>0</v>
      </c>
      <c r="R16" s="133">
        <v>0</v>
      </c>
      <c r="S16" s="133">
        <v>0</v>
      </c>
      <c r="T16" s="133">
        <v>0</v>
      </c>
      <c r="U16" s="133">
        <v>0</v>
      </c>
      <c r="V16" s="133">
        <v>0</v>
      </c>
      <c r="W16" s="1" t="b">
        <f t="shared" si="0"/>
        <v>1</v>
      </c>
      <c r="X16" s="41">
        <f t="shared" si="1"/>
        <v>0.8</v>
      </c>
      <c r="Y16" s="42" t="b">
        <f t="shared" si="2"/>
        <v>1</v>
      </c>
      <c r="Z16" s="42" t="b">
        <f t="shared" si="3"/>
        <v>1</v>
      </c>
      <c r="AA16" s="3"/>
      <c r="AB16" s="3"/>
    </row>
    <row r="17" spans="1:28" ht="38.25" customHeight="1" x14ac:dyDescent="0.25">
      <c r="A17" s="124" t="s">
        <v>160</v>
      </c>
      <c r="B17" s="128" t="s">
        <v>87</v>
      </c>
      <c r="C17" s="129" t="s">
        <v>88</v>
      </c>
      <c r="D17" s="129">
        <v>1604</v>
      </c>
      <c r="E17" s="129" t="s">
        <v>89</v>
      </c>
      <c r="F17" s="124" t="s">
        <v>57</v>
      </c>
      <c r="G17" s="170">
        <v>1</v>
      </c>
      <c r="H17" s="170">
        <v>0</v>
      </c>
      <c r="I17" s="170">
        <v>1</v>
      </c>
      <c r="J17" s="115" t="s">
        <v>77</v>
      </c>
      <c r="K17" s="149">
        <v>181374</v>
      </c>
      <c r="L17" s="143">
        <f t="shared" si="4"/>
        <v>145099.20000000001</v>
      </c>
      <c r="M17" s="144">
        <f t="shared" si="5"/>
        <v>36274.799999999988</v>
      </c>
      <c r="N17" s="116">
        <v>0.8</v>
      </c>
      <c r="O17" s="133">
        <f t="shared" si="6"/>
        <v>145099.20000000001</v>
      </c>
      <c r="P17" s="133">
        <v>0</v>
      </c>
      <c r="Q17" s="133">
        <v>0</v>
      </c>
      <c r="R17" s="133">
        <v>0</v>
      </c>
      <c r="S17" s="133">
        <v>0</v>
      </c>
      <c r="T17" s="133">
        <v>0</v>
      </c>
      <c r="U17" s="133">
        <v>0</v>
      </c>
      <c r="V17" s="133">
        <v>0</v>
      </c>
      <c r="W17" s="1" t="b">
        <f t="shared" si="0"/>
        <v>1</v>
      </c>
      <c r="X17" s="41">
        <f t="shared" si="1"/>
        <v>0.8</v>
      </c>
      <c r="Y17" s="42" t="b">
        <f t="shared" si="2"/>
        <v>1</v>
      </c>
      <c r="Z17" s="42" t="b">
        <f t="shared" si="3"/>
        <v>1</v>
      </c>
      <c r="AA17" s="3"/>
      <c r="AB17" s="3"/>
    </row>
    <row r="18" spans="1:28" ht="36" customHeight="1" x14ac:dyDescent="0.25">
      <c r="A18" s="124" t="s">
        <v>161</v>
      </c>
      <c r="B18" s="130" t="s">
        <v>90</v>
      </c>
      <c r="C18" s="131" t="s">
        <v>75</v>
      </c>
      <c r="D18" s="131">
        <v>1601</v>
      </c>
      <c r="E18" s="131" t="s">
        <v>91</v>
      </c>
      <c r="F18" s="124" t="s">
        <v>57</v>
      </c>
      <c r="G18" s="170">
        <v>1</v>
      </c>
      <c r="H18" s="170">
        <v>0</v>
      </c>
      <c r="I18" s="170">
        <v>1</v>
      </c>
      <c r="J18" s="115" t="s">
        <v>77</v>
      </c>
      <c r="K18" s="146">
        <v>61008</v>
      </c>
      <c r="L18" s="143">
        <f t="shared" si="4"/>
        <v>48806.400000000001</v>
      </c>
      <c r="M18" s="144">
        <f t="shared" si="5"/>
        <v>12201.599999999999</v>
      </c>
      <c r="N18" s="116">
        <v>0.8</v>
      </c>
      <c r="O18" s="133">
        <f t="shared" si="6"/>
        <v>48806.400000000001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3">
        <v>0</v>
      </c>
      <c r="V18" s="133">
        <v>0</v>
      </c>
      <c r="W18" s="1" t="b">
        <f t="shared" si="0"/>
        <v>1</v>
      </c>
      <c r="X18" s="41">
        <f t="shared" si="1"/>
        <v>0.8</v>
      </c>
      <c r="Y18" s="42" t="b">
        <f t="shared" si="2"/>
        <v>1</v>
      </c>
      <c r="Z18" s="42" t="b">
        <f t="shared" si="3"/>
        <v>1</v>
      </c>
      <c r="AA18" s="3"/>
      <c r="AB18" s="3"/>
    </row>
    <row r="19" spans="1:28" ht="30" customHeight="1" x14ac:dyDescent="0.25">
      <c r="A19" s="124" t="s">
        <v>162</v>
      </c>
      <c r="B19" s="128" t="s">
        <v>92</v>
      </c>
      <c r="C19" s="129" t="s">
        <v>49</v>
      </c>
      <c r="D19" s="129">
        <v>1609</v>
      </c>
      <c r="E19" s="129" t="s">
        <v>93</v>
      </c>
      <c r="F19" s="124" t="s">
        <v>71</v>
      </c>
      <c r="G19" s="170">
        <v>1</v>
      </c>
      <c r="H19" s="170">
        <v>1</v>
      </c>
      <c r="I19" s="170">
        <v>0</v>
      </c>
      <c r="J19" s="115" t="s">
        <v>54</v>
      </c>
      <c r="K19" s="146">
        <v>50000</v>
      </c>
      <c r="L19" s="143">
        <f t="shared" si="4"/>
        <v>40000</v>
      </c>
      <c r="M19" s="144">
        <f t="shared" si="5"/>
        <v>10000</v>
      </c>
      <c r="N19" s="116">
        <v>0.8</v>
      </c>
      <c r="O19" s="133">
        <f t="shared" si="6"/>
        <v>40000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" t="b">
        <f t="shared" si="0"/>
        <v>1</v>
      </c>
      <c r="X19" s="41">
        <f t="shared" si="1"/>
        <v>0.8</v>
      </c>
      <c r="Y19" s="42" t="b">
        <f t="shared" si="2"/>
        <v>1</v>
      </c>
      <c r="Z19" s="42" t="b">
        <f t="shared" si="3"/>
        <v>1</v>
      </c>
      <c r="AA19" s="3"/>
      <c r="AB19" s="3"/>
    </row>
    <row r="20" spans="1:28" ht="35.25" customHeight="1" x14ac:dyDescent="0.25">
      <c r="A20" s="124" t="s">
        <v>163</v>
      </c>
      <c r="B20" s="130" t="s">
        <v>94</v>
      </c>
      <c r="C20" s="131" t="s">
        <v>75</v>
      </c>
      <c r="D20" s="131">
        <v>1601</v>
      </c>
      <c r="E20" s="131" t="s">
        <v>95</v>
      </c>
      <c r="F20" s="124" t="s">
        <v>71</v>
      </c>
      <c r="G20" s="170">
        <v>1</v>
      </c>
      <c r="H20" s="170">
        <v>0</v>
      </c>
      <c r="I20" s="170">
        <v>1</v>
      </c>
      <c r="J20" s="115" t="s">
        <v>77</v>
      </c>
      <c r="K20" s="146">
        <v>73800</v>
      </c>
      <c r="L20" s="144">
        <f t="shared" si="4"/>
        <v>59040</v>
      </c>
      <c r="M20" s="144">
        <f t="shared" si="5"/>
        <v>14760</v>
      </c>
      <c r="N20" s="116">
        <v>0.8</v>
      </c>
      <c r="O20" s="133">
        <f t="shared" si="6"/>
        <v>59040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3">
        <v>0</v>
      </c>
      <c r="V20" s="133">
        <v>0</v>
      </c>
      <c r="W20" s="1" t="b">
        <f t="shared" si="0"/>
        <v>1</v>
      </c>
      <c r="X20" s="41">
        <f t="shared" si="1"/>
        <v>0.8</v>
      </c>
      <c r="Y20" s="42" t="b">
        <f t="shared" si="2"/>
        <v>1</v>
      </c>
      <c r="Z20" s="42" t="b">
        <f t="shared" si="3"/>
        <v>1</v>
      </c>
      <c r="AA20" s="3"/>
      <c r="AB20" s="3"/>
    </row>
    <row r="21" spans="1:28" ht="30" customHeight="1" x14ac:dyDescent="0.25">
      <c r="A21" s="124" t="s">
        <v>164</v>
      </c>
      <c r="B21" s="130" t="s">
        <v>96</v>
      </c>
      <c r="C21" s="131" t="s">
        <v>60</v>
      </c>
      <c r="D21" s="131">
        <v>1606</v>
      </c>
      <c r="E21" s="131" t="s">
        <v>97</v>
      </c>
      <c r="F21" s="124" t="s">
        <v>71</v>
      </c>
      <c r="G21" s="170">
        <v>1</v>
      </c>
      <c r="H21" s="170">
        <v>0</v>
      </c>
      <c r="I21" s="170">
        <v>1</v>
      </c>
      <c r="J21" s="115" t="s">
        <v>62</v>
      </c>
      <c r="K21" s="150">
        <v>26184.61</v>
      </c>
      <c r="L21" s="144">
        <f t="shared" ref="L21:L49" si="10">ROUND(K21*N21,2)</f>
        <v>20947.689999999999</v>
      </c>
      <c r="M21" s="144">
        <f t="shared" ref="M21:M49" si="11">K21-L21</f>
        <v>5236.9200000000019</v>
      </c>
      <c r="N21" s="116">
        <v>0.8</v>
      </c>
      <c r="O21" s="133">
        <f t="shared" ref="O21:O49" si="12">L21</f>
        <v>20947.689999999999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" t="b">
        <f t="shared" ref="W21:W55" si="13">L21=SUM(O21:V21)</f>
        <v>1</v>
      </c>
      <c r="X21" s="41">
        <f t="shared" ref="X21:X55" si="14">ROUND(L21/K21,4)</f>
        <v>0.8</v>
      </c>
      <c r="Y21" s="42" t="b">
        <f t="shared" ref="Y21:Y55" si="15">X21=N21</f>
        <v>1</v>
      </c>
      <c r="Z21" s="42" t="b">
        <f t="shared" ref="Z21:Z55" si="16">K21=L21+M21</f>
        <v>1</v>
      </c>
      <c r="AA21" s="3"/>
      <c r="AB21" s="3"/>
    </row>
    <row r="22" spans="1:28" ht="30" customHeight="1" x14ac:dyDescent="0.25">
      <c r="A22" s="124" t="s">
        <v>165</v>
      </c>
      <c r="B22" s="130" t="s">
        <v>98</v>
      </c>
      <c r="C22" s="131" t="s">
        <v>60</v>
      </c>
      <c r="D22" s="131">
        <v>1606</v>
      </c>
      <c r="E22" s="131" t="s">
        <v>99</v>
      </c>
      <c r="F22" s="124" t="s">
        <v>71</v>
      </c>
      <c r="G22" s="170">
        <v>1</v>
      </c>
      <c r="H22" s="170">
        <v>0</v>
      </c>
      <c r="I22" s="170">
        <v>1</v>
      </c>
      <c r="J22" s="115" t="s">
        <v>62</v>
      </c>
      <c r="K22" s="150">
        <v>59514.48</v>
      </c>
      <c r="L22" s="144">
        <f t="shared" si="10"/>
        <v>47611.58</v>
      </c>
      <c r="M22" s="144">
        <f t="shared" si="11"/>
        <v>11902.900000000001</v>
      </c>
      <c r="N22" s="116">
        <v>0.8</v>
      </c>
      <c r="O22" s="133">
        <f t="shared" si="12"/>
        <v>47611.58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" t="b">
        <f t="shared" si="13"/>
        <v>1</v>
      </c>
      <c r="X22" s="41">
        <f t="shared" si="14"/>
        <v>0.8</v>
      </c>
      <c r="Y22" s="42" t="b">
        <f t="shared" si="15"/>
        <v>1</v>
      </c>
      <c r="Z22" s="42" t="b">
        <f t="shared" si="16"/>
        <v>1</v>
      </c>
      <c r="AA22" s="3"/>
      <c r="AB22" s="3"/>
    </row>
    <row r="23" spans="1:28" ht="33.75" customHeight="1" x14ac:dyDescent="0.25">
      <c r="A23" s="124" t="s">
        <v>166</v>
      </c>
      <c r="B23" s="128" t="s">
        <v>100</v>
      </c>
      <c r="C23" s="129" t="s">
        <v>49</v>
      </c>
      <c r="D23" s="129">
        <v>1609</v>
      </c>
      <c r="E23" s="129" t="s">
        <v>101</v>
      </c>
      <c r="F23" s="124" t="s">
        <v>71</v>
      </c>
      <c r="G23" s="170">
        <v>1</v>
      </c>
      <c r="H23" s="170">
        <v>1</v>
      </c>
      <c r="I23" s="170">
        <v>0</v>
      </c>
      <c r="J23" s="115" t="s">
        <v>54</v>
      </c>
      <c r="K23" s="146">
        <v>25000</v>
      </c>
      <c r="L23" s="144">
        <f t="shared" si="10"/>
        <v>20000</v>
      </c>
      <c r="M23" s="144">
        <f t="shared" si="11"/>
        <v>5000</v>
      </c>
      <c r="N23" s="116">
        <v>0.8</v>
      </c>
      <c r="O23" s="133">
        <f t="shared" si="12"/>
        <v>20000</v>
      </c>
      <c r="P23" s="133">
        <v>0</v>
      </c>
      <c r="Q23" s="133">
        <v>0</v>
      </c>
      <c r="R23" s="133">
        <v>0</v>
      </c>
      <c r="S23" s="133">
        <v>0</v>
      </c>
      <c r="T23" s="133">
        <v>0</v>
      </c>
      <c r="U23" s="133">
        <v>0</v>
      </c>
      <c r="V23" s="133">
        <v>0</v>
      </c>
      <c r="W23" s="1" t="b">
        <f t="shared" si="13"/>
        <v>1</v>
      </c>
      <c r="X23" s="41">
        <f t="shared" si="14"/>
        <v>0.8</v>
      </c>
      <c r="Y23" s="42" t="b">
        <f t="shared" si="15"/>
        <v>1</v>
      </c>
      <c r="Z23" s="42" t="b">
        <f t="shared" si="16"/>
        <v>1</v>
      </c>
      <c r="AA23" s="3"/>
      <c r="AB23" s="3"/>
    </row>
    <row r="24" spans="1:28" ht="48" customHeight="1" x14ac:dyDescent="0.25">
      <c r="A24" s="124" t="s">
        <v>167</v>
      </c>
      <c r="B24" s="130" t="s">
        <v>102</v>
      </c>
      <c r="C24" s="131" t="s">
        <v>75</v>
      </c>
      <c r="D24" s="131">
        <v>1601</v>
      </c>
      <c r="E24" s="131" t="s">
        <v>103</v>
      </c>
      <c r="F24" s="124" t="s">
        <v>57</v>
      </c>
      <c r="G24" s="170">
        <v>1</v>
      </c>
      <c r="H24" s="170">
        <v>0</v>
      </c>
      <c r="I24" s="170">
        <v>1</v>
      </c>
      <c r="J24" s="115" t="s">
        <v>77</v>
      </c>
      <c r="K24" s="147">
        <v>63345</v>
      </c>
      <c r="L24" s="144">
        <f t="shared" si="10"/>
        <v>50676</v>
      </c>
      <c r="M24" s="144">
        <f t="shared" si="11"/>
        <v>12669</v>
      </c>
      <c r="N24" s="116">
        <v>0.8</v>
      </c>
      <c r="O24" s="133">
        <f t="shared" si="12"/>
        <v>50676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1" t="b">
        <f t="shared" si="13"/>
        <v>1</v>
      </c>
      <c r="X24" s="41">
        <f t="shared" si="14"/>
        <v>0.8</v>
      </c>
      <c r="Y24" s="42" t="b">
        <f t="shared" si="15"/>
        <v>1</v>
      </c>
      <c r="Z24" s="42" t="b">
        <f t="shared" si="16"/>
        <v>1</v>
      </c>
      <c r="AA24" s="3"/>
      <c r="AB24" s="3"/>
    </row>
    <row r="25" spans="1:28" ht="36.75" customHeight="1" x14ac:dyDescent="0.25">
      <c r="A25" s="124" t="s">
        <v>168</v>
      </c>
      <c r="B25" s="128" t="s">
        <v>104</v>
      </c>
      <c r="C25" s="129" t="s">
        <v>105</v>
      </c>
      <c r="D25" s="129">
        <v>1608</v>
      </c>
      <c r="E25" s="129" t="s">
        <v>106</v>
      </c>
      <c r="F25" s="124" t="s">
        <v>57</v>
      </c>
      <c r="G25" s="170">
        <v>1</v>
      </c>
      <c r="H25" s="170">
        <v>0</v>
      </c>
      <c r="I25" s="170">
        <v>1</v>
      </c>
      <c r="J25" s="115" t="s">
        <v>109</v>
      </c>
      <c r="K25" s="147">
        <v>35000</v>
      </c>
      <c r="L25" s="144">
        <f t="shared" ref="L25:L30" si="17">ROUND(K25*N25,2)</f>
        <v>28000</v>
      </c>
      <c r="M25" s="144">
        <f t="shared" ref="M25:M30" si="18">K25-L25</f>
        <v>7000</v>
      </c>
      <c r="N25" s="116">
        <v>0.8</v>
      </c>
      <c r="O25" s="133">
        <f t="shared" ref="O25:O30" si="19">L25</f>
        <v>28000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" t="b">
        <f t="shared" si="13"/>
        <v>1</v>
      </c>
      <c r="X25" s="41">
        <f t="shared" si="14"/>
        <v>0.8</v>
      </c>
      <c r="Y25" s="42" t="b">
        <f t="shared" si="15"/>
        <v>1</v>
      </c>
      <c r="Z25" s="42" t="b">
        <f t="shared" si="16"/>
        <v>1</v>
      </c>
      <c r="AA25" s="3"/>
      <c r="AB25" s="3"/>
    </row>
    <row r="26" spans="1:28" ht="36" customHeight="1" x14ac:dyDescent="0.25">
      <c r="A26" s="124" t="s">
        <v>169</v>
      </c>
      <c r="B26" s="128" t="s">
        <v>107</v>
      </c>
      <c r="C26" s="129" t="s">
        <v>49</v>
      </c>
      <c r="D26" s="129">
        <v>1609</v>
      </c>
      <c r="E26" s="129" t="s">
        <v>108</v>
      </c>
      <c r="F26" s="124" t="s">
        <v>71</v>
      </c>
      <c r="G26" s="170">
        <v>1</v>
      </c>
      <c r="H26" s="170">
        <v>0</v>
      </c>
      <c r="I26" s="170">
        <v>1</v>
      </c>
      <c r="J26" s="115" t="s">
        <v>54</v>
      </c>
      <c r="K26" s="147">
        <v>31000</v>
      </c>
      <c r="L26" s="144">
        <f t="shared" si="17"/>
        <v>24800</v>
      </c>
      <c r="M26" s="144">
        <f t="shared" si="18"/>
        <v>6200</v>
      </c>
      <c r="N26" s="116">
        <v>0.8</v>
      </c>
      <c r="O26" s="133">
        <f t="shared" si="19"/>
        <v>24800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" t="b">
        <f t="shared" si="13"/>
        <v>1</v>
      </c>
      <c r="X26" s="41">
        <f t="shared" si="14"/>
        <v>0.8</v>
      </c>
      <c r="Y26" s="42" t="b">
        <f t="shared" si="15"/>
        <v>1</v>
      </c>
      <c r="Z26" s="42" t="b">
        <f t="shared" si="16"/>
        <v>1</v>
      </c>
      <c r="AA26" s="3"/>
      <c r="AB26" s="3"/>
    </row>
    <row r="27" spans="1:28" ht="36.75" customHeight="1" x14ac:dyDescent="0.25">
      <c r="A27" s="124" t="s">
        <v>170</v>
      </c>
      <c r="B27" s="128" t="s">
        <v>195</v>
      </c>
      <c r="C27" s="129" t="s">
        <v>192</v>
      </c>
      <c r="D27" s="129">
        <v>1608033</v>
      </c>
      <c r="E27" s="129" t="s">
        <v>196</v>
      </c>
      <c r="F27" s="124" t="s">
        <v>71</v>
      </c>
      <c r="G27" s="170">
        <v>1</v>
      </c>
      <c r="H27" s="170">
        <v>0</v>
      </c>
      <c r="I27" s="170">
        <v>1</v>
      </c>
      <c r="J27" s="115" t="s">
        <v>194</v>
      </c>
      <c r="K27" s="147">
        <v>20575</v>
      </c>
      <c r="L27" s="144">
        <f t="shared" si="17"/>
        <v>16460</v>
      </c>
      <c r="M27" s="144">
        <f t="shared" si="18"/>
        <v>4115</v>
      </c>
      <c r="N27" s="116">
        <v>0.8</v>
      </c>
      <c r="O27" s="133">
        <f t="shared" si="19"/>
        <v>16460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" t="b">
        <f t="shared" si="13"/>
        <v>1</v>
      </c>
      <c r="X27" s="41">
        <f t="shared" si="14"/>
        <v>0.8</v>
      </c>
      <c r="Y27" s="42" t="b">
        <f t="shared" si="15"/>
        <v>1</v>
      </c>
      <c r="Z27" s="42" t="b">
        <f t="shared" si="16"/>
        <v>1</v>
      </c>
      <c r="AA27" s="3"/>
      <c r="AB27" s="3"/>
    </row>
    <row r="28" spans="1:28" ht="36.75" customHeight="1" x14ac:dyDescent="0.25">
      <c r="A28" s="124" t="s">
        <v>171</v>
      </c>
      <c r="B28" s="128" t="s">
        <v>197</v>
      </c>
      <c r="C28" s="129" t="s">
        <v>192</v>
      </c>
      <c r="D28" s="129">
        <v>1608033</v>
      </c>
      <c r="E28" s="129" t="s">
        <v>198</v>
      </c>
      <c r="F28" s="124" t="s">
        <v>71</v>
      </c>
      <c r="G28" s="170">
        <v>1</v>
      </c>
      <c r="H28" s="170">
        <v>0</v>
      </c>
      <c r="I28" s="170">
        <v>1</v>
      </c>
      <c r="J28" s="115" t="s">
        <v>194</v>
      </c>
      <c r="K28" s="147">
        <v>20575</v>
      </c>
      <c r="L28" s="144">
        <f t="shared" ref="L28:L29" si="20">ROUND(K28*N28,2)</f>
        <v>16460</v>
      </c>
      <c r="M28" s="144">
        <f t="shared" ref="M28:M29" si="21">K28-L28</f>
        <v>4115</v>
      </c>
      <c r="N28" s="116">
        <v>0.8</v>
      </c>
      <c r="O28" s="133">
        <f t="shared" ref="O28:O29" si="22">L28</f>
        <v>16460</v>
      </c>
      <c r="P28" s="133">
        <v>0</v>
      </c>
      <c r="Q28" s="133">
        <v>0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" t="b">
        <f t="shared" ref="W28:W29" si="23">L28=SUM(O28:V28)</f>
        <v>1</v>
      </c>
      <c r="X28" s="41">
        <f t="shared" ref="X28:X29" si="24">ROUND(L28/K28,4)</f>
        <v>0.8</v>
      </c>
      <c r="Y28" s="42" t="b">
        <f t="shared" ref="Y28:Y29" si="25">X28=N28</f>
        <v>1</v>
      </c>
      <c r="Z28" s="42" t="b">
        <f t="shared" ref="Z28:Z29" si="26">K28=L28+M28</f>
        <v>1</v>
      </c>
      <c r="AA28" s="3"/>
      <c r="AB28" s="3"/>
    </row>
    <row r="29" spans="1:28" ht="36.75" customHeight="1" x14ac:dyDescent="0.25">
      <c r="A29" s="124" t="s">
        <v>172</v>
      </c>
      <c r="B29" s="128" t="s">
        <v>110</v>
      </c>
      <c r="C29" s="129" t="s">
        <v>64</v>
      </c>
      <c r="D29" s="129">
        <v>1603</v>
      </c>
      <c r="E29" s="129" t="s">
        <v>111</v>
      </c>
      <c r="F29" s="124" t="s">
        <v>57</v>
      </c>
      <c r="G29" s="170">
        <v>1</v>
      </c>
      <c r="H29" s="170">
        <v>0</v>
      </c>
      <c r="I29" s="170">
        <v>1</v>
      </c>
      <c r="J29" s="115" t="s">
        <v>66</v>
      </c>
      <c r="K29" s="146">
        <v>131036.34</v>
      </c>
      <c r="L29" s="144">
        <f t="shared" si="20"/>
        <v>104829.07</v>
      </c>
      <c r="M29" s="144">
        <f t="shared" si="21"/>
        <v>26207.26999999999</v>
      </c>
      <c r="N29" s="116">
        <v>0.8</v>
      </c>
      <c r="O29" s="133">
        <f t="shared" si="22"/>
        <v>104829.07</v>
      </c>
      <c r="P29" s="133">
        <v>0</v>
      </c>
      <c r="Q29" s="133">
        <v>0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" t="b">
        <f t="shared" si="23"/>
        <v>1</v>
      </c>
      <c r="X29" s="41">
        <f t="shared" si="24"/>
        <v>0.8</v>
      </c>
      <c r="Y29" s="42" t="b">
        <f t="shared" si="25"/>
        <v>1</v>
      </c>
      <c r="Z29" s="42" t="b">
        <f t="shared" si="26"/>
        <v>1</v>
      </c>
      <c r="AA29" s="3"/>
      <c r="AB29" s="3"/>
    </row>
    <row r="30" spans="1:28" ht="35.25" customHeight="1" x14ac:dyDescent="0.25">
      <c r="A30" s="124" t="s">
        <v>173</v>
      </c>
      <c r="B30" s="128" t="s">
        <v>112</v>
      </c>
      <c r="C30" s="129" t="s">
        <v>49</v>
      </c>
      <c r="D30" s="129">
        <v>1609</v>
      </c>
      <c r="E30" s="129" t="s">
        <v>113</v>
      </c>
      <c r="F30" s="124" t="s">
        <v>71</v>
      </c>
      <c r="G30" s="170">
        <v>1</v>
      </c>
      <c r="H30" s="170">
        <v>1</v>
      </c>
      <c r="I30" s="170">
        <v>0</v>
      </c>
      <c r="J30" s="115" t="s">
        <v>54</v>
      </c>
      <c r="K30" s="146">
        <v>25000</v>
      </c>
      <c r="L30" s="144">
        <f t="shared" si="17"/>
        <v>20000</v>
      </c>
      <c r="M30" s="144">
        <f t="shared" si="18"/>
        <v>5000</v>
      </c>
      <c r="N30" s="116">
        <v>0.8</v>
      </c>
      <c r="O30" s="133">
        <f t="shared" si="19"/>
        <v>20000</v>
      </c>
      <c r="P30" s="133">
        <v>0</v>
      </c>
      <c r="Q30" s="133">
        <v>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" t="b">
        <f t="shared" si="13"/>
        <v>1</v>
      </c>
      <c r="X30" s="41">
        <f t="shared" si="14"/>
        <v>0.8</v>
      </c>
      <c r="Y30" s="42" t="b">
        <f t="shared" si="15"/>
        <v>1</v>
      </c>
      <c r="Z30" s="42" t="b">
        <f t="shared" si="16"/>
        <v>1</v>
      </c>
      <c r="AA30" s="3"/>
      <c r="AB30" s="3"/>
    </row>
    <row r="31" spans="1:28" ht="35.25" customHeight="1" x14ac:dyDescent="0.25">
      <c r="A31" s="124" t="s">
        <v>174</v>
      </c>
      <c r="B31" s="128" t="s">
        <v>114</v>
      </c>
      <c r="C31" s="129" t="s">
        <v>88</v>
      </c>
      <c r="D31" s="129">
        <v>1604</v>
      </c>
      <c r="E31" s="129" t="s">
        <v>115</v>
      </c>
      <c r="F31" s="124" t="s">
        <v>57</v>
      </c>
      <c r="G31" s="170">
        <v>1</v>
      </c>
      <c r="H31" s="170">
        <v>0</v>
      </c>
      <c r="I31" s="170">
        <v>1</v>
      </c>
      <c r="J31" s="115" t="s">
        <v>77</v>
      </c>
      <c r="K31" s="146">
        <v>100948</v>
      </c>
      <c r="L31" s="144">
        <f t="shared" ref="L31:L45" si="27">ROUND(K31*N31,2)</f>
        <v>80758.399999999994</v>
      </c>
      <c r="M31" s="144">
        <f t="shared" ref="M31:M45" si="28">K31-L31</f>
        <v>20189.600000000006</v>
      </c>
      <c r="N31" s="116">
        <v>0.8</v>
      </c>
      <c r="O31" s="133">
        <f t="shared" ref="O31:O45" si="29">L31</f>
        <v>80758.399999999994</v>
      </c>
      <c r="P31" s="133">
        <v>0</v>
      </c>
      <c r="Q31" s="133">
        <v>0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" t="b">
        <f t="shared" si="13"/>
        <v>1</v>
      </c>
      <c r="X31" s="41">
        <f t="shared" si="14"/>
        <v>0.8</v>
      </c>
      <c r="Y31" s="42" t="b">
        <f t="shared" si="15"/>
        <v>1</v>
      </c>
      <c r="Z31" s="42" t="b">
        <f t="shared" si="16"/>
        <v>1</v>
      </c>
      <c r="AA31" s="3"/>
      <c r="AB31" s="3"/>
    </row>
    <row r="32" spans="1:28" ht="30" customHeight="1" x14ac:dyDescent="0.25">
      <c r="A32" s="124" t="s">
        <v>175</v>
      </c>
      <c r="B32" s="128" t="s">
        <v>116</v>
      </c>
      <c r="C32" s="129" t="s">
        <v>49</v>
      </c>
      <c r="D32" s="129">
        <v>1609</v>
      </c>
      <c r="E32" s="129" t="s">
        <v>117</v>
      </c>
      <c r="F32" s="124" t="s">
        <v>71</v>
      </c>
      <c r="G32" s="170">
        <v>1</v>
      </c>
      <c r="H32" s="170">
        <v>0</v>
      </c>
      <c r="I32" s="170">
        <v>1</v>
      </c>
      <c r="J32" s="115" t="s">
        <v>54</v>
      </c>
      <c r="K32" s="146">
        <v>40000</v>
      </c>
      <c r="L32" s="144">
        <f t="shared" si="27"/>
        <v>32000</v>
      </c>
      <c r="M32" s="144">
        <f t="shared" si="28"/>
        <v>8000</v>
      </c>
      <c r="N32" s="116">
        <v>0.8</v>
      </c>
      <c r="O32" s="133">
        <f t="shared" si="29"/>
        <v>32000</v>
      </c>
      <c r="P32" s="133">
        <v>0</v>
      </c>
      <c r="Q32" s="133">
        <v>0</v>
      </c>
      <c r="R32" s="133">
        <v>0</v>
      </c>
      <c r="S32" s="133">
        <v>0</v>
      </c>
      <c r="T32" s="133">
        <v>0</v>
      </c>
      <c r="U32" s="133">
        <v>0</v>
      </c>
      <c r="V32" s="133">
        <v>0</v>
      </c>
      <c r="W32" s="1" t="b">
        <f t="shared" si="13"/>
        <v>1</v>
      </c>
      <c r="X32" s="41">
        <f t="shared" si="14"/>
        <v>0.8</v>
      </c>
      <c r="Y32" s="42" t="b">
        <f t="shared" si="15"/>
        <v>1</v>
      </c>
      <c r="Z32" s="42" t="b">
        <f t="shared" si="16"/>
        <v>1</v>
      </c>
      <c r="AA32" s="3"/>
      <c r="AB32" s="3"/>
    </row>
    <row r="33" spans="1:28" ht="30" customHeight="1" x14ac:dyDescent="0.25">
      <c r="A33" s="124" t="s">
        <v>176</v>
      </c>
      <c r="B33" s="128" t="s">
        <v>118</v>
      </c>
      <c r="C33" s="129" t="s">
        <v>81</v>
      </c>
      <c r="D33" s="129">
        <v>1610</v>
      </c>
      <c r="E33" s="129" t="s">
        <v>277</v>
      </c>
      <c r="F33" s="124" t="s">
        <v>71</v>
      </c>
      <c r="G33" s="170">
        <v>1</v>
      </c>
      <c r="H33" s="170">
        <v>0</v>
      </c>
      <c r="I33" s="170">
        <v>1</v>
      </c>
      <c r="J33" s="115" t="s">
        <v>82</v>
      </c>
      <c r="K33" s="146">
        <v>120000</v>
      </c>
      <c r="L33" s="144">
        <f t="shared" si="27"/>
        <v>96000</v>
      </c>
      <c r="M33" s="144">
        <f t="shared" si="28"/>
        <v>24000</v>
      </c>
      <c r="N33" s="116">
        <v>0.8</v>
      </c>
      <c r="O33" s="133">
        <f t="shared" si="29"/>
        <v>96000</v>
      </c>
      <c r="P33" s="133">
        <v>0</v>
      </c>
      <c r="Q33" s="133">
        <v>0</v>
      </c>
      <c r="R33" s="133">
        <v>0</v>
      </c>
      <c r="S33" s="133">
        <v>0</v>
      </c>
      <c r="T33" s="133">
        <v>0</v>
      </c>
      <c r="U33" s="133">
        <v>0</v>
      </c>
      <c r="V33" s="133">
        <v>0</v>
      </c>
      <c r="W33" s="1" t="b">
        <f t="shared" si="13"/>
        <v>1</v>
      </c>
      <c r="X33" s="41">
        <f t="shared" si="14"/>
        <v>0.8</v>
      </c>
      <c r="Y33" s="42" t="b">
        <f t="shared" si="15"/>
        <v>1</v>
      </c>
      <c r="Z33" s="42" t="b">
        <f t="shared" si="16"/>
        <v>1</v>
      </c>
      <c r="AA33" s="3"/>
      <c r="AB33" s="3"/>
    </row>
    <row r="34" spans="1:28" ht="30" customHeight="1" x14ac:dyDescent="0.25">
      <c r="A34" s="124" t="s">
        <v>177</v>
      </c>
      <c r="B34" s="128" t="s">
        <v>119</v>
      </c>
      <c r="C34" s="129" t="s">
        <v>46</v>
      </c>
      <c r="D34" s="129">
        <v>1607</v>
      </c>
      <c r="E34" s="129" t="s">
        <v>120</v>
      </c>
      <c r="F34" s="124" t="s">
        <v>57</v>
      </c>
      <c r="G34" s="170">
        <v>1</v>
      </c>
      <c r="H34" s="170">
        <v>0</v>
      </c>
      <c r="I34" s="170">
        <v>1</v>
      </c>
      <c r="J34" s="115" t="s">
        <v>58</v>
      </c>
      <c r="K34" s="146">
        <v>90800</v>
      </c>
      <c r="L34" s="144">
        <f t="shared" si="27"/>
        <v>72640</v>
      </c>
      <c r="M34" s="144">
        <f t="shared" si="28"/>
        <v>18160</v>
      </c>
      <c r="N34" s="116">
        <v>0.8</v>
      </c>
      <c r="O34" s="133">
        <f t="shared" si="29"/>
        <v>72640</v>
      </c>
      <c r="P34" s="133">
        <v>0</v>
      </c>
      <c r="Q34" s="133">
        <v>0</v>
      </c>
      <c r="R34" s="133">
        <v>0</v>
      </c>
      <c r="S34" s="133">
        <v>0</v>
      </c>
      <c r="T34" s="133">
        <v>0</v>
      </c>
      <c r="U34" s="133">
        <v>0</v>
      </c>
      <c r="V34" s="133">
        <v>0</v>
      </c>
      <c r="W34" s="1" t="b">
        <f t="shared" si="13"/>
        <v>1</v>
      </c>
      <c r="X34" s="41">
        <f t="shared" si="14"/>
        <v>0.8</v>
      </c>
      <c r="Y34" s="42" t="b">
        <f t="shared" si="15"/>
        <v>1</v>
      </c>
      <c r="Z34" s="42" t="b">
        <f t="shared" si="16"/>
        <v>1</v>
      </c>
      <c r="AA34" s="3"/>
      <c r="AB34" s="3"/>
    </row>
    <row r="35" spans="1:28" ht="31.5" customHeight="1" x14ac:dyDescent="0.25">
      <c r="A35" s="124" t="s">
        <v>178</v>
      </c>
      <c r="B35" s="128" t="s">
        <v>199</v>
      </c>
      <c r="C35" s="129" t="s">
        <v>192</v>
      </c>
      <c r="D35" s="129">
        <v>1608033</v>
      </c>
      <c r="E35" s="129" t="s">
        <v>200</v>
      </c>
      <c r="F35" s="124" t="s">
        <v>71</v>
      </c>
      <c r="G35" s="170">
        <v>2</v>
      </c>
      <c r="H35" s="170">
        <v>0</v>
      </c>
      <c r="I35" s="170">
        <v>2</v>
      </c>
      <c r="J35" s="115" t="s">
        <v>194</v>
      </c>
      <c r="K35" s="146">
        <v>41150</v>
      </c>
      <c r="L35" s="144">
        <f t="shared" ref="L35:L42" si="30">ROUND(K35*N35,2)</f>
        <v>32920</v>
      </c>
      <c r="M35" s="144">
        <f t="shared" ref="M35:M42" si="31">K35-L35</f>
        <v>8230</v>
      </c>
      <c r="N35" s="116">
        <v>0.8</v>
      </c>
      <c r="O35" s="133">
        <f t="shared" ref="O35:O42" si="32">L35</f>
        <v>32920</v>
      </c>
      <c r="P35" s="133">
        <v>0</v>
      </c>
      <c r="Q35" s="133">
        <v>0</v>
      </c>
      <c r="R35" s="133">
        <v>0</v>
      </c>
      <c r="S35" s="133">
        <v>0</v>
      </c>
      <c r="T35" s="133">
        <v>0</v>
      </c>
      <c r="U35" s="133">
        <v>0</v>
      </c>
      <c r="V35" s="133">
        <v>0</v>
      </c>
      <c r="W35" s="1" t="b">
        <f t="shared" ref="W35:W42" si="33">L35=SUM(O35:V35)</f>
        <v>1</v>
      </c>
      <c r="X35" s="41">
        <f t="shared" ref="X35:X42" si="34">ROUND(L35/K35,4)</f>
        <v>0.8</v>
      </c>
      <c r="Y35" s="42" t="b">
        <f t="shared" ref="Y35:Y42" si="35">X35=N35</f>
        <v>1</v>
      </c>
      <c r="Z35" s="42" t="b">
        <f t="shared" ref="Z35:Z42" si="36">K35=L35+M35</f>
        <v>1</v>
      </c>
      <c r="AA35" s="3"/>
      <c r="AB35" s="3"/>
    </row>
    <row r="36" spans="1:28" ht="30" customHeight="1" x14ac:dyDescent="0.25">
      <c r="A36" s="124" t="s">
        <v>179</v>
      </c>
      <c r="B36" s="128" t="s">
        <v>201</v>
      </c>
      <c r="C36" s="129" t="s">
        <v>192</v>
      </c>
      <c r="D36" s="129">
        <v>1608033</v>
      </c>
      <c r="E36" s="129" t="s">
        <v>202</v>
      </c>
      <c r="F36" s="124" t="s">
        <v>71</v>
      </c>
      <c r="G36" s="170">
        <v>1</v>
      </c>
      <c r="H36" s="170">
        <v>0</v>
      </c>
      <c r="I36" s="170">
        <v>1</v>
      </c>
      <c r="J36" s="115" t="s">
        <v>194</v>
      </c>
      <c r="K36" s="147">
        <v>20575</v>
      </c>
      <c r="L36" s="144">
        <f t="shared" si="30"/>
        <v>16460</v>
      </c>
      <c r="M36" s="144">
        <f t="shared" si="31"/>
        <v>4115</v>
      </c>
      <c r="N36" s="116">
        <v>0.8</v>
      </c>
      <c r="O36" s="133">
        <f t="shared" si="32"/>
        <v>16460</v>
      </c>
      <c r="P36" s="133">
        <v>0</v>
      </c>
      <c r="Q36" s="133">
        <v>0</v>
      </c>
      <c r="R36" s="133">
        <v>0</v>
      </c>
      <c r="S36" s="133">
        <v>0</v>
      </c>
      <c r="T36" s="133">
        <v>0</v>
      </c>
      <c r="U36" s="133">
        <v>0</v>
      </c>
      <c r="V36" s="133">
        <v>0</v>
      </c>
      <c r="W36" s="1" t="b">
        <f t="shared" si="33"/>
        <v>1</v>
      </c>
      <c r="X36" s="41">
        <f t="shared" si="34"/>
        <v>0.8</v>
      </c>
      <c r="Y36" s="42" t="b">
        <f t="shared" si="35"/>
        <v>1</v>
      </c>
      <c r="Z36" s="42" t="b">
        <f t="shared" si="36"/>
        <v>1</v>
      </c>
      <c r="AA36" s="3"/>
      <c r="AB36" s="3"/>
    </row>
    <row r="37" spans="1:28" ht="30" customHeight="1" x14ac:dyDescent="0.25">
      <c r="A37" s="124" t="s">
        <v>180</v>
      </c>
      <c r="B37" s="128" t="s">
        <v>203</v>
      </c>
      <c r="C37" s="129" t="s">
        <v>192</v>
      </c>
      <c r="D37" s="129">
        <v>1608033</v>
      </c>
      <c r="E37" s="129" t="s">
        <v>204</v>
      </c>
      <c r="F37" s="124" t="s">
        <v>71</v>
      </c>
      <c r="G37" s="170">
        <v>2</v>
      </c>
      <c r="H37" s="170">
        <v>0</v>
      </c>
      <c r="I37" s="170">
        <v>2</v>
      </c>
      <c r="J37" s="115" t="s">
        <v>194</v>
      </c>
      <c r="K37" s="146">
        <v>32400</v>
      </c>
      <c r="L37" s="144">
        <f t="shared" si="30"/>
        <v>25920</v>
      </c>
      <c r="M37" s="144">
        <f t="shared" si="31"/>
        <v>6480</v>
      </c>
      <c r="N37" s="116">
        <v>0.8</v>
      </c>
      <c r="O37" s="133">
        <f t="shared" si="32"/>
        <v>25920</v>
      </c>
      <c r="P37" s="133">
        <v>0</v>
      </c>
      <c r="Q37" s="133">
        <v>0</v>
      </c>
      <c r="R37" s="133">
        <v>0</v>
      </c>
      <c r="S37" s="133">
        <v>0</v>
      </c>
      <c r="T37" s="133">
        <v>0</v>
      </c>
      <c r="U37" s="133">
        <v>0</v>
      </c>
      <c r="V37" s="133">
        <v>0</v>
      </c>
      <c r="W37" s="1" t="b">
        <f t="shared" si="33"/>
        <v>1</v>
      </c>
      <c r="X37" s="41">
        <f t="shared" si="34"/>
        <v>0.8</v>
      </c>
      <c r="Y37" s="42" t="b">
        <f t="shared" si="35"/>
        <v>1</v>
      </c>
      <c r="Z37" s="42" t="b">
        <f t="shared" si="36"/>
        <v>1</v>
      </c>
      <c r="AA37" s="3"/>
      <c r="AB37" s="3"/>
    </row>
    <row r="38" spans="1:28" ht="30" customHeight="1" x14ac:dyDescent="0.25">
      <c r="A38" s="124" t="s">
        <v>181</v>
      </c>
      <c r="B38" s="128" t="s">
        <v>205</v>
      </c>
      <c r="C38" s="129" t="s">
        <v>192</v>
      </c>
      <c r="D38" s="129">
        <v>1608033</v>
      </c>
      <c r="E38" s="129" t="s">
        <v>206</v>
      </c>
      <c r="F38" s="124" t="s">
        <v>71</v>
      </c>
      <c r="G38" s="170">
        <v>2</v>
      </c>
      <c r="H38" s="170">
        <v>0</v>
      </c>
      <c r="I38" s="170">
        <v>2</v>
      </c>
      <c r="J38" s="115" t="s">
        <v>194</v>
      </c>
      <c r="K38" s="146">
        <v>41642</v>
      </c>
      <c r="L38" s="144">
        <f t="shared" si="30"/>
        <v>33313.599999999999</v>
      </c>
      <c r="M38" s="144">
        <f t="shared" si="31"/>
        <v>8328.4000000000015</v>
      </c>
      <c r="N38" s="116">
        <v>0.8</v>
      </c>
      <c r="O38" s="133">
        <f t="shared" si="32"/>
        <v>33313.599999999999</v>
      </c>
      <c r="P38" s="133">
        <v>0</v>
      </c>
      <c r="Q38" s="133">
        <v>0</v>
      </c>
      <c r="R38" s="133">
        <v>0</v>
      </c>
      <c r="S38" s="133">
        <v>0</v>
      </c>
      <c r="T38" s="133">
        <v>0</v>
      </c>
      <c r="U38" s="133">
        <v>0</v>
      </c>
      <c r="V38" s="133">
        <v>0</v>
      </c>
      <c r="W38" s="1" t="b">
        <f t="shared" si="33"/>
        <v>1</v>
      </c>
      <c r="X38" s="41">
        <f t="shared" si="34"/>
        <v>0.8</v>
      </c>
      <c r="Y38" s="42" t="b">
        <f t="shared" si="35"/>
        <v>1</v>
      </c>
      <c r="Z38" s="42" t="b">
        <f t="shared" si="36"/>
        <v>1</v>
      </c>
      <c r="AA38" s="3"/>
      <c r="AB38" s="3"/>
    </row>
    <row r="39" spans="1:28" ht="30" customHeight="1" x14ac:dyDescent="0.25">
      <c r="A39" s="124" t="s">
        <v>182</v>
      </c>
      <c r="B39" s="128" t="s">
        <v>207</v>
      </c>
      <c r="C39" s="129" t="s">
        <v>192</v>
      </c>
      <c r="D39" s="129">
        <v>1608033</v>
      </c>
      <c r="E39" s="129" t="s">
        <v>208</v>
      </c>
      <c r="F39" s="124" t="s">
        <v>71</v>
      </c>
      <c r="G39" s="170">
        <v>1</v>
      </c>
      <c r="H39" s="170">
        <v>0</v>
      </c>
      <c r="I39" s="170">
        <v>1</v>
      </c>
      <c r="J39" s="115" t="s">
        <v>194</v>
      </c>
      <c r="K39" s="147">
        <v>20575</v>
      </c>
      <c r="L39" s="144">
        <f t="shared" si="30"/>
        <v>16460</v>
      </c>
      <c r="M39" s="144">
        <f t="shared" si="31"/>
        <v>4115</v>
      </c>
      <c r="N39" s="116">
        <v>0.8</v>
      </c>
      <c r="O39" s="133">
        <f t="shared" si="32"/>
        <v>16460</v>
      </c>
      <c r="P39" s="133">
        <v>0</v>
      </c>
      <c r="Q39" s="133">
        <v>0</v>
      </c>
      <c r="R39" s="133">
        <v>0</v>
      </c>
      <c r="S39" s="133">
        <v>0</v>
      </c>
      <c r="T39" s="133">
        <v>0</v>
      </c>
      <c r="U39" s="133">
        <v>0</v>
      </c>
      <c r="V39" s="133">
        <v>0</v>
      </c>
      <c r="W39" s="1" t="b">
        <f t="shared" si="33"/>
        <v>1</v>
      </c>
      <c r="X39" s="41">
        <f t="shared" si="34"/>
        <v>0.8</v>
      </c>
      <c r="Y39" s="42" t="b">
        <f t="shared" si="35"/>
        <v>1</v>
      </c>
      <c r="Z39" s="42" t="b">
        <f t="shared" si="36"/>
        <v>1</v>
      </c>
      <c r="AA39" s="3"/>
      <c r="AB39" s="3"/>
    </row>
    <row r="40" spans="1:28" ht="30" customHeight="1" x14ac:dyDescent="0.25">
      <c r="A40" s="124" t="s">
        <v>183</v>
      </c>
      <c r="B40" s="128" t="s">
        <v>209</v>
      </c>
      <c r="C40" s="129" t="s">
        <v>192</v>
      </c>
      <c r="D40" s="129">
        <v>1608033</v>
      </c>
      <c r="E40" s="129" t="s">
        <v>210</v>
      </c>
      <c r="F40" s="124" t="s">
        <v>71</v>
      </c>
      <c r="G40" s="170">
        <v>1</v>
      </c>
      <c r="H40" s="170">
        <v>0</v>
      </c>
      <c r="I40" s="170">
        <v>1</v>
      </c>
      <c r="J40" s="115" t="s">
        <v>194</v>
      </c>
      <c r="K40" s="147">
        <v>21067</v>
      </c>
      <c r="L40" s="144">
        <f t="shared" si="30"/>
        <v>16853.599999999999</v>
      </c>
      <c r="M40" s="144">
        <f t="shared" si="31"/>
        <v>4213.4000000000015</v>
      </c>
      <c r="N40" s="116">
        <v>0.8</v>
      </c>
      <c r="O40" s="133">
        <f t="shared" si="32"/>
        <v>16853.599999999999</v>
      </c>
      <c r="P40" s="133">
        <v>0</v>
      </c>
      <c r="Q40" s="133">
        <v>0</v>
      </c>
      <c r="R40" s="133">
        <v>0</v>
      </c>
      <c r="S40" s="133">
        <v>0</v>
      </c>
      <c r="T40" s="133">
        <v>0</v>
      </c>
      <c r="U40" s="133">
        <v>0</v>
      </c>
      <c r="V40" s="133">
        <v>0</v>
      </c>
      <c r="W40" s="1" t="b">
        <f t="shared" si="33"/>
        <v>1</v>
      </c>
      <c r="X40" s="41">
        <f t="shared" si="34"/>
        <v>0.8</v>
      </c>
      <c r="Y40" s="42" t="b">
        <f t="shared" si="35"/>
        <v>1</v>
      </c>
      <c r="Z40" s="42" t="b">
        <f t="shared" si="36"/>
        <v>1</v>
      </c>
      <c r="AA40" s="3"/>
      <c r="AB40" s="3"/>
    </row>
    <row r="41" spans="1:28" ht="30" customHeight="1" x14ac:dyDescent="0.25">
      <c r="A41" s="124" t="s">
        <v>184</v>
      </c>
      <c r="B41" s="128" t="s">
        <v>211</v>
      </c>
      <c r="C41" s="129" t="s">
        <v>192</v>
      </c>
      <c r="D41" s="129">
        <v>1608033</v>
      </c>
      <c r="E41" s="129" t="s">
        <v>212</v>
      </c>
      <c r="F41" s="124" t="s">
        <v>71</v>
      </c>
      <c r="G41" s="170">
        <v>1</v>
      </c>
      <c r="H41" s="170">
        <v>0</v>
      </c>
      <c r="I41" s="170">
        <v>1</v>
      </c>
      <c r="J41" s="115" t="s">
        <v>194</v>
      </c>
      <c r="K41" s="147">
        <v>20575</v>
      </c>
      <c r="L41" s="144">
        <f t="shared" si="30"/>
        <v>16460</v>
      </c>
      <c r="M41" s="144">
        <f t="shared" si="31"/>
        <v>4115</v>
      </c>
      <c r="N41" s="116">
        <v>0.8</v>
      </c>
      <c r="O41" s="133">
        <f t="shared" si="32"/>
        <v>16460</v>
      </c>
      <c r="P41" s="133">
        <v>0</v>
      </c>
      <c r="Q41" s="133">
        <v>0</v>
      </c>
      <c r="R41" s="133">
        <v>0</v>
      </c>
      <c r="S41" s="133">
        <v>0</v>
      </c>
      <c r="T41" s="133">
        <v>0</v>
      </c>
      <c r="U41" s="133">
        <v>0</v>
      </c>
      <c r="V41" s="133">
        <v>0</v>
      </c>
      <c r="W41" s="1" t="b">
        <f t="shared" si="33"/>
        <v>1</v>
      </c>
      <c r="X41" s="41">
        <f t="shared" si="34"/>
        <v>0.8</v>
      </c>
      <c r="Y41" s="42" t="b">
        <f t="shared" si="35"/>
        <v>1</v>
      </c>
      <c r="Z41" s="42" t="b">
        <f t="shared" si="36"/>
        <v>1</v>
      </c>
      <c r="AA41" s="3"/>
      <c r="AB41" s="3"/>
    </row>
    <row r="42" spans="1:28" ht="30" customHeight="1" x14ac:dyDescent="0.25">
      <c r="A42" s="124" t="s">
        <v>185</v>
      </c>
      <c r="B42" s="128" t="s">
        <v>213</v>
      </c>
      <c r="C42" s="129" t="s">
        <v>192</v>
      </c>
      <c r="D42" s="129">
        <v>1608033</v>
      </c>
      <c r="E42" s="129" t="s">
        <v>214</v>
      </c>
      <c r="F42" s="124" t="s">
        <v>71</v>
      </c>
      <c r="G42" s="170">
        <v>1</v>
      </c>
      <c r="H42" s="170">
        <v>0</v>
      </c>
      <c r="I42" s="170">
        <v>1</v>
      </c>
      <c r="J42" s="115" t="s">
        <v>194</v>
      </c>
      <c r="K42" s="147">
        <v>20575</v>
      </c>
      <c r="L42" s="144">
        <f t="shared" si="30"/>
        <v>16460</v>
      </c>
      <c r="M42" s="144">
        <f t="shared" si="31"/>
        <v>4115</v>
      </c>
      <c r="N42" s="116">
        <v>0.8</v>
      </c>
      <c r="O42" s="133">
        <f t="shared" si="32"/>
        <v>16460</v>
      </c>
      <c r="P42" s="133">
        <v>0</v>
      </c>
      <c r="Q42" s="133">
        <v>0</v>
      </c>
      <c r="R42" s="133">
        <v>0</v>
      </c>
      <c r="S42" s="133">
        <v>0</v>
      </c>
      <c r="T42" s="133">
        <v>0</v>
      </c>
      <c r="U42" s="133">
        <v>0</v>
      </c>
      <c r="V42" s="133">
        <v>0</v>
      </c>
      <c r="W42" s="1" t="b">
        <f t="shared" si="33"/>
        <v>1</v>
      </c>
      <c r="X42" s="41">
        <f t="shared" si="34"/>
        <v>0.8</v>
      </c>
      <c r="Y42" s="42" t="b">
        <f t="shared" si="35"/>
        <v>1</v>
      </c>
      <c r="Z42" s="42" t="b">
        <f t="shared" si="36"/>
        <v>1</v>
      </c>
      <c r="AA42" s="3"/>
      <c r="AB42" s="3"/>
    </row>
    <row r="43" spans="1:28" ht="30" customHeight="1" x14ac:dyDescent="0.25">
      <c r="A43" s="124" t="s">
        <v>186</v>
      </c>
      <c r="B43" s="128" t="s">
        <v>121</v>
      </c>
      <c r="C43" s="129" t="s">
        <v>105</v>
      </c>
      <c r="D43" s="129">
        <v>1608</v>
      </c>
      <c r="E43" s="129" t="s">
        <v>122</v>
      </c>
      <c r="F43" s="124" t="s">
        <v>57</v>
      </c>
      <c r="G43" s="170">
        <v>1</v>
      </c>
      <c r="H43" s="170">
        <v>0</v>
      </c>
      <c r="I43" s="170">
        <v>1</v>
      </c>
      <c r="J43" s="115" t="s">
        <v>109</v>
      </c>
      <c r="K43" s="147">
        <v>60000</v>
      </c>
      <c r="L43" s="144">
        <f t="shared" si="27"/>
        <v>48000</v>
      </c>
      <c r="M43" s="144">
        <f t="shared" si="28"/>
        <v>12000</v>
      </c>
      <c r="N43" s="116">
        <v>0.8</v>
      </c>
      <c r="O43" s="133">
        <f t="shared" si="29"/>
        <v>48000</v>
      </c>
      <c r="P43" s="133">
        <v>0</v>
      </c>
      <c r="Q43" s="133">
        <v>0</v>
      </c>
      <c r="R43" s="133">
        <v>0</v>
      </c>
      <c r="S43" s="133">
        <v>0</v>
      </c>
      <c r="T43" s="133">
        <v>0</v>
      </c>
      <c r="U43" s="133">
        <v>0</v>
      </c>
      <c r="V43" s="133">
        <v>0</v>
      </c>
      <c r="W43" s="1" t="b">
        <f t="shared" si="13"/>
        <v>1</v>
      </c>
      <c r="X43" s="41">
        <f t="shared" si="14"/>
        <v>0.8</v>
      </c>
      <c r="Y43" s="42" t="b">
        <f t="shared" si="15"/>
        <v>1</v>
      </c>
      <c r="Z43" s="42" t="b">
        <f t="shared" si="16"/>
        <v>1</v>
      </c>
      <c r="AA43" s="3"/>
      <c r="AB43" s="3"/>
    </row>
    <row r="44" spans="1:28" ht="30" customHeight="1" x14ac:dyDescent="0.25">
      <c r="A44" s="124" t="s">
        <v>187</v>
      </c>
      <c r="B44" s="128" t="s">
        <v>123</v>
      </c>
      <c r="C44" s="129" t="s">
        <v>46</v>
      </c>
      <c r="D44" s="129">
        <v>1607</v>
      </c>
      <c r="E44" s="129" t="s">
        <v>124</v>
      </c>
      <c r="F44" s="124" t="s">
        <v>57</v>
      </c>
      <c r="G44" s="170">
        <v>1</v>
      </c>
      <c r="H44" s="170">
        <v>0</v>
      </c>
      <c r="I44" s="170">
        <v>1</v>
      </c>
      <c r="J44" s="115" t="s">
        <v>58</v>
      </c>
      <c r="K44" s="147">
        <v>113000</v>
      </c>
      <c r="L44" s="144">
        <f t="shared" si="27"/>
        <v>90400</v>
      </c>
      <c r="M44" s="144">
        <f t="shared" si="28"/>
        <v>22600</v>
      </c>
      <c r="N44" s="116">
        <v>0.8</v>
      </c>
      <c r="O44" s="133">
        <f t="shared" si="29"/>
        <v>90400</v>
      </c>
      <c r="P44" s="133">
        <v>0</v>
      </c>
      <c r="Q44" s="133">
        <v>0</v>
      </c>
      <c r="R44" s="133">
        <v>0</v>
      </c>
      <c r="S44" s="133">
        <v>0</v>
      </c>
      <c r="T44" s="133">
        <v>0</v>
      </c>
      <c r="U44" s="133">
        <v>0</v>
      </c>
      <c r="V44" s="133">
        <v>0</v>
      </c>
      <c r="W44" s="1" t="b">
        <f t="shared" si="13"/>
        <v>1</v>
      </c>
      <c r="X44" s="41">
        <f t="shared" si="14"/>
        <v>0.8</v>
      </c>
      <c r="Y44" s="42" t="b">
        <f t="shared" si="15"/>
        <v>1</v>
      </c>
      <c r="Z44" s="42" t="b">
        <f t="shared" si="16"/>
        <v>1</v>
      </c>
      <c r="AA44" s="3"/>
      <c r="AB44" s="3"/>
    </row>
    <row r="45" spans="1:28" ht="33.75" customHeight="1" x14ac:dyDescent="0.25">
      <c r="A45" s="124" t="s">
        <v>215</v>
      </c>
      <c r="B45" s="128" t="s">
        <v>125</v>
      </c>
      <c r="C45" s="129" t="s">
        <v>49</v>
      </c>
      <c r="D45" s="129">
        <v>1609</v>
      </c>
      <c r="E45" s="129" t="s">
        <v>126</v>
      </c>
      <c r="F45" s="124" t="s">
        <v>71</v>
      </c>
      <c r="G45" s="170">
        <v>1</v>
      </c>
      <c r="H45" s="170">
        <v>0</v>
      </c>
      <c r="I45" s="170">
        <v>1</v>
      </c>
      <c r="J45" s="115" t="s">
        <v>54</v>
      </c>
      <c r="K45" s="147">
        <v>25000</v>
      </c>
      <c r="L45" s="144">
        <f t="shared" si="27"/>
        <v>20000</v>
      </c>
      <c r="M45" s="144">
        <f t="shared" si="28"/>
        <v>5000</v>
      </c>
      <c r="N45" s="116">
        <v>0.8</v>
      </c>
      <c r="O45" s="133">
        <f t="shared" si="29"/>
        <v>20000</v>
      </c>
      <c r="P45" s="133">
        <v>0</v>
      </c>
      <c r="Q45" s="133">
        <v>0</v>
      </c>
      <c r="R45" s="133">
        <v>0</v>
      </c>
      <c r="S45" s="133">
        <v>0</v>
      </c>
      <c r="T45" s="133">
        <v>0</v>
      </c>
      <c r="U45" s="133">
        <v>0</v>
      </c>
      <c r="V45" s="133">
        <v>0</v>
      </c>
      <c r="W45" s="1" t="b">
        <f t="shared" si="13"/>
        <v>1</v>
      </c>
      <c r="X45" s="41">
        <f t="shared" si="14"/>
        <v>0.8</v>
      </c>
      <c r="Y45" s="42" t="b">
        <f t="shared" si="15"/>
        <v>1</v>
      </c>
      <c r="Z45" s="42" t="b">
        <f t="shared" si="16"/>
        <v>1</v>
      </c>
      <c r="AA45" s="3"/>
      <c r="AB45" s="3"/>
    </row>
    <row r="46" spans="1:28" ht="30" customHeight="1" x14ac:dyDescent="0.25">
      <c r="A46" s="124" t="s">
        <v>216</v>
      </c>
      <c r="B46" s="128" t="s">
        <v>127</v>
      </c>
      <c r="C46" s="129" t="s">
        <v>46</v>
      </c>
      <c r="D46" s="129">
        <v>1607</v>
      </c>
      <c r="E46" s="129" t="s">
        <v>128</v>
      </c>
      <c r="F46" s="124" t="s">
        <v>71</v>
      </c>
      <c r="G46" s="170">
        <v>1</v>
      </c>
      <c r="H46" s="170">
        <v>1</v>
      </c>
      <c r="I46" s="170">
        <v>0</v>
      </c>
      <c r="J46" s="115" t="s">
        <v>58</v>
      </c>
      <c r="K46" s="147">
        <v>173400</v>
      </c>
      <c r="L46" s="144">
        <f t="shared" si="10"/>
        <v>138720</v>
      </c>
      <c r="M46" s="144">
        <f t="shared" si="11"/>
        <v>34680</v>
      </c>
      <c r="N46" s="116">
        <v>0.8</v>
      </c>
      <c r="O46" s="133">
        <f t="shared" si="12"/>
        <v>138720</v>
      </c>
      <c r="P46" s="133">
        <v>0</v>
      </c>
      <c r="Q46" s="133">
        <v>0</v>
      </c>
      <c r="R46" s="133">
        <v>0</v>
      </c>
      <c r="S46" s="133">
        <v>0</v>
      </c>
      <c r="T46" s="133">
        <v>0</v>
      </c>
      <c r="U46" s="133">
        <v>0</v>
      </c>
      <c r="V46" s="133">
        <v>0</v>
      </c>
      <c r="W46" s="1" t="b">
        <f t="shared" si="13"/>
        <v>1</v>
      </c>
      <c r="X46" s="41">
        <f t="shared" si="14"/>
        <v>0.8</v>
      </c>
      <c r="Y46" s="42" t="b">
        <f t="shared" si="15"/>
        <v>1</v>
      </c>
      <c r="Z46" s="42" t="b">
        <f t="shared" si="16"/>
        <v>1</v>
      </c>
      <c r="AA46" s="3"/>
      <c r="AB46" s="3"/>
    </row>
    <row r="47" spans="1:28" ht="30" customHeight="1" x14ac:dyDescent="0.25">
      <c r="A47" s="124" t="s">
        <v>217</v>
      </c>
      <c r="B47" s="128" t="s">
        <v>129</v>
      </c>
      <c r="C47" s="129" t="s">
        <v>46</v>
      </c>
      <c r="D47" s="129">
        <v>1607</v>
      </c>
      <c r="E47" s="129" t="s">
        <v>130</v>
      </c>
      <c r="F47" s="124" t="s">
        <v>57</v>
      </c>
      <c r="G47" s="170">
        <v>1</v>
      </c>
      <c r="H47" s="170">
        <v>0</v>
      </c>
      <c r="I47" s="170">
        <v>1</v>
      </c>
      <c r="J47" s="115" t="s">
        <v>58</v>
      </c>
      <c r="K47" s="147">
        <v>65220</v>
      </c>
      <c r="L47" s="144">
        <f t="shared" si="10"/>
        <v>52176</v>
      </c>
      <c r="M47" s="144">
        <f t="shared" si="11"/>
        <v>13044</v>
      </c>
      <c r="N47" s="116">
        <v>0.8</v>
      </c>
      <c r="O47" s="133">
        <f t="shared" si="12"/>
        <v>52176</v>
      </c>
      <c r="P47" s="133">
        <v>0</v>
      </c>
      <c r="Q47" s="133">
        <v>0</v>
      </c>
      <c r="R47" s="133">
        <v>0</v>
      </c>
      <c r="S47" s="133">
        <v>0</v>
      </c>
      <c r="T47" s="133">
        <v>0</v>
      </c>
      <c r="U47" s="133">
        <v>0</v>
      </c>
      <c r="V47" s="133">
        <v>0</v>
      </c>
      <c r="W47" s="1" t="b">
        <f t="shared" si="13"/>
        <v>1</v>
      </c>
      <c r="X47" s="41">
        <f t="shared" si="14"/>
        <v>0.8</v>
      </c>
      <c r="Y47" s="42" t="b">
        <f t="shared" si="15"/>
        <v>1</v>
      </c>
      <c r="Z47" s="42" t="b">
        <f t="shared" si="16"/>
        <v>1</v>
      </c>
      <c r="AA47" s="3"/>
      <c r="AB47" s="3"/>
    </row>
    <row r="48" spans="1:28" ht="34.5" customHeight="1" x14ac:dyDescent="0.25">
      <c r="A48" s="124" t="s">
        <v>218</v>
      </c>
      <c r="B48" s="130" t="s">
        <v>131</v>
      </c>
      <c r="C48" s="131" t="s">
        <v>75</v>
      </c>
      <c r="D48" s="131">
        <v>1601</v>
      </c>
      <c r="E48" s="131" t="s">
        <v>132</v>
      </c>
      <c r="F48" s="124" t="s">
        <v>71</v>
      </c>
      <c r="G48" s="170">
        <v>1</v>
      </c>
      <c r="H48" s="170">
        <v>1</v>
      </c>
      <c r="I48" s="170">
        <v>0</v>
      </c>
      <c r="J48" s="115" t="s">
        <v>135</v>
      </c>
      <c r="K48" s="147">
        <v>42558</v>
      </c>
      <c r="L48" s="144">
        <f t="shared" si="10"/>
        <v>34046.400000000001</v>
      </c>
      <c r="M48" s="144">
        <f t="shared" si="11"/>
        <v>8511.5999999999985</v>
      </c>
      <c r="N48" s="116">
        <v>0.8</v>
      </c>
      <c r="O48" s="133">
        <f t="shared" si="12"/>
        <v>34046.400000000001</v>
      </c>
      <c r="P48" s="133">
        <v>0</v>
      </c>
      <c r="Q48" s="133">
        <v>0</v>
      </c>
      <c r="R48" s="133">
        <v>0</v>
      </c>
      <c r="S48" s="133">
        <v>0</v>
      </c>
      <c r="T48" s="133">
        <v>0</v>
      </c>
      <c r="U48" s="133">
        <v>0</v>
      </c>
      <c r="V48" s="133">
        <v>0</v>
      </c>
      <c r="W48" s="1" t="b">
        <f t="shared" si="13"/>
        <v>1</v>
      </c>
      <c r="X48" s="41">
        <f t="shared" si="14"/>
        <v>0.8</v>
      </c>
      <c r="Y48" s="42" t="b">
        <f t="shared" si="15"/>
        <v>1</v>
      </c>
      <c r="Z48" s="42" t="b">
        <f t="shared" si="16"/>
        <v>1</v>
      </c>
      <c r="AA48" s="3"/>
      <c r="AB48" s="3"/>
    </row>
    <row r="49" spans="1:28" ht="32.25" customHeight="1" x14ac:dyDescent="0.25">
      <c r="A49" s="124" t="s">
        <v>219</v>
      </c>
      <c r="B49" s="128" t="s">
        <v>133</v>
      </c>
      <c r="C49" s="129" t="s">
        <v>105</v>
      </c>
      <c r="D49" s="131">
        <v>1608</v>
      </c>
      <c r="E49" s="129" t="s">
        <v>134</v>
      </c>
      <c r="F49" s="124" t="s">
        <v>71</v>
      </c>
      <c r="G49" s="170">
        <v>3</v>
      </c>
      <c r="H49" s="170">
        <v>3</v>
      </c>
      <c r="I49" s="170">
        <v>0</v>
      </c>
      <c r="J49" s="115" t="s">
        <v>109</v>
      </c>
      <c r="K49" s="147">
        <v>160000</v>
      </c>
      <c r="L49" s="144">
        <f t="shared" si="10"/>
        <v>128000</v>
      </c>
      <c r="M49" s="144">
        <f t="shared" si="11"/>
        <v>32000</v>
      </c>
      <c r="N49" s="116">
        <v>0.8</v>
      </c>
      <c r="O49" s="133">
        <f t="shared" si="12"/>
        <v>128000</v>
      </c>
      <c r="P49" s="133">
        <v>0</v>
      </c>
      <c r="Q49" s="133">
        <v>0</v>
      </c>
      <c r="R49" s="133">
        <v>0</v>
      </c>
      <c r="S49" s="133">
        <v>0</v>
      </c>
      <c r="T49" s="133">
        <v>0</v>
      </c>
      <c r="U49" s="133">
        <v>0</v>
      </c>
      <c r="V49" s="133">
        <v>0</v>
      </c>
      <c r="W49" s="1" t="b">
        <f t="shared" si="13"/>
        <v>1</v>
      </c>
      <c r="X49" s="41">
        <f t="shared" si="14"/>
        <v>0.8</v>
      </c>
      <c r="Y49" s="42" t="b">
        <f t="shared" si="15"/>
        <v>1</v>
      </c>
      <c r="Z49" s="42" t="b">
        <f t="shared" si="16"/>
        <v>1</v>
      </c>
      <c r="AA49" s="3"/>
      <c r="AB49" s="3"/>
    </row>
    <row r="50" spans="1:28" ht="33" customHeight="1" x14ac:dyDescent="0.25">
      <c r="A50" s="124" t="s">
        <v>220</v>
      </c>
      <c r="B50" s="128" t="s">
        <v>136</v>
      </c>
      <c r="C50" s="129" t="s">
        <v>64</v>
      </c>
      <c r="D50" s="129">
        <v>1603</v>
      </c>
      <c r="E50" s="129" t="s">
        <v>137</v>
      </c>
      <c r="F50" s="124" t="s">
        <v>71</v>
      </c>
      <c r="G50" s="170">
        <v>1</v>
      </c>
      <c r="H50" s="170">
        <v>1</v>
      </c>
      <c r="I50" s="170">
        <v>0</v>
      </c>
      <c r="J50" s="115" t="s">
        <v>66</v>
      </c>
      <c r="K50" s="147">
        <v>104938.73</v>
      </c>
      <c r="L50" s="144">
        <f t="shared" ref="L50:L54" si="37">ROUND(K50*N50,2)</f>
        <v>83950.98</v>
      </c>
      <c r="M50" s="144">
        <f t="shared" ref="M50:M54" si="38">K50-L50</f>
        <v>20987.75</v>
      </c>
      <c r="N50" s="116">
        <v>0.8</v>
      </c>
      <c r="O50" s="133">
        <f t="shared" ref="O50:O54" si="39">L50</f>
        <v>83950.98</v>
      </c>
      <c r="P50" s="133">
        <v>0</v>
      </c>
      <c r="Q50" s="133">
        <v>0</v>
      </c>
      <c r="R50" s="133">
        <v>0</v>
      </c>
      <c r="S50" s="133">
        <v>0</v>
      </c>
      <c r="T50" s="133">
        <v>0</v>
      </c>
      <c r="U50" s="133">
        <v>0</v>
      </c>
      <c r="V50" s="133">
        <v>0</v>
      </c>
      <c r="W50" s="1" t="b">
        <f t="shared" si="13"/>
        <v>1</v>
      </c>
      <c r="X50" s="41">
        <f t="shared" si="14"/>
        <v>0.8</v>
      </c>
      <c r="Y50" s="42" t="b">
        <f t="shared" si="15"/>
        <v>1</v>
      </c>
      <c r="Z50" s="42" t="b">
        <f t="shared" si="16"/>
        <v>1</v>
      </c>
      <c r="AA50" s="3"/>
      <c r="AB50" s="3"/>
    </row>
    <row r="51" spans="1:28" ht="33" customHeight="1" x14ac:dyDescent="0.25">
      <c r="A51" s="124" t="s">
        <v>221</v>
      </c>
      <c r="B51" s="130" t="s">
        <v>138</v>
      </c>
      <c r="C51" s="131" t="s">
        <v>75</v>
      </c>
      <c r="D51" s="131">
        <v>1601</v>
      </c>
      <c r="E51" s="131" t="s">
        <v>139</v>
      </c>
      <c r="F51" s="124" t="s">
        <v>71</v>
      </c>
      <c r="G51" s="170">
        <v>1</v>
      </c>
      <c r="H51" s="170">
        <v>1</v>
      </c>
      <c r="I51" s="170">
        <v>0</v>
      </c>
      <c r="J51" s="115" t="s">
        <v>135</v>
      </c>
      <c r="K51" s="150">
        <v>134931</v>
      </c>
      <c r="L51" s="144">
        <f t="shared" si="37"/>
        <v>107944.8</v>
      </c>
      <c r="M51" s="144">
        <f t="shared" si="38"/>
        <v>26986.199999999997</v>
      </c>
      <c r="N51" s="116">
        <v>0.8</v>
      </c>
      <c r="O51" s="133">
        <f t="shared" si="39"/>
        <v>107944.8</v>
      </c>
      <c r="P51" s="133">
        <v>0</v>
      </c>
      <c r="Q51" s="133">
        <v>0</v>
      </c>
      <c r="R51" s="133">
        <v>0</v>
      </c>
      <c r="S51" s="133">
        <v>0</v>
      </c>
      <c r="T51" s="133">
        <v>0</v>
      </c>
      <c r="U51" s="133">
        <v>0</v>
      </c>
      <c r="V51" s="133">
        <v>0</v>
      </c>
      <c r="W51" s="1" t="b">
        <f t="shared" si="13"/>
        <v>1</v>
      </c>
      <c r="X51" s="41">
        <f t="shared" si="14"/>
        <v>0.8</v>
      </c>
      <c r="Y51" s="42" t="b">
        <f t="shared" si="15"/>
        <v>1</v>
      </c>
      <c r="Z51" s="42" t="b">
        <f t="shared" si="16"/>
        <v>1</v>
      </c>
      <c r="AA51" s="3"/>
      <c r="AB51" s="3"/>
    </row>
    <row r="52" spans="1:28" ht="31.5" customHeight="1" x14ac:dyDescent="0.25">
      <c r="A52" s="124" t="s">
        <v>222</v>
      </c>
      <c r="B52" s="130" t="s">
        <v>140</v>
      </c>
      <c r="C52" s="131" t="s">
        <v>75</v>
      </c>
      <c r="D52" s="131">
        <v>1601</v>
      </c>
      <c r="E52" s="131" t="s">
        <v>141</v>
      </c>
      <c r="F52" s="124" t="s">
        <v>71</v>
      </c>
      <c r="G52" s="170">
        <v>1</v>
      </c>
      <c r="H52" s="170">
        <v>1</v>
      </c>
      <c r="I52" s="170">
        <v>0</v>
      </c>
      <c r="J52" s="115" t="s">
        <v>135</v>
      </c>
      <c r="K52" s="147">
        <v>113160</v>
      </c>
      <c r="L52" s="144">
        <f t="shared" si="37"/>
        <v>90528</v>
      </c>
      <c r="M52" s="144">
        <f t="shared" si="38"/>
        <v>22632</v>
      </c>
      <c r="N52" s="116">
        <v>0.8</v>
      </c>
      <c r="O52" s="133">
        <f t="shared" si="39"/>
        <v>90528</v>
      </c>
      <c r="P52" s="133">
        <v>0</v>
      </c>
      <c r="Q52" s="133">
        <v>0</v>
      </c>
      <c r="R52" s="133">
        <v>0</v>
      </c>
      <c r="S52" s="133">
        <v>0</v>
      </c>
      <c r="T52" s="133">
        <v>0</v>
      </c>
      <c r="U52" s="133">
        <v>0</v>
      </c>
      <c r="V52" s="133">
        <v>0</v>
      </c>
      <c r="W52" s="1" t="b">
        <f t="shared" si="13"/>
        <v>1</v>
      </c>
      <c r="X52" s="41">
        <f t="shared" si="14"/>
        <v>0.8</v>
      </c>
      <c r="Y52" s="42" t="b">
        <f t="shared" si="15"/>
        <v>1</v>
      </c>
      <c r="Z52" s="42" t="b">
        <f t="shared" si="16"/>
        <v>1</v>
      </c>
      <c r="AA52" s="3"/>
      <c r="AB52" s="3"/>
    </row>
    <row r="53" spans="1:28" ht="38.25" customHeight="1" x14ac:dyDescent="0.25">
      <c r="A53" s="124" t="s">
        <v>223</v>
      </c>
      <c r="B53" s="130" t="s">
        <v>142</v>
      </c>
      <c r="C53" s="131" t="s">
        <v>75</v>
      </c>
      <c r="D53" s="131">
        <v>1601</v>
      </c>
      <c r="E53" s="131" t="s">
        <v>143</v>
      </c>
      <c r="F53" s="124" t="s">
        <v>71</v>
      </c>
      <c r="G53" s="170">
        <v>1</v>
      </c>
      <c r="H53" s="170">
        <v>1</v>
      </c>
      <c r="I53" s="170">
        <v>0</v>
      </c>
      <c r="J53" s="115" t="s">
        <v>135</v>
      </c>
      <c r="K53" s="150">
        <v>143541</v>
      </c>
      <c r="L53" s="144">
        <f t="shared" si="37"/>
        <v>114832.8</v>
      </c>
      <c r="M53" s="144">
        <f t="shared" si="38"/>
        <v>28708.199999999997</v>
      </c>
      <c r="N53" s="116">
        <v>0.8</v>
      </c>
      <c r="O53" s="133">
        <f t="shared" si="39"/>
        <v>114832.8</v>
      </c>
      <c r="P53" s="133">
        <v>0</v>
      </c>
      <c r="Q53" s="133">
        <v>0</v>
      </c>
      <c r="R53" s="133">
        <v>0</v>
      </c>
      <c r="S53" s="133">
        <v>0</v>
      </c>
      <c r="T53" s="133">
        <v>0</v>
      </c>
      <c r="U53" s="133">
        <v>0</v>
      </c>
      <c r="V53" s="133">
        <v>0</v>
      </c>
      <c r="W53" s="1" t="b">
        <f t="shared" si="13"/>
        <v>1</v>
      </c>
      <c r="X53" s="41">
        <f t="shared" si="14"/>
        <v>0.8</v>
      </c>
      <c r="Y53" s="42" t="b">
        <f t="shared" si="15"/>
        <v>1</v>
      </c>
      <c r="Z53" s="42" t="b">
        <f t="shared" si="16"/>
        <v>1</v>
      </c>
      <c r="AA53" s="3"/>
      <c r="AB53" s="3"/>
    </row>
    <row r="54" spans="1:28" ht="39" customHeight="1" x14ac:dyDescent="0.25">
      <c r="A54" s="124" t="s">
        <v>224</v>
      </c>
      <c r="B54" s="128" t="s">
        <v>144</v>
      </c>
      <c r="C54" s="129" t="s">
        <v>64</v>
      </c>
      <c r="D54" s="129">
        <v>1603</v>
      </c>
      <c r="E54" s="129" t="s">
        <v>145</v>
      </c>
      <c r="F54" s="124" t="s">
        <v>71</v>
      </c>
      <c r="G54" s="170">
        <v>1</v>
      </c>
      <c r="H54" s="170">
        <v>1</v>
      </c>
      <c r="I54" s="170">
        <v>0</v>
      </c>
      <c r="J54" s="115" t="s">
        <v>66</v>
      </c>
      <c r="K54" s="147">
        <v>120291.95</v>
      </c>
      <c r="L54" s="144">
        <f t="shared" si="37"/>
        <v>96233.56</v>
      </c>
      <c r="M54" s="144">
        <f t="shared" si="38"/>
        <v>24058.39</v>
      </c>
      <c r="N54" s="116">
        <v>0.8</v>
      </c>
      <c r="O54" s="133">
        <f t="shared" si="39"/>
        <v>96233.56</v>
      </c>
      <c r="P54" s="133">
        <v>0</v>
      </c>
      <c r="Q54" s="133">
        <v>0</v>
      </c>
      <c r="R54" s="133">
        <v>0</v>
      </c>
      <c r="S54" s="133">
        <v>0</v>
      </c>
      <c r="T54" s="133">
        <v>0</v>
      </c>
      <c r="U54" s="133">
        <v>0</v>
      </c>
      <c r="V54" s="133">
        <v>0</v>
      </c>
      <c r="W54" s="1" t="b">
        <f t="shared" si="13"/>
        <v>1</v>
      </c>
      <c r="X54" s="41">
        <f t="shared" si="14"/>
        <v>0.8</v>
      </c>
      <c r="Y54" s="42" t="b">
        <f t="shared" si="15"/>
        <v>1</v>
      </c>
      <c r="Z54" s="42" t="b">
        <f t="shared" si="16"/>
        <v>1</v>
      </c>
      <c r="AA54" s="3"/>
      <c r="AB54" s="3"/>
    </row>
    <row r="55" spans="1:28" ht="30" customHeight="1" x14ac:dyDescent="0.25">
      <c r="A55" s="124" t="s">
        <v>225</v>
      </c>
      <c r="B55" s="128" t="s">
        <v>45</v>
      </c>
      <c r="C55" s="129" t="s">
        <v>46</v>
      </c>
      <c r="D55" s="129">
        <v>1607</v>
      </c>
      <c r="E55" s="129" t="s">
        <v>47</v>
      </c>
      <c r="F55" s="124" t="s">
        <v>71</v>
      </c>
      <c r="G55" s="170">
        <v>1</v>
      </c>
      <c r="H55" s="170">
        <v>1</v>
      </c>
      <c r="I55" s="170">
        <v>0</v>
      </c>
      <c r="J55" s="115" t="s">
        <v>58</v>
      </c>
      <c r="K55" s="147">
        <v>132960</v>
      </c>
      <c r="L55" s="144">
        <f t="shared" ref="L55" si="40">ROUND(K55*N55,2)</f>
        <v>106368</v>
      </c>
      <c r="M55" s="144">
        <f t="shared" ref="M55" si="41">K55-L55</f>
        <v>26592</v>
      </c>
      <c r="N55" s="116">
        <v>0.8</v>
      </c>
      <c r="O55" s="133">
        <f t="shared" ref="O55" si="42">L55</f>
        <v>106368</v>
      </c>
      <c r="P55" s="133">
        <v>0</v>
      </c>
      <c r="Q55" s="133">
        <v>0</v>
      </c>
      <c r="R55" s="133">
        <v>0</v>
      </c>
      <c r="S55" s="133">
        <v>0</v>
      </c>
      <c r="T55" s="133">
        <v>0</v>
      </c>
      <c r="U55" s="133">
        <v>0</v>
      </c>
      <c r="V55" s="133">
        <v>0</v>
      </c>
      <c r="W55" s="1" t="b">
        <f t="shared" si="13"/>
        <v>1</v>
      </c>
      <c r="X55" s="41">
        <f t="shared" si="14"/>
        <v>0.8</v>
      </c>
      <c r="Y55" s="42" t="b">
        <f t="shared" si="15"/>
        <v>1</v>
      </c>
      <c r="Z55" s="42" t="b">
        <f t="shared" si="16"/>
        <v>1</v>
      </c>
      <c r="AA55" s="3"/>
      <c r="AB55" s="3"/>
    </row>
    <row r="56" spans="1:28" ht="20.100000000000001" customHeight="1" x14ac:dyDescent="0.25">
      <c r="A56" s="195" t="s">
        <v>34</v>
      </c>
      <c r="B56" s="195"/>
      <c r="C56" s="195"/>
      <c r="D56" s="195"/>
      <c r="E56" s="195"/>
      <c r="F56" s="195"/>
      <c r="G56" s="134">
        <f>SUM(G3:G55)</f>
        <v>62</v>
      </c>
      <c r="H56" s="134">
        <f>SUM(H3:H55)</f>
        <v>15</v>
      </c>
      <c r="I56" s="134">
        <f>SUM(I3:I55)</f>
        <v>47</v>
      </c>
      <c r="J56" s="135" t="s">
        <v>13</v>
      </c>
      <c r="K56" s="151">
        <f>SUM(K3:K55)</f>
        <v>3596670.35</v>
      </c>
      <c r="L56" s="151">
        <f>SUM(L3:L55)</f>
        <v>2877336.27</v>
      </c>
      <c r="M56" s="151">
        <f>SUM(M3:M55)</f>
        <v>719334.08</v>
      </c>
      <c r="N56" s="152" t="s">
        <v>13</v>
      </c>
      <c r="O56" s="153">
        <f t="shared" ref="O56:V56" si="43">SUM(O3:O55)</f>
        <v>2877336.27</v>
      </c>
      <c r="P56" s="137">
        <f t="shared" si="43"/>
        <v>0</v>
      </c>
      <c r="Q56" s="137">
        <f t="shared" si="43"/>
        <v>0</v>
      </c>
      <c r="R56" s="137">
        <f t="shared" si="43"/>
        <v>0</v>
      </c>
      <c r="S56" s="137">
        <f t="shared" si="43"/>
        <v>0</v>
      </c>
      <c r="T56" s="137">
        <f t="shared" si="43"/>
        <v>0</v>
      </c>
      <c r="U56" s="137">
        <f t="shared" si="43"/>
        <v>0</v>
      </c>
      <c r="V56" s="137">
        <f t="shared" si="43"/>
        <v>0</v>
      </c>
      <c r="W56" s="1" t="b">
        <f t="shared" si="0"/>
        <v>1</v>
      </c>
      <c r="X56" s="41">
        <f t="shared" si="1"/>
        <v>0.8</v>
      </c>
      <c r="Y56" s="42" t="s">
        <v>13</v>
      </c>
      <c r="Z56" s="42" t="b">
        <f t="shared" si="3"/>
        <v>1</v>
      </c>
      <c r="AA56" s="3"/>
      <c r="AB56" s="3"/>
    </row>
    <row r="57" spans="1:28" x14ac:dyDescent="0.25">
      <c r="A57" s="126"/>
      <c r="B57" s="31"/>
      <c r="C57" s="31"/>
      <c r="D57" s="31"/>
      <c r="E57" s="31"/>
      <c r="F57" s="126"/>
      <c r="G57" s="164"/>
      <c r="H57" s="164"/>
      <c r="I57" s="164"/>
      <c r="J57" s="138"/>
      <c r="K57" s="154"/>
      <c r="L57" s="155"/>
      <c r="M57" s="155"/>
      <c r="N57" s="142"/>
      <c r="O57" s="155"/>
      <c r="P57" s="138"/>
      <c r="Q57" s="138"/>
      <c r="R57" s="138"/>
      <c r="S57" s="138"/>
      <c r="T57" s="138"/>
      <c r="U57" s="138"/>
      <c r="V57" s="138"/>
    </row>
    <row r="58" spans="1:28" x14ac:dyDescent="0.25">
      <c r="A58" s="141" t="s">
        <v>36</v>
      </c>
      <c r="B58" s="140"/>
      <c r="C58" s="140"/>
      <c r="D58" s="140"/>
      <c r="E58" s="140"/>
      <c r="F58" s="141"/>
      <c r="G58" s="139"/>
      <c r="H58" s="139"/>
      <c r="I58" s="139"/>
      <c r="J58" s="142"/>
      <c r="K58" s="156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2"/>
      <c r="X58" s="12"/>
      <c r="Y58" s="1"/>
      <c r="AB58" s="42"/>
    </row>
    <row r="59" spans="1:28" x14ac:dyDescent="0.25">
      <c r="A59" s="127" t="s">
        <v>35</v>
      </c>
      <c r="B59" s="32"/>
      <c r="C59" s="32"/>
      <c r="D59" s="32"/>
      <c r="E59" s="32"/>
      <c r="F59" s="127"/>
      <c r="G59" s="164"/>
      <c r="H59" s="164"/>
      <c r="I59" s="164"/>
      <c r="J59" s="138"/>
      <c r="K59" s="157"/>
      <c r="L59" s="155"/>
      <c r="M59" s="155"/>
      <c r="N59" s="142"/>
      <c r="O59" s="155"/>
      <c r="P59" s="138"/>
      <c r="Q59" s="138"/>
      <c r="R59" s="138"/>
      <c r="S59" s="138"/>
      <c r="T59" s="138"/>
      <c r="U59" s="138"/>
      <c r="V59" s="138"/>
    </row>
  </sheetData>
  <mergeCells count="15">
    <mergeCell ref="O1:V1"/>
    <mergeCell ref="C1:C2"/>
    <mergeCell ref="D1:D2"/>
    <mergeCell ref="A56:F56"/>
    <mergeCell ref="A1:A2"/>
    <mergeCell ref="B1:B2"/>
    <mergeCell ref="E1:E2"/>
    <mergeCell ref="F1:F2"/>
    <mergeCell ref="M1:M2"/>
    <mergeCell ref="N1:N2"/>
    <mergeCell ref="G1:G2"/>
    <mergeCell ref="J1:J2"/>
    <mergeCell ref="K1:K2"/>
    <mergeCell ref="L1:L2"/>
    <mergeCell ref="H1:I1"/>
  </mergeCells>
  <conditionalFormatting sqref="W3:Z56">
    <cfRule type="cellIs" dxfId="23" priority="15" operator="equal">
      <formula>FALSE</formula>
    </cfRule>
  </conditionalFormatting>
  <conditionalFormatting sqref="W3:Y56">
    <cfRule type="containsText" dxfId="22" priority="13" operator="containsText" text="fałsz">
      <formula>NOT(ISERROR(SEARCH("fałsz",W3)))</formula>
    </cfRule>
  </conditionalFormatting>
  <conditionalFormatting sqref="AB58">
    <cfRule type="cellIs" dxfId="21" priority="12" operator="equal">
      <formula>FALSE</formula>
    </cfRule>
  </conditionalFormatting>
  <conditionalFormatting sqref="AB58">
    <cfRule type="cellIs" dxfId="20" priority="11" operator="equal">
      <formula>FALSE</formula>
    </cfRule>
  </conditionalFormatting>
  <dataValidations disablePrompts="1" count="1">
    <dataValidation type="list" allowBlank="1" showInputMessage="1" showErrorMessage="1" sqref="F3:F55" xr:uid="{00000000-0002-0000-0100-000000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headerFooter>
    <oddHeader>&amp;LWojewództwo opolskie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4"/>
  <sheetViews>
    <sheetView showGridLines="0" tabSelected="1" view="pageBreakPreview" zoomScale="85" zoomScaleNormal="85" zoomScaleSheetLayoutView="85" workbookViewId="0">
      <selection activeCell="M4" sqref="M4"/>
    </sheetView>
  </sheetViews>
  <sheetFormatPr defaultColWidth="9.28515625" defaultRowHeight="15" x14ac:dyDescent="0.25"/>
  <cols>
    <col min="1" max="1" width="5" style="39" customWidth="1"/>
    <col min="2" max="2" width="14.42578125" style="3" customWidth="1"/>
    <col min="3" max="3" width="15.7109375" style="3" customWidth="1"/>
    <col min="4" max="4" width="10.140625" style="3" customWidth="1"/>
    <col min="5" max="5" width="15.7109375" style="3" customWidth="1"/>
    <col min="6" max="6" width="40.5703125" style="3" customWidth="1"/>
    <col min="7" max="7" width="7" style="39" customWidth="1"/>
    <col min="8" max="8" width="14.28515625" style="39" customWidth="1"/>
    <col min="9" max="10" width="17.85546875" style="39" customWidth="1"/>
    <col min="11" max="11" width="13.85546875" style="3" customWidth="1"/>
    <col min="12" max="12" width="11" style="4" customWidth="1"/>
    <col min="13" max="13" width="12.42578125" style="3" customWidth="1"/>
    <col min="14" max="14" width="11.5703125" style="3" customWidth="1"/>
    <col min="15" max="15" width="13.28515625" style="1" customWidth="1"/>
    <col min="16" max="16" width="12" style="3" customWidth="1"/>
    <col min="17" max="17" width="7.28515625" style="110" customWidth="1"/>
    <col min="18" max="19" width="7" style="110" customWidth="1"/>
    <col min="20" max="20" width="7.28515625" style="110" customWidth="1"/>
    <col min="21" max="21" width="6.7109375" style="110" customWidth="1"/>
    <col min="22" max="22" width="6.42578125" style="110" customWidth="1"/>
    <col min="23" max="23" width="6.5703125" style="110" customWidth="1"/>
    <col min="24" max="25" width="15.7109375" style="3" customWidth="1"/>
    <col min="26" max="28" width="15.7109375" style="12" customWidth="1"/>
    <col min="29" max="29" width="15.7109375" style="3" customWidth="1"/>
    <col min="30" max="16384" width="9.28515625" style="3"/>
  </cols>
  <sheetData>
    <row r="1" spans="1:28" ht="20.100000000000001" customHeight="1" x14ac:dyDescent="0.25">
      <c r="A1" s="192" t="s">
        <v>4</v>
      </c>
      <c r="B1" s="192" t="s">
        <v>5</v>
      </c>
      <c r="C1" s="193" t="s">
        <v>6</v>
      </c>
      <c r="D1" s="192" t="s">
        <v>30</v>
      </c>
      <c r="E1" s="193" t="s">
        <v>14</v>
      </c>
      <c r="F1" s="192" t="s">
        <v>7</v>
      </c>
      <c r="G1" s="192" t="s">
        <v>24</v>
      </c>
      <c r="H1" s="198" t="s">
        <v>43</v>
      </c>
      <c r="I1" s="201" t="s">
        <v>40</v>
      </c>
      <c r="J1" s="202"/>
      <c r="K1" s="192" t="s">
        <v>25</v>
      </c>
      <c r="L1" s="198" t="s">
        <v>8</v>
      </c>
      <c r="M1" s="192" t="s">
        <v>16</v>
      </c>
      <c r="N1" s="193" t="s">
        <v>12</v>
      </c>
      <c r="O1" s="192" t="s">
        <v>10</v>
      </c>
      <c r="P1" s="203" t="s">
        <v>11</v>
      </c>
      <c r="Q1" s="204"/>
      <c r="R1" s="204"/>
      <c r="S1" s="204"/>
      <c r="T1" s="204"/>
      <c r="U1" s="204"/>
      <c r="V1" s="204"/>
      <c r="W1" s="205"/>
      <c r="X1" s="12"/>
      <c r="Y1" s="12"/>
    </row>
    <row r="2" spans="1:28" ht="27.75" customHeight="1" x14ac:dyDescent="0.25">
      <c r="A2" s="192"/>
      <c r="B2" s="192"/>
      <c r="C2" s="194"/>
      <c r="D2" s="192"/>
      <c r="E2" s="194"/>
      <c r="F2" s="192"/>
      <c r="G2" s="192"/>
      <c r="H2" s="198"/>
      <c r="I2" s="121" t="s">
        <v>41</v>
      </c>
      <c r="J2" s="121" t="s">
        <v>42</v>
      </c>
      <c r="K2" s="192"/>
      <c r="L2" s="198"/>
      <c r="M2" s="192"/>
      <c r="N2" s="194"/>
      <c r="O2" s="192"/>
      <c r="P2" s="120">
        <v>2021</v>
      </c>
      <c r="Q2" s="111">
        <v>2022</v>
      </c>
      <c r="R2" s="111">
        <v>2023</v>
      </c>
      <c r="S2" s="111">
        <v>2024</v>
      </c>
      <c r="T2" s="111">
        <v>2025</v>
      </c>
      <c r="U2" s="111">
        <v>2026</v>
      </c>
      <c r="V2" s="111">
        <v>2027</v>
      </c>
      <c r="W2" s="111">
        <v>2028</v>
      </c>
      <c r="X2" s="1" t="s">
        <v>26</v>
      </c>
      <c r="Y2" s="1" t="s">
        <v>27</v>
      </c>
      <c r="Z2" s="1" t="s">
        <v>28</v>
      </c>
      <c r="AA2" s="40" t="s">
        <v>29</v>
      </c>
      <c r="AB2" s="3"/>
    </row>
    <row r="3" spans="1:28" s="4" customFormat="1" ht="30" customHeight="1" x14ac:dyDescent="0.25">
      <c r="A3" s="168" t="s">
        <v>146</v>
      </c>
      <c r="B3" s="130" t="s">
        <v>188</v>
      </c>
      <c r="C3" s="131" t="s">
        <v>189</v>
      </c>
      <c r="D3" s="131">
        <v>1610043</v>
      </c>
      <c r="E3" s="160" t="s">
        <v>81</v>
      </c>
      <c r="F3" s="131" t="s">
        <v>273</v>
      </c>
      <c r="G3" s="124" t="s">
        <v>57</v>
      </c>
      <c r="H3" s="125">
        <v>2</v>
      </c>
      <c r="I3" s="125">
        <v>0</v>
      </c>
      <c r="J3" s="125">
        <v>2</v>
      </c>
      <c r="K3" s="115" t="s">
        <v>190</v>
      </c>
      <c r="L3" s="117">
        <v>100000</v>
      </c>
      <c r="M3" s="118">
        <f>ROUND(L3*O3,2)</f>
        <v>80000</v>
      </c>
      <c r="N3" s="119">
        <f>L3-M3</f>
        <v>20000</v>
      </c>
      <c r="O3" s="167">
        <v>0.8</v>
      </c>
      <c r="P3" s="117">
        <f>M3</f>
        <v>80000</v>
      </c>
      <c r="Q3" s="117">
        <v>0</v>
      </c>
      <c r="R3" s="117">
        <v>0</v>
      </c>
      <c r="S3" s="146">
        <v>0</v>
      </c>
      <c r="T3" s="146">
        <v>0</v>
      </c>
      <c r="U3" s="146">
        <v>0</v>
      </c>
      <c r="V3" s="146">
        <v>0</v>
      </c>
      <c r="W3" s="146">
        <v>0</v>
      </c>
      <c r="X3" s="112" t="b">
        <f t="shared" ref="X3:X21" si="0">M3=SUM(P3:W3)</f>
        <v>1</v>
      </c>
      <c r="Y3" s="113">
        <f t="shared" ref="Y3:Y21" si="1">ROUND(M3/L3,4)</f>
        <v>0.8</v>
      </c>
      <c r="Z3" s="114" t="b">
        <f t="shared" ref="Z3:Z9" si="2">Y3=O3</f>
        <v>1</v>
      </c>
      <c r="AA3" s="114" t="b">
        <f t="shared" ref="AA3:AA21" si="3">L3=M3+N3</f>
        <v>1</v>
      </c>
    </row>
    <row r="4" spans="1:28" s="4" customFormat="1" ht="30" customHeight="1" x14ac:dyDescent="0.25">
      <c r="A4" s="168" t="s">
        <v>147</v>
      </c>
      <c r="B4" s="128" t="s">
        <v>226</v>
      </c>
      <c r="C4" s="129" t="s">
        <v>227</v>
      </c>
      <c r="D4" s="129">
        <v>1601011</v>
      </c>
      <c r="E4" s="161" t="s">
        <v>75</v>
      </c>
      <c r="F4" s="129" t="s">
        <v>228</v>
      </c>
      <c r="G4" s="124" t="s">
        <v>57</v>
      </c>
      <c r="H4" s="125">
        <v>2</v>
      </c>
      <c r="I4" s="125">
        <v>0</v>
      </c>
      <c r="J4" s="125">
        <v>2</v>
      </c>
      <c r="K4" s="115" t="s">
        <v>229</v>
      </c>
      <c r="L4" s="117">
        <v>359800</v>
      </c>
      <c r="M4" s="118">
        <f t="shared" ref="M4:M20" si="4">ROUND(L4*O4,2)</f>
        <v>287840</v>
      </c>
      <c r="N4" s="119">
        <f t="shared" ref="N4:N20" si="5">L4-M4</f>
        <v>71960</v>
      </c>
      <c r="O4" s="167">
        <v>0.8</v>
      </c>
      <c r="P4" s="117">
        <f t="shared" ref="P4:P20" si="6">M4</f>
        <v>287840</v>
      </c>
      <c r="Q4" s="117">
        <v>0</v>
      </c>
      <c r="R4" s="117">
        <v>0</v>
      </c>
      <c r="S4" s="146">
        <v>0</v>
      </c>
      <c r="T4" s="146">
        <v>0</v>
      </c>
      <c r="U4" s="146">
        <v>0</v>
      </c>
      <c r="V4" s="146">
        <v>0</v>
      </c>
      <c r="W4" s="146">
        <v>0</v>
      </c>
      <c r="X4" s="112" t="b">
        <f t="shared" si="0"/>
        <v>1</v>
      </c>
      <c r="Y4" s="113">
        <f t="shared" si="1"/>
        <v>0.8</v>
      </c>
      <c r="Z4" s="114" t="b">
        <f t="shared" si="2"/>
        <v>1</v>
      </c>
      <c r="AA4" s="114" t="b">
        <f t="shared" si="3"/>
        <v>1</v>
      </c>
    </row>
    <row r="5" spans="1:28" ht="30" customHeight="1" x14ac:dyDescent="0.25">
      <c r="A5" s="168" t="s">
        <v>148</v>
      </c>
      <c r="B5" s="128" t="s">
        <v>230</v>
      </c>
      <c r="C5" s="129" t="s">
        <v>231</v>
      </c>
      <c r="D5" s="129">
        <v>1605023</v>
      </c>
      <c r="E5" s="122" t="s">
        <v>232</v>
      </c>
      <c r="F5" s="129" t="s">
        <v>233</v>
      </c>
      <c r="G5" s="124" t="s">
        <v>71</v>
      </c>
      <c r="H5" s="125">
        <v>1</v>
      </c>
      <c r="I5" s="125">
        <v>0</v>
      </c>
      <c r="J5" s="125">
        <v>1</v>
      </c>
      <c r="K5" s="115" t="s">
        <v>234</v>
      </c>
      <c r="L5" s="117">
        <v>36727.629999999997</v>
      </c>
      <c r="M5" s="118">
        <f t="shared" si="4"/>
        <v>29382.1</v>
      </c>
      <c r="N5" s="119">
        <f t="shared" si="5"/>
        <v>7345.5299999999988</v>
      </c>
      <c r="O5" s="167">
        <v>0.8</v>
      </c>
      <c r="P5" s="117">
        <f t="shared" si="6"/>
        <v>29382.1</v>
      </c>
      <c r="Q5" s="117">
        <v>0</v>
      </c>
      <c r="R5" s="117">
        <v>0</v>
      </c>
      <c r="S5" s="146">
        <v>0</v>
      </c>
      <c r="T5" s="146">
        <v>0</v>
      </c>
      <c r="U5" s="146">
        <v>0</v>
      </c>
      <c r="V5" s="146">
        <v>0</v>
      </c>
      <c r="W5" s="146">
        <v>0</v>
      </c>
      <c r="X5" s="1" t="b">
        <f t="shared" si="0"/>
        <v>1</v>
      </c>
      <c r="Y5" s="41">
        <f t="shared" si="1"/>
        <v>0.8</v>
      </c>
      <c r="Z5" s="42" t="b">
        <f t="shared" si="2"/>
        <v>1</v>
      </c>
      <c r="AA5" s="42" t="b">
        <f t="shared" si="3"/>
        <v>1</v>
      </c>
      <c r="AB5" s="3"/>
    </row>
    <row r="6" spans="1:28" s="4" customFormat="1" ht="45.75" customHeight="1" x14ac:dyDescent="0.25">
      <c r="A6" s="168" t="s">
        <v>149</v>
      </c>
      <c r="B6" s="128" t="s">
        <v>235</v>
      </c>
      <c r="C6" s="129" t="s">
        <v>236</v>
      </c>
      <c r="D6" s="129">
        <v>1611073</v>
      </c>
      <c r="E6" s="122" t="s">
        <v>238</v>
      </c>
      <c r="F6" s="129" t="s">
        <v>237</v>
      </c>
      <c r="G6" s="124" t="s">
        <v>57</v>
      </c>
      <c r="H6" s="125">
        <v>2</v>
      </c>
      <c r="I6" s="125">
        <v>0</v>
      </c>
      <c r="J6" s="125">
        <v>2</v>
      </c>
      <c r="K6" s="115" t="s">
        <v>58</v>
      </c>
      <c r="L6" s="117">
        <v>102701.57</v>
      </c>
      <c r="M6" s="118">
        <f t="shared" si="4"/>
        <v>82161.259999999995</v>
      </c>
      <c r="N6" s="119">
        <f t="shared" si="5"/>
        <v>20540.310000000012</v>
      </c>
      <c r="O6" s="167">
        <v>0.8</v>
      </c>
      <c r="P6" s="117">
        <f t="shared" si="6"/>
        <v>82161.259999999995</v>
      </c>
      <c r="Q6" s="117">
        <v>0</v>
      </c>
      <c r="R6" s="117">
        <v>0</v>
      </c>
      <c r="S6" s="146">
        <v>0</v>
      </c>
      <c r="T6" s="146">
        <v>0</v>
      </c>
      <c r="U6" s="146">
        <v>0</v>
      </c>
      <c r="V6" s="146">
        <v>0</v>
      </c>
      <c r="W6" s="146">
        <v>0</v>
      </c>
      <c r="X6" s="112" t="b">
        <f t="shared" si="0"/>
        <v>1</v>
      </c>
      <c r="Y6" s="113">
        <f t="shared" si="1"/>
        <v>0.8</v>
      </c>
      <c r="Z6" s="114" t="b">
        <f t="shared" si="2"/>
        <v>1</v>
      </c>
      <c r="AA6" s="114" t="b">
        <f t="shared" si="3"/>
        <v>1</v>
      </c>
    </row>
    <row r="7" spans="1:28" s="4" customFormat="1" ht="30" customHeight="1" x14ac:dyDescent="0.25">
      <c r="A7" s="168" t="s">
        <v>150</v>
      </c>
      <c r="B7" s="128" t="s">
        <v>239</v>
      </c>
      <c r="C7" s="129" t="s">
        <v>227</v>
      </c>
      <c r="D7" s="129">
        <v>1601011</v>
      </c>
      <c r="E7" s="122" t="s">
        <v>75</v>
      </c>
      <c r="F7" s="129" t="s">
        <v>240</v>
      </c>
      <c r="G7" s="124" t="s">
        <v>57</v>
      </c>
      <c r="H7" s="125">
        <v>2</v>
      </c>
      <c r="I7" s="125">
        <v>0</v>
      </c>
      <c r="J7" s="125">
        <v>2</v>
      </c>
      <c r="K7" s="115" t="s">
        <v>229</v>
      </c>
      <c r="L7" s="117">
        <v>309900</v>
      </c>
      <c r="M7" s="118">
        <f t="shared" si="4"/>
        <v>247920</v>
      </c>
      <c r="N7" s="119">
        <f t="shared" si="5"/>
        <v>61980</v>
      </c>
      <c r="O7" s="167">
        <v>0.8</v>
      </c>
      <c r="P7" s="117">
        <f t="shared" si="6"/>
        <v>247920</v>
      </c>
      <c r="Q7" s="117">
        <v>0</v>
      </c>
      <c r="R7" s="117">
        <v>0</v>
      </c>
      <c r="S7" s="146">
        <v>0</v>
      </c>
      <c r="T7" s="146">
        <v>0</v>
      </c>
      <c r="U7" s="146">
        <v>0</v>
      </c>
      <c r="V7" s="146">
        <v>0</v>
      </c>
      <c r="W7" s="146">
        <v>0</v>
      </c>
      <c r="X7" s="112" t="b">
        <f t="shared" si="0"/>
        <v>1</v>
      </c>
      <c r="Y7" s="113">
        <f t="shared" si="1"/>
        <v>0.8</v>
      </c>
      <c r="Z7" s="114" t="b">
        <f t="shared" si="2"/>
        <v>1</v>
      </c>
      <c r="AA7" s="114" t="b">
        <f t="shared" si="3"/>
        <v>1</v>
      </c>
    </row>
    <row r="8" spans="1:28" ht="41.25" customHeight="1" x14ac:dyDescent="0.25">
      <c r="A8" s="168" t="s">
        <v>151</v>
      </c>
      <c r="B8" s="128" t="s">
        <v>241</v>
      </c>
      <c r="C8" s="129" t="s">
        <v>242</v>
      </c>
      <c r="D8" s="129">
        <v>1607053</v>
      </c>
      <c r="E8" s="122" t="s">
        <v>46</v>
      </c>
      <c r="F8" s="129" t="s">
        <v>244</v>
      </c>
      <c r="G8" s="124" t="s">
        <v>57</v>
      </c>
      <c r="H8" s="125">
        <v>1</v>
      </c>
      <c r="I8" s="125">
        <v>0</v>
      </c>
      <c r="J8" s="125">
        <v>1</v>
      </c>
      <c r="K8" s="115" t="s">
        <v>58</v>
      </c>
      <c r="L8" s="132">
        <v>249981.35</v>
      </c>
      <c r="M8" s="118">
        <f t="shared" si="4"/>
        <v>199985.08</v>
      </c>
      <c r="N8" s="119">
        <f t="shared" si="5"/>
        <v>49996.270000000019</v>
      </c>
      <c r="O8" s="167">
        <v>0.8</v>
      </c>
      <c r="P8" s="117">
        <f t="shared" si="6"/>
        <v>199985.08</v>
      </c>
      <c r="Q8" s="117">
        <v>0</v>
      </c>
      <c r="R8" s="117">
        <v>0</v>
      </c>
      <c r="S8" s="146">
        <v>0</v>
      </c>
      <c r="T8" s="146">
        <v>0</v>
      </c>
      <c r="U8" s="146">
        <v>0</v>
      </c>
      <c r="V8" s="146">
        <v>0</v>
      </c>
      <c r="W8" s="146">
        <v>0</v>
      </c>
      <c r="X8" s="1" t="b">
        <f t="shared" si="0"/>
        <v>1</v>
      </c>
      <c r="Y8" s="41">
        <f t="shared" si="1"/>
        <v>0.8</v>
      </c>
      <c r="Z8" s="42" t="b">
        <f t="shared" si="2"/>
        <v>1</v>
      </c>
      <c r="AA8" s="42" t="b">
        <f t="shared" si="3"/>
        <v>1</v>
      </c>
      <c r="AB8" s="3"/>
    </row>
    <row r="9" spans="1:28" ht="47.25" customHeight="1" x14ac:dyDescent="0.25">
      <c r="A9" s="168" t="s">
        <v>152</v>
      </c>
      <c r="B9" s="128" t="s">
        <v>243</v>
      </c>
      <c r="C9" s="129" t="s">
        <v>242</v>
      </c>
      <c r="D9" s="129">
        <v>1607053</v>
      </c>
      <c r="E9" s="122" t="s">
        <v>46</v>
      </c>
      <c r="F9" s="129" t="s">
        <v>245</v>
      </c>
      <c r="G9" s="124" t="s">
        <v>57</v>
      </c>
      <c r="H9" s="125">
        <v>1</v>
      </c>
      <c r="I9" s="125">
        <v>0</v>
      </c>
      <c r="J9" s="125">
        <v>1</v>
      </c>
      <c r="K9" s="115" t="s">
        <v>58</v>
      </c>
      <c r="L9" s="132">
        <v>139337.37</v>
      </c>
      <c r="M9" s="118">
        <f t="shared" si="4"/>
        <v>111469.9</v>
      </c>
      <c r="N9" s="119">
        <f t="shared" si="5"/>
        <v>27867.47</v>
      </c>
      <c r="O9" s="167">
        <v>0.8</v>
      </c>
      <c r="P9" s="117">
        <f t="shared" si="6"/>
        <v>111469.9</v>
      </c>
      <c r="Q9" s="117">
        <v>0</v>
      </c>
      <c r="R9" s="117">
        <v>0</v>
      </c>
      <c r="S9" s="146">
        <v>0</v>
      </c>
      <c r="T9" s="146">
        <v>0</v>
      </c>
      <c r="U9" s="146">
        <v>0</v>
      </c>
      <c r="V9" s="146">
        <v>0</v>
      </c>
      <c r="W9" s="146">
        <v>0</v>
      </c>
      <c r="X9" s="1" t="b">
        <f t="shared" si="0"/>
        <v>1</v>
      </c>
      <c r="Y9" s="41">
        <f t="shared" si="1"/>
        <v>0.8</v>
      </c>
      <c r="Z9" s="42" t="b">
        <f t="shared" si="2"/>
        <v>1</v>
      </c>
      <c r="AA9" s="42" t="b">
        <f t="shared" si="3"/>
        <v>1</v>
      </c>
      <c r="AB9" s="3"/>
    </row>
    <row r="10" spans="1:28" ht="30" customHeight="1" x14ac:dyDescent="0.25">
      <c r="A10" s="168" t="s">
        <v>153</v>
      </c>
      <c r="B10" s="128" t="s">
        <v>246</v>
      </c>
      <c r="C10" s="129" t="s">
        <v>247</v>
      </c>
      <c r="D10" s="129">
        <v>1606032</v>
      </c>
      <c r="E10" s="122" t="s">
        <v>60</v>
      </c>
      <c r="F10" s="129" t="s">
        <v>248</v>
      </c>
      <c r="G10" s="124" t="s">
        <v>57</v>
      </c>
      <c r="H10" s="125">
        <v>1</v>
      </c>
      <c r="I10" s="125">
        <v>0</v>
      </c>
      <c r="J10" s="125">
        <v>1</v>
      </c>
      <c r="K10" s="115" t="s">
        <v>249</v>
      </c>
      <c r="L10" s="117">
        <v>70000</v>
      </c>
      <c r="M10" s="118">
        <f t="shared" si="4"/>
        <v>56000</v>
      </c>
      <c r="N10" s="119">
        <f t="shared" si="5"/>
        <v>14000</v>
      </c>
      <c r="O10" s="167">
        <v>0.8</v>
      </c>
      <c r="P10" s="117">
        <f t="shared" si="6"/>
        <v>56000</v>
      </c>
      <c r="Q10" s="117">
        <v>0</v>
      </c>
      <c r="R10" s="117">
        <v>0</v>
      </c>
      <c r="S10" s="146">
        <v>0</v>
      </c>
      <c r="T10" s="146">
        <v>0</v>
      </c>
      <c r="U10" s="146">
        <v>0</v>
      </c>
      <c r="V10" s="146">
        <v>0</v>
      </c>
      <c r="W10" s="146">
        <v>0</v>
      </c>
      <c r="X10" s="1" t="b">
        <f t="shared" ref="X10:X20" si="7">M10=SUM(P10:W10)</f>
        <v>1</v>
      </c>
      <c r="Y10" s="41">
        <f t="shared" ref="Y10:Y20" si="8">ROUND(M10/L10,4)</f>
        <v>0.8</v>
      </c>
      <c r="Z10" s="42" t="b">
        <f t="shared" ref="Z10:Z20" si="9">Y10=O10</f>
        <v>1</v>
      </c>
      <c r="AA10" s="42" t="b">
        <f t="shared" ref="AA10:AA20" si="10">L10=M10+N10</f>
        <v>1</v>
      </c>
      <c r="AB10" s="3"/>
    </row>
    <row r="11" spans="1:28" ht="35.25" customHeight="1" x14ac:dyDescent="0.25">
      <c r="A11" s="168" t="s">
        <v>154</v>
      </c>
      <c r="B11" s="128" t="s">
        <v>250</v>
      </c>
      <c r="C11" s="129" t="s">
        <v>251</v>
      </c>
      <c r="D11" s="129">
        <v>1608013</v>
      </c>
      <c r="E11" s="122" t="s">
        <v>105</v>
      </c>
      <c r="F11" s="129" t="s">
        <v>252</v>
      </c>
      <c r="G11" s="124" t="s">
        <v>57</v>
      </c>
      <c r="H11" s="125">
        <v>1</v>
      </c>
      <c r="I11" s="125">
        <v>0</v>
      </c>
      <c r="J11" s="125">
        <v>1</v>
      </c>
      <c r="K11" s="115" t="s">
        <v>253</v>
      </c>
      <c r="L11" s="117">
        <v>167000</v>
      </c>
      <c r="M11" s="118">
        <f t="shared" si="4"/>
        <v>133600</v>
      </c>
      <c r="N11" s="119">
        <f t="shared" si="5"/>
        <v>33400</v>
      </c>
      <c r="O11" s="167">
        <v>0.8</v>
      </c>
      <c r="P11" s="117">
        <f t="shared" si="6"/>
        <v>133600</v>
      </c>
      <c r="Q11" s="117">
        <v>0</v>
      </c>
      <c r="R11" s="117">
        <v>0</v>
      </c>
      <c r="S11" s="146">
        <v>0</v>
      </c>
      <c r="T11" s="146">
        <v>0</v>
      </c>
      <c r="U11" s="146">
        <v>0</v>
      </c>
      <c r="V11" s="146">
        <v>0</v>
      </c>
      <c r="W11" s="146">
        <v>0</v>
      </c>
      <c r="X11" s="1" t="b">
        <f t="shared" si="7"/>
        <v>1</v>
      </c>
      <c r="Y11" s="41">
        <f t="shared" si="8"/>
        <v>0.8</v>
      </c>
      <c r="Z11" s="42" t="b">
        <f t="shared" si="9"/>
        <v>1</v>
      </c>
      <c r="AA11" s="42" t="b">
        <f t="shared" si="10"/>
        <v>1</v>
      </c>
      <c r="AB11" s="3"/>
    </row>
    <row r="12" spans="1:28" s="4" customFormat="1" ht="30" customHeight="1" x14ac:dyDescent="0.25">
      <c r="A12" s="168" t="s">
        <v>155</v>
      </c>
      <c r="B12" s="128" t="s">
        <v>254</v>
      </c>
      <c r="C12" s="129" t="s">
        <v>227</v>
      </c>
      <c r="D12" s="129">
        <v>1601011</v>
      </c>
      <c r="E12" s="122" t="s">
        <v>75</v>
      </c>
      <c r="F12" s="129" t="s">
        <v>256</v>
      </c>
      <c r="G12" s="124" t="s">
        <v>57</v>
      </c>
      <c r="H12" s="125">
        <v>2</v>
      </c>
      <c r="I12" s="125">
        <v>0</v>
      </c>
      <c r="J12" s="125">
        <v>2</v>
      </c>
      <c r="K12" s="115" t="s">
        <v>229</v>
      </c>
      <c r="L12" s="117">
        <v>344000</v>
      </c>
      <c r="M12" s="118">
        <f t="shared" si="4"/>
        <v>275200</v>
      </c>
      <c r="N12" s="119">
        <f t="shared" si="5"/>
        <v>68800</v>
      </c>
      <c r="O12" s="167">
        <v>0.8</v>
      </c>
      <c r="P12" s="117">
        <f t="shared" si="6"/>
        <v>275200</v>
      </c>
      <c r="Q12" s="117">
        <v>0</v>
      </c>
      <c r="R12" s="117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0</v>
      </c>
      <c r="X12" s="112" t="b">
        <f t="shared" si="7"/>
        <v>1</v>
      </c>
      <c r="Y12" s="113">
        <f t="shared" si="8"/>
        <v>0.8</v>
      </c>
      <c r="Z12" s="114" t="b">
        <f t="shared" si="9"/>
        <v>1</v>
      </c>
      <c r="AA12" s="114" t="b">
        <f t="shared" si="10"/>
        <v>1</v>
      </c>
    </row>
    <row r="13" spans="1:28" ht="40.5" customHeight="1" x14ac:dyDescent="0.25">
      <c r="A13" s="168" t="s">
        <v>156</v>
      </c>
      <c r="B13" s="128" t="s">
        <v>255</v>
      </c>
      <c r="C13" s="129" t="s">
        <v>251</v>
      </c>
      <c r="D13" s="129">
        <v>1608013</v>
      </c>
      <c r="E13" s="122" t="s">
        <v>105</v>
      </c>
      <c r="F13" s="129" t="s">
        <v>257</v>
      </c>
      <c r="G13" s="124" t="s">
        <v>57</v>
      </c>
      <c r="H13" s="125">
        <v>1</v>
      </c>
      <c r="I13" s="125">
        <v>0</v>
      </c>
      <c r="J13" s="125">
        <v>1</v>
      </c>
      <c r="K13" s="115" t="s">
        <v>253</v>
      </c>
      <c r="L13" s="132">
        <v>151000</v>
      </c>
      <c r="M13" s="118">
        <f t="shared" si="4"/>
        <v>120800</v>
      </c>
      <c r="N13" s="119">
        <f t="shared" si="5"/>
        <v>30200</v>
      </c>
      <c r="O13" s="167">
        <v>0.8</v>
      </c>
      <c r="P13" s="117">
        <f t="shared" si="6"/>
        <v>120800</v>
      </c>
      <c r="Q13" s="117">
        <v>0</v>
      </c>
      <c r="R13" s="117">
        <v>0</v>
      </c>
      <c r="S13" s="146">
        <v>0</v>
      </c>
      <c r="T13" s="146">
        <v>0</v>
      </c>
      <c r="U13" s="146">
        <v>0</v>
      </c>
      <c r="V13" s="146">
        <v>0</v>
      </c>
      <c r="W13" s="146">
        <v>0</v>
      </c>
      <c r="X13" s="1" t="b">
        <f t="shared" si="7"/>
        <v>1</v>
      </c>
      <c r="Y13" s="41">
        <f t="shared" si="8"/>
        <v>0.8</v>
      </c>
      <c r="Z13" s="42" t="b">
        <f t="shared" si="9"/>
        <v>1</v>
      </c>
      <c r="AA13" s="42" t="b">
        <f t="shared" si="10"/>
        <v>1</v>
      </c>
      <c r="AB13" s="3"/>
    </row>
    <row r="14" spans="1:28" ht="42.75" customHeight="1" x14ac:dyDescent="0.25">
      <c r="A14" s="168" t="s">
        <v>157</v>
      </c>
      <c r="B14" s="128" t="s">
        <v>258</v>
      </c>
      <c r="C14" s="129" t="s">
        <v>242</v>
      </c>
      <c r="D14" s="129">
        <v>1607053</v>
      </c>
      <c r="E14" s="122" t="s">
        <v>46</v>
      </c>
      <c r="F14" s="129" t="s">
        <v>259</v>
      </c>
      <c r="G14" s="124" t="s">
        <v>57</v>
      </c>
      <c r="H14" s="125">
        <v>1</v>
      </c>
      <c r="I14" s="125">
        <v>0</v>
      </c>
      <c r="J14" s="125">
        <v>1</v>
      </c>
      <c r="K14" s="115" t="s">
        <v>58</v>
      </c>
      <c r="L14" s="132">
        <v>52327.57</v>
      </c>
      <c r="M14" s="118">
        <f t="shared" si="4"/>
        <v>41862.06</v>
      </c>
      <c r="N14" s="119">
        <f t="shared" si="5"/>
        <v>10465.510000000002</v>
      </c>
      <c r="O14" s="167">
        <v>0.8</v>
      </c>
      <c r="P14" s="117">
        <f t="shared" si="6"/>
        <v>41862.06</v>
      </c>
      <c r="Q14" s="117">
        <v>0</v>
      </c>
      <c r="R14" s="117">
        <v>0</v>
      </c>
      <c r="S14" s="146">
        <v>0</v>
      </c>
      <c r="T14" s="146">
        <v>0</v>
      </c>
      <c r="U14" s="146">
        <v>0</v>
      </c>
      <c r="V14" s="146">
        <v>0</v>
      </c>
      <c r="W14" s="146">
        <v>0</v>
      </c>
      <c r="X14" s="1" t="b">
        <f t="shared" si="7"/>
        <v>1</v>
      </c>
      <c r="Y14" s="41">
        <f t="shared" si="8"/>
        <v>0.8</v>
      </c>
      <c r="Z14" s="42" t="b">
        <f t="shared" si="9"/>
        <v>1</v>
      </c>
      <c r="AA14" s="42" t="b">
        <f t="shared" si="10"/>
        <v>1</v>
      </c>
      <c r="AB14" s="3"/>
    </row>
    <row r="15" spans="1:28" ht="32.25" customHeight="1" x14ac:dyDescent="0.25">
      <c r="A15" s="168" t="s">
        <v>158</v>
      </c>
      <c r="B15" s="128" t="s">
        <v>260</v>
      </c>
      <c r="C15" s="129" t="s">
        <v>242</v>
      </c>
      <c r="D15" s="129">
        <v>1607053</v>
      </c>
      <c r="E15" s="122" t="s">
        <v>46</v>
      </c>
      <c r="F15" s="129" t="s">
        <v>262</v>
      </c>
      <c r="G15" s="124" t="s">
        <v>71</v>
      </c>
      <c r="H15" s="125">
        <v>1</v>
      </c>
      <c r="I15" s="125">
        <v>1</v>
      </c>
      <c r="J15" s="125">
        <v>0</v>
      </c>
      <c r="K15" s="115" t="s">
        <v>62</v>
      </c>
      <c r="L15" s="132">
        <v>205051.33</v>
      </c>
      <c r="M15" s="118">
        <f t="shared" si="4"/>
        <v>164041.06</v>
      </c>
      <c r="N15" s="119">
        <f t="shared" si="5"/>
        <v>41010.26999999999</v>
      </c>
      <c r="O15" s="167">
        <v>0.8</v>
      </c>
      <c r="P15" s="117">
        <f t="shared" si="6"/>
        <v>164041.06</v>
      </c>
      <c r="Q15" s="117">
        <v>0</v>
      </c>
      <c r="R15" s="117">
        <v>0</v>
      </c>
      <c r="S15" s="146">
        <v>0</v>
      </c>
      <c r="T15" s="146">
        <v>0</v>
      </c>
      <c r="U15" s="146">
        <v>0</v>
      </c>
      <c r="V15" s="146">
        <v>0</v>
      </c>
      <c r="W15" s="146">
        <v>0</v>
      </c>
      <c r="X15" s="1" t="b">
        <f t="shared" si="7"/>
        <v>1</v>
      </c>
      <c r="Y15" s="41">
        <f t="shared" si="8"/>
        <v>0.8</v>
      </c>
      <c r="Z15" s="42" t="b">
        <f t="shared" si="9"/>
        <v>1</v>
      </c>
      <c r="AA15" s="42" t="b">
        <f t="shared" si="10"/>
        <v>1</v>
      </c>
      <c r="AB15" s="3"/>
    </row>
    <row r="16" spans="1:28" s="4" customFormat="1" ht="32.25" customHeight="1" x14ac:dyDescent="0.25">
      <c r="A16" s="168" t="s">
        <v>159</v>
      </c>
      <c r="B16" s="130" t="s">
        <v>261</v>
      </c>
      <c r="C16" s="131" t="s">
        <v>189</v>
      </c>
      <c r="D16" s="131">
        <v>1610043</v>
      </c>
      <c r="E16" s="122" t="s">
        <v>81</v>
      </c>
      <c r="F16" s="131" t="s">
        <v>263</v>
      </c>
      <c r="G16" s="124" t="s">
        <v>57</v>
      </c>
      <c r="H16" s="125">
        <v>2</v>
      </c>
      <c r="I16" s="125">
        <v>0</v>
      </c>
      <c r="J16" s="125">
        <v>2</v>
      </c>
      <c r="K16" s="115" t="s">
        <v>190</v>
      </c>
      <c r="L16" s="117">
        <v>100000</v>
      </c>
      <c r="M16" s="118">
        <f t="shared" si="4"/>
        <v>80000</v>
      </c>
      <c r="N16" s="119">
        <f t="shared" si="5"/>
        <v>20000</v>
      </c>
      <c r="O16" s="167">
        <v>0.8</v>
      </c>
      <c r="P16" s="117">
        <f t="shared" si="6"/>
        <v>80000</v>
      </c>
      <c r="Q16" s="117">
        <v>0</v>
      </c>
      <c r="R16" s="117">
        <v>0</v>
      </c>
      <c r="S16" s="146">
        <v>0</v>
      </c>
      <c r="T16" s="146">
        <v>0</v>
      </c>
      <c r="U16" s="146">
        <v>0</v>
      </c>
      <c r="V16" s="146">
        <v>0</v>
      </c>
      <c r="W16" s="146">
        <v>0</v>
      </c>
      <c r="X16" s="112" t="b">
        <f t="shared" si="7"/>
        <v>1</v>
      </c>
      <c r="Y16" s="113">
        <f t="shared" si="8"/>
        <v>0.8</v>
      </c>
      <c r="Z16" s="114" t="b">
        <f t="shared" si="9"/>
        <v>1</v>
      </c>
      <c r="AA16" s="114" t="b">
        <f t="shared" si="10"/>
        <v>1</v>
      </c>
    </row>
    <row r="17" spans="1:28" ht="30" customHeight="1" x14ac:dyDescent="0.25">
      <c r="A17" s="168" t="s">
        <v>160</v>
      </c>
      <c r="B17" s="128" t="s">
        <v>264</v>
      </c>
      <c r="C17" s="129" t="s">
        <v>192</v>
      </c>
      <c r="D17" s="129">
        <v>1608033</v>
      </c>
      <c r="E17" s="122" t="s">
        <v>105</v>
      </c>
      <c r="F17" s="129" t="s">
        <v>266</v>
      </c>
      <c r="G17" s="124" t="s">
        <v>71</v>
      </c>
      <c r="H17" s="125">
        <v>1</v>
      </c>
      <c r="I17" s="125">
        <v>0</v>
      </c>
      <c r="J17" s="125">
        <v>1</v>
      </c>
      <c r="K17" s="115" t="s">
        <v>194</v>
      </c>
      <c r="L17" s="132">
        <v>20575</v>
      </c>
      <c r="M17" s="118">
        <f t="shared" si="4"/>
        <v>16460</v>
      </c>
      <c r="N17" s="119">
        <f t="shared" si="5"/>
        <v>4115</v>
      </c>
      <c r="O17" s="167">
        <v>0.8</v>
      </c>
      <c r="P17" s="117">
        <f t="shared" si="6"/>
        <v>16460</v>
      </c>
      <c r="Q17" s="117">
        <v>0</v>
      </c>
      <c r="R17" s="117">
        <v>0</v>
      </c>
      <c r="S17" s="146">
        <v>0</v>
      </c>
      <c r="T17" s="146">
        <v>0</v>
      </c>
      <c r="U17" s="146">
        <v>0</v>
      </c>
      <c r="V17" s="146">
        <v>0</v>
      </c>
      <c r="W17" s="146">
        <v>0</v>
      </c>
      <c r="X17" s="1" t="b">
        <f t="shared" si="7"/>
        <v>1</v>
      </c>
      <c r="Y17" s="41">
        <f t="shared" si="8"/>
        <v>0.8</v>
      </c>
      <c r="Z17" s="42" t="b">
        <f t="shared" si="9"/>
        <v>1</v>
      </c>
      <c r="AA17" s="42" t="b">
        <f t="shared" si="10"/>
        <v>1</v>
      </c>
      <c r="AB17" s="3"/>
    </row>
    <row r="18" spans="1:28" ht="33" customHeight="1" x14ac:dyDescent="0.25">
      <c r="A18" s="168" t="s">
        <v>161</v>
      </c>
      <c r="B18" s="128" t="s">
        <v>265</v>
      </c>
      <c r="C18" s="129" t="s">
        <v>192</v>
      </c>
      <c r="D18" s="129">
        <v>1608033</v>
      </c>
      <c r="E18" s="122" t="s">
        <v>105</v>
      </c>
      <c r="F18" s="129" t="s">
        <v>267</v>
      </c>
      <c r="G18" s="124" t="s">
        <v>71</v>
      </c>
      <c r="H18" s="125">
        <v>1</v>
      </c>
      <c r="I18" s="125">
        <v>0</v>
      </c>
      <c r="J18" s="125">
        <v>1</v>
      </c>
      <c r="K18" s="115" t="s">
        <v>194</v>
      </c>
      <c r="L18" s="132">
        <v>20575</v>
      </c>
      <c r="M18" s="118">
        <f t="shared" si="4"/>
        <v>16460</v>
      </c>
      <c r="N18" s="119">
        <f t="shared" si="5"/>
        <v>4115</v>
      </c>
      <c r="O18" s="167">
        <v>0.8</v>
      </c>
      <c r="P18" s="117">
        <f t="shared" si="6"/>
        <v>16460</v>
      </c>
      <c r="Q18" s="117">
        <v>0</v>
      </c>
      <c r="R18" s="117">
        <v>0</v>
      </c>
      <c r="S18" s="146">
        <v>0</v>
      </c>
      <c r="T18" s="146">
        <v>0</v>
      </c>
      <c r="U18" s="146">
        <v>0</v>
      </c>
      <c r="V18" s="146">
        <v>0</v>
      </c>
      <c r="W18" s="146">
        <v>0</v>
      </c>
      <c r="X18" s="1" t="b">
        <f t="shared" si="7"/>
        <v>1</v>
      </c>
      <c r="Y18" s="41">
        <f t="shared" si="8"/>
        <v>0.8</v>
      </c>
      <c r="Z18" s="42" t="b">
        <f t="shared" si="9"/>
        <v>1</v>
      </c>
      <c r="AA18" s="42" t="b">
        <f t="shared" si="10"/>
        <v>1</v>
      </c>
      <c r="AB18" s="3"/>
    </row>
    <row r="19" spans="1:28" ht="30" customHeight="1" x14ac:dyDescent="0.25">
      <c r="A19" s="168" t="s">
        <v>162</v>
      </c>
      <c r="B19" s="128" t="s">
        <v>268</v>
      </c>
      <c r="C19" s="129" t="s">
        <v>269</v>
      </c>
      <c r="D19" s="129">
        <v>1609092</v>
      </c>
      <c r="E19" s="122" t="s">
        <v>49</v>
      </c>
      <c r="F19" s="129" t="s">
        <v>270</v>
      </c>
      <c r="G19" s="124" t="s">
        <v>71</v>
      </c>
      <c r="H19" s="125">
        <v>1</v>
      </c>
      <c r="I19" s="125">
        <v>1</v>
      </c>
      <c r="J19" s="125">
        <v>0</v>
      </c>
      <c r="K19" s="115" t="s">
        <v>58</v>
      </c>
      <c r="L19" s="132">
        <v>113292.27</v>
      </c>
      <c r="M19" s="118">
        <f t="shared" si="4"/>
        <v>90633.82</v>
      </c>
      <c r="N19" s="119">
        <f t="shared" si="5"/>
        <v>22658.449999999997</v>
      </c>
      <c r="O19" s="167">
        <v>0.8</v>
      </c>
      <c r="P19" s="117">
        <f t="shared" si="6"/>
        <v>90633.82</v>
      </c>
      <c r="Q19" s="117">
        <v>0</v>
      </c>
      <c r="R19" s="117">
        <v>0</v>
      </c>
      <c r="S19" s="146">
        <v>0</v>
      </c>
      <c r="T19" s="146">
        <v>0</v>
      </c>
      <c r="U19" s="146">
        <v>0</v>
      </c>
      <c r="V19" s="146">
        <v>0</v>
      </c>
      <c r="W19" s="146">
        <v>0</v>
      </c>
      <c r="X19" s="1" t="b">
        <f t="shared" si="7"/>
        <v>1</v>
      </c>
      <c r="Y19" s="41">
        <f t="shared" si="8"/>
        <v>0.8</v>
      </c>
      <c r="Z19" s="42" t="b">
        <f t="shared" si="9"/>
        <v>1</v>
      </c>
      <c r="AA19" s="42" t="b">
        <f t="shared" si="10"/>
        <v>1</v>
      </c>
      <c r="AB19" s="3"/>
    </row>
    <row r="20" spans="1:28" ht="30" customHeight="1" x14ac:dyDescent="0.25">
      <c r="A20" s="168" t="s">
        <v>163</v>
      </c>
      <c r="B20" s="128" t="s">
        <v>271</v>
      </c>
      <c r="C20" s="129" t="s">
        <v>251</v>
      </c>
      <c r="D20" s="129">
        <v>1608013</v>
      </c>
      <c r="E20" s="122" t="s">
        <v>105</v>
      </c>
      <c r="F20" s="129" t="s">
        <v>272</v>
      </c>
      <c r="G20" s="124" t="s">
        <v>71</v>
      </c>
      <c r="H20" s="125">
        <v>1</v>
      </c>
      <c r="I20" s="125">
        <v>1</v>
      </c>
      <c r="J20" s="125">
        <v>0</v>
      </c>
      <c r="K20" s="115" t="s">
        <v>253</v>
      </c>
      <c r="L20" s="117">
        <v>139000</v>
      </c>
      <c r="M20" s="118">
        <f t="shared" si="4"/>
        <v>111200</v>
      </c>
      <c r="N20" s="119">
        <f t="shared" si="5"/>
        <v>27800</v>
      </c>
      <c r="O20" s="167">
        <v>0.8</v>
      </c>
      <c r="P20" s="146">
        <f t="shared" si="6"/>
        <v>111200</v>
      </c>
      <c r="Q20" s="146">
        <v>0</v>
      </c>
      <c r="R20" s="146">
        <v>0</v>
      </c>
      <c r="S20" s="146">
        <v>0</v>
      </c>
      <c r="T20" s="146">
        <v>0</v>
      </c>
      <c r="U20" s="146">
        <v>0</v>
      </c>
      <c r="V20" s="146">
        <v>0</v>
      </c>
      <c r="W20" s="146">
        <v>0</v>
      </c>
      <c r="X20" s="1" t="b">
        <f t="shared" si="7"/>
        <v>1</v>
      </c>
      <c r="Y20" s="41">
        <f t="shared" si="8"/>
        <v>0.8</v>
      </c>
      <c r="Z20" s="42" t="b">
        <f t="shared" si="9"/>
        <v>1</v>
      </c>
      <c r="AA20" s="42" t="b">
        <f t="shared" si="10"/>
        <v>1</v>
      </c>
      <c r="AB20" s="3"/>
    </row>
    <row r="21" spans="1:28" ht="20.100000000000001" customHeight="1" x14ac:dyDescent="0.25">
      <c r="A21" s="203" t="s">
        <v>34</v>
      </c>
      <c r="B21" s="204"/>
      <c r="C21" s="204"/>
      <c r="D21" s="204"/>
      <c r="E21" s="204"/>
      <c r="F21" s="204"/>
      <c r="G21" s="205"/>
      <c r="H21" s="134">
        <f>SUM(H3:H20)</f>
        <v>24</v>
      </c>
      <c r="I21" s="134">
        <f>SUM(I3:I20)</f>
        <v>3</v>
      </c>
      <c r="J21" s="134">
        <f>SUM(J3:J20)</f>
        <v>21</v>
      </c>
      <c r="K21" s="135" t="s">
        <v>13</v>
      </c>
      <c r="L21" s="162">
        <f>SUM(L3:L20)</f>
        <v>2681269.09</v>
      </c>
      <c r="M21" s="163">
        <f>SUM(M3:M20)</f>
        <v>2145015.2800000003</v>
      </c>
      <c r="N21" s="163">
        <f>SUM(N3:N20)</f>
        <v>536253.81000000006</v>
      </c>
      <c r="O21" s="136" t="s">
        <v>13</v>
      </c>
      <c r="P21" s="137">
        <f t="shared" ref="P21:W21" si="11">SUM(P3:P20)</f>
        <v>2145015.2800000003</v>
      </c>
      <c r="Q21" s="137">
        <f t="shared" si="11"/>
        <v>0</v>
      </c>
      <c r="R21" s="137">
        <f t="shared" si="11"/>
        <v>0</v>
      </c>
      <c r="S21" s="137">
        <f t="shared" si="11"/>
        <v>0</v>
      </c>
      <c r="T21" s="137">
        <f t="shared" si="11"/>
        <v>0</v>
      </c>
      <c r="U21" s="137">
        <f t="shared" si="11"/>
        <v>0</v>
      </c>
      <c r="V21" s="137">
        <f t="shared" si="11"/>
        <v>0</v>
      </c>
      <c r="W21" s="137">
        <f t="shared" si="11"/>
        <v>0</v>
      </c>
      <c r="X21" s="1" t="b">
        <f t="shared" si="0"/>
        <v>1</v>
      </c>
      <c r="Y21" s="41">
        <f t="shared" si="1"/>
        <v>0.8</v>
      </c>
      <c r="Z21" s="42" t="s">
        <v>13</v>
      </c>
      <c r="AA21" s="42" t="b">
        <f t="shared" si="3"/>
        <v>1</v>
      </c>
      <c r="AB21" s="3"/>
    </row>
    <row r="22" spans="1:28" x14ac:dyDescent="0.25">
      <c r="A22" s="171"/>
      <c r="B22" s="138"/>
      <c r="C22" s="138"/>
      <c r="D22" s="138"/>
      <c r="E22" s="138"/>
      <c r="F22" s="138"/>
      <c r="G22" s="164"/>
      <c r="H22" s="164"/>
      <c r="I22" s="164"/>
      <c r="J22" s="164"/>
      <c r="K22" s="138"/>
      <c r="L22" s="5"/>
      <c r="M22" s="138"/>
      <c r="N22" s="138"/>
      <c r="O22" s="139"/>
      <c r="P22" s="138"/>
      <c r="Q22" s="165"/>
      <c r="R22" s="165"/>
      <c r="S22" s="165"/>
      <c r="T22" s="165"/>
      <c r="U22" s="165"/>
      <c r="V22" s="165"/>
      <c r="W22" s="165"/>
    </row>
    <row r="23" spans="1:28" x14ac:dyDescent="0.25">
      <c r="A23" s="141" t="s">
        <v>36</v>
      </c>
      <c r="B23" s="138"/>
      <c r="C23" s="138"/>
      <c r="D23" s="138"/>
      <c r="E23" s="138"/>
      <c r="F23" s="138"/>
      <c r="G23" s="164"/>
      <c r="H23" s="164"/>
      <c r="I23" s="164"/>
      <c r="J23" s="164"/>
      <c r="K23" s="138"/>
      <c r="L23" s="166"/>
      <c r="M23" s="138"/>
      <c r="N23" s="138"/>
      <c r="O23" s="139"/>
      <c r="P23" s="138"/>
      <c r="Q23" s="165"/>
      <c r="R23" s="165"/>
      <c r="S23" s="165"/>
      <c r="T23" s="165"/>
      <c r="U23" s="165"/>
      <c r="V23" s="165"/>
      <c r="W23" s="165"/>
    </row>
    <row r="24" spans="1:28" x14ac:dyDescent="0.25">
      <c r="A24" s="127" t="s">
        <v>35</v>
      </c>
      <c r="B24" s="138"/>
      <c r="C24" s="138"/>
      <c r="D24" s="138"/>
      <c r="E24" s="138"/>
      <c r="F24" s="138"/>
      <c r="G24" s="164"/>
      <c r="H24" s="164"/>
      <c r="I24" s="164"/>
      <c r="J24" s="164"/>
      <c r="K24" s="138"/>
      <c r="L24" s="166"/>
      <c r="M24" s="138"/>
      <c r="N24" s="138"/>
      <c r="O24" s="139"/>
      <c r="P24" s="138"/>
      <c r="Q24" s="165"/>
      <c r="R24" s="165"/>
      <c r="S24" s="165"/>
      <c r="T24" s="165"/>
      <c r="U24" s="165"/>
      <c r="V24" s="165"/>
      <c r="W24" s="165"/>
    </row>
  </sheetData>
  <mergeCells count="16">
    <mergeCell ref="P1:W1"/>
    <mergeCell ref="A21:G21"/>
    <mergeCell ref="G1:G2"/>
    <mergeCell ref="H1:H2"/>
    <mergeCell ref="K1:K2"/>
    <mergeCell ref="L1:L2"/>
    <mergeCell ref="A1:A2"/>
    <mergeCell ref="B1:B2"/>
    <mergeCell ref="E1:E2"/>
    <mergeCell ref="F1:F2"/>
    <mergeCell ref="C1:C2"/>
    <mergeCell ref="D1:D2"/>
    <mergeCell ref="O1:O2"/>
    <mergeCell ref="I1:J1"/>
    <mergeCell ref="M1:M2"/>
    <mergeCell ref="N1:N2"/>
  </mergeCells>
  <conditionalFormatting sqref="X3:AA21">
    <cfRule type="cellIs" dxfId="19" priority="15" operator="equal">
      <formula>FALSE</formula>
    </cfRule>
  </conditionalFormatting>
  <conditionalFormatting sqref="X3:Z21">
    <cfRule type="containsText" dxfId="18" priority="13" operator="containsText" text="fałsz">
      <formula>NOT(ISERROR(SEARCH("fałsz",X3)))</formula>
    </cfRule>
  </conditionalFormatting>
  <dataValidations disablePrompts="1" count="1">
    <dataValidation type="list" allowBlank="1" showInputMessage="1" showErrorMessage="1" sqref="G3:G20" xr:uid="{00000000-0002-0000-0200-000000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72" fitToHeight="0" orientation="landscape" r:id="rId1"/>
  <headerFooter>
    <oddHeader>&amp;LWojewództwo opolskie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6" width="15.7109375" style="12" customWidth="1"/>
    <col min="7" max="9" width="17.85546875" style="12" customWidth="1"/>
    <col min="10" max="11" width="15.7109375" style="12" customWidth="1"/>
    <col min="12" max="12" width="15.7109375" style="35" customWidth="1"/>
    <col min="13" max="14" width="15.7109375" style="12" customWidth="1"/>
    <col min="15" max="15" width="15.7109375" style="1" customWidth="1"/>
    <col min="16" max="29" width="15.7109375" style="12" customWidth="1"/>
    <col min="30" max="16384" width="9.28515625" style="12"/>
  </cols>
  <sheetData>
    <row r="1" spans="1:27" ht="20.100000000000001" customHeight="1" x14ac:dyDescent="0.25">
      <c r="A1" s="192" t="s">
        <v>4</v>
      </c>
      <c r="B1" s="192" t="s">
        <v>5</v>
      </c>
      <c r="C1" s="193" t="s">
        <v>6</v>
      </c>
      <c r="D1" s="209" t="s">
        <v>30</v>
      </c>
      <c r="E1" s="193" t="s">
        <v>7</v>
      </c>
      <c r="F1" s="192" t="s">
        <v>24</v>
      </c>
      <c r="G1" s="198" t="s">
        <v>43</v>
      </c>
      <c r="H1" s="201" t="s">
        <v>40</v>
      </c>
      <c r="I1" s="202"/>
      <c r="J1" s="192" t="s">
        <v>23</v>
      </c>
      <c r="K1" s="198" t="s">
        <v>8</v>
      </c>
      <c r="L1" s="192" t="s">
        <v>9</v>
      </c>
      <c r="M1" s="193" t="s">
        <v>12</v>
      </c>
      <c r="N1" s="192" t="s">
        <v>10</v>
      </c>
      <c r="O1" s="203" t="s">
        <v>11</v>
      </c>
      <c r="P1" s="204"/>
      <c r="Q1" s="204"/>
      <c r="R1" s="204"/>
      <c r="S1" s="204"/>
      <c r="T1" s="204"/>
      <c r="U1" s="204"/>
      <c r="V1" s="205"/>
    </row>
    <row r="2" spans="1:27" ht="20.100000000000001" customHeight="1" x14ac:dyDescent="0.25">
      <c r="A2" s="192"/>
      <c r="B2" s="192"/>
      <c r="C2" s="194"/>
      <c r="D2" s="210"/>
      <c r="E2" s="194"/>
      <c r="F2" s="192"/>
      <c r="G2" s="198"/>
      <c r="H2" s="103" t="s">
        <v>41</v>
      </c>
      <c r="I2" s="103" t="s">
        <v>42</v>
      </c>
      <c r="J2" s="192"/>
      <c r="K2" s="198"/>
      <c r="L2" s="192"/>
      <c r="M2" s="194"/>
      <c r="N2" s="192"/>
      <c r="O2" s="34">
        <v>2021</v>
      </c>
      <c r="P2" s="34">
        <v>2022</v>
      </c>
      <c r="Q2" s="34">
        <v>2023</v>
      </c>
      <c r="R2" s="34">
        <v>2024</v>
      </c>
      <c r="S2" s="34">
        <v>2025</v>
      </c>
      <c r="T2" s="34">
        <v>2026</v>
      </c>
      <c r="U2" s="34">
        <v>2027</v>
      </c>
      <c r="V2" s="34">
        <v>2028</v>
      </c>
      <c r="W2" s="1" t="s">
        <v>26</v>
      </c>
      <c r="X2" s="1" t="s">
        <v>27</v>
      </c>
      <c r="Y2" s="1" t="s">
        <v>28</v>
      </c>
      <c r="Z2" s="40" t="s">
        <v>29</v>
      </c>
    </row>
    <row r="3" spans="1:27" s="43" customFormat="1" ht="30" customHeight="1" x14ac:dyDescent="0.25">
      <c r="A3" s="59"/>
      <c r="B3" s="59"/>
      <c r="C3" s="60"/>
      <c r="D3" s="60"/>
      <c r="E3" s="59"/>
      <c r="F3" s="59"/>
      <c r="G3" s="61"/>
      <c r="H3" s="61"/>
      <c r="I3" s="61"/>
      <c r="J3" s="62"/>
      <c r="K3" s="56"/>
      <c r="L3" s="57"/>
      <c r="M3" s="58"/>
      <c r="N3" s="63"/>
      <c r="O3" s="64"/>
      <c r="P3" s="64"/>
      <c r="Q3" s="64"/>
      <c r="R3" s="64"/>
      <c r="S3" s="64"/>
      <c r="T3" s="64"/>
      <c r="U3" s="64"/>
      <c r="V3" s="64"/>
      <c r="W3" s="1" t="b">
        <f>L3=SUM(O3:V3)</f>
        <v>1</v>
      </c>
      <c r="X3" s="41" t="e">
        <f>ROUND(L3/K3,4)</f>
        <v>#DIV/0!</v>
      </c>
      <c r="Y3" s="42" t="e">
        <f>X3=N3</f>
        <v>#DIV/0!</v>
      </c>
      <c r="Z3" s="42" t="b">
        <f>K3=L3+M3</f>
        <v>1</v>
      </c>
      <c r="AA3" s="44"/>
    </row>
    <row r="4" spans="1:27" s="43" customFormat="1" ht="30" customHeight="1" x14ac:dyDescent="0.25">
      <c r="A4" s="69"/>
      <c r="B4" s="69"/>
      <c r="C4" s="70"/>
      <c r="D4" s="70"/>
      <c r="E4" s="69"/>
      <c r="F4" s="69"/>
      <c r="G4" s="71"/>
      <c r="H4" s="71"/>
      <c r="I4" s="71"/>
      <c r="J4" s="72"/>
      <c r="K4" s="73"/>
      <c r="L4" s="74"/>
      <c r="M4" s="73"/>
      <c r="N4" s="75"/>
      <c r="O4" s="76"/>
      <c r="P4" s="76"/>
      <c r="Q4" s="76"/>
      <c r="R4" s="76"/>
      <c r="S4" s="76"/>
      <c r="T4" s="76"/>
      <c r="U4" s="76"/>
      <c r="V4" s="76"/>
      <c r="W4" s="1" t="b">
        <f>L4=SUM(O4:V4)</f>
        <v>1</v>
      </c>
      <c r="X4" s="41" t="e">
        <f>ROUND(L4/K4,4)</f>
        <v>#DIV/0!</v>
      </c>
      <c r="Y4" s="42" t="e">
        <f>X4=N4</f>
        <v>#DIV/0!</v>
      </c>
      <c r="Z4" s="42" t="b">
        <f>K4=L4+M4</f>
        <v>1</v>
      </c>
      <c r="AA4" s="44"/>
    </row>
    <row r="5" spans="1:27" s="43" customFormat="1" ht="30" customHeight="1" x14ac:dyDescent="0.25">
      <c r="A5" s="69"/>
      <c r="B5" s="69"/>
      <c r="C5" s="70"/>
      <c r="D5" s="70"/>
      <c r="E5" s="69"/>
      <c r="F5" s="69"/>
      <c r="G5" s="71"/>
      <c r="H5" s="71"/>
      <c r="I5" s="71"/>
      <c r="J5" s="72"/>
      <c r="K5" s="73"/>
      <c r="L5" s="73"/>
      <c r="M5" s="73"/>
      <c r="N5" s="75"/>
      <c r="O5" s="76"/>
      <c r="P5" s="76"/>
      <c r="Q5" s="76"/>
      <c r="R5" s="76"/>
      <c r="S5" s="76"/>
      <c r="T5" s="76"/>
      <c r="U5" s="76"/>
      <c r="V5" s="76"/>
      <c r="W5" s="1" t="b">
        <f>L5=SUM(O5:V5)</f>
        <v>1</v>
      </c>
      <c r="X5" s="41" t="e">
        <f>ROUND(L5/K5,4)</f>
        <v>#DIV/0!</v>
      </c>
      <c r="Y5" s="42" t="e">
        <f>X5=N5</f>
        <v>#DIV/0!</v>
      </c>
      <c r="Z5" s="42" t="b">
        <f>K5=L5+M5</f>
        <v>1</v>
      </c>
      <c r="AA5" s="44"/>
    </row>
    <row r="6" spans="1:27" ht="20.100000000000001" customHeight="1" x14ac:dyDescent="0.25">
      <c r="A6" s="206" t="s">
        <v>34</v>
      </c>
      <c r="B6" s="207"/>
      <c r="C6" s="207"/>
      <c r="D6" s="207"/>
      <c r="E6" s="207"/>
      <c r="F6" s="208"/>
      <c r="G6" s="109">
        <f>SUM(G3:G5)</f>
        <v>0</v>
      </c>
      <c r="H6" s="109">
        <f>SUM(H3:H5)</f>
        <v>0</v>
      </c>
      <c r="I6" s="109">
        <f>SUM(I3:I5)</f>
        <v>0</v>
      </c>
      <c r="J6" s="65" t="s">
        <v>13</v>
      </c>
      <c r="K6" s="66">
        <f>SUM(K3:K5)</f>
        <v>0</v>
      </c>
      <c r="L6" s="67">
        <f>SUM(L3:L5)</f>
        <v>0</v>
      </c>
      <c r="M6" s="67">
        <f>SUM(M3:M5)</f>
        <v>0</v>
      </c>
      <c r="N6" s="77">
        <f>SUM(N3:N5)</f>
        <v>0</v>
      </c>
      <c r="O6" s="77">
        <f t="shared" ref="O6:V6" si="0">SUM(O3:O5)</f>
        <v>0</v>
      </c>
      <c r="P6" s="77">
        <f t="shared" si="0"/>
        <v>0</v>
      </c>
      <c r="Q6" s="77">
        <f t="shared" si="0"/>
        <v>0</v>
      </c>
      <c r="R6" s="77">
        <f t="shared" si="0"/>
        <v>0</v>
      </c>
      <c r="S6" s="77">
        <f t="shared" si="0"/>
        <v>0</v>
      </c>
      <c r="T6" s="77">
        <f t="shared" si="0"/>
        <v>0</v>
      </c>
      <c r="U6" s="77">
        <f t="shared" si="0"/>
        <v>0</v>
      </c>
      <c r="V6" s="77">
        <f t="shared" si="0"/>
        <v>0</v>
      </c>
      <c r="W6" s="1" t="b">
        <f>L6=SUM(O6:V6)</f>
        <v>1</v>
      </c>
      <c r="X6" s="41" t="e">
        <f>ROUND(L6/K6,4)</f>
        <v>#DIV/0!</v>
      </c>
      <c r="Y6" s="42" t="s">
        <v>13</v>
      </c>
      <c r="Z6" s="42" t="b">
        <f>K6=L6+M6</f>
        <v>1</v>
      </c>
      <c r="AA6" s="33"/>
    </row>
    <row r="7" spans="1:27" x14ac:dyDescent="0.25">
      <c r="A7" s="36"/>
    </row>
    <row r="8" spans="1:27" x14ac:dyDescent="0.25">
      <c r="A8" s="30" t="s">
        <v>36</v>
      </c>
    </row>
    <row r="9" spans="1:27" x14ac:dyDescent="0.2">
      <c r="A9" s="32" t="s">
        <v>35</v>
      </c>
    </row>
    <row r="10" spans="1:27" x14ac:dyDescent="0.25">
      <c r="A10" s="37"/>
    </row>
  </sheetData>
  <mergeCells count="15">
    <mergeCell ref="O1:V1"/>
    <mergeCell ref="A6:F6"/>
    <mergeCell ref="J1:J2"/>
    <mergeCell ref="A1:A2"/>
    <mergeCell ref="B1:B2"/>
    <mergeCell ref="E1:E2"/>
    <mergeCell ref="F1:F2"/>
    <mergeCell ref="G1:G2"/>
    <mergeCell ref="C1:C2"/>
    <mergeCell ref="D1:D2"/>
    <mergeCell ref="H1:I1"/>
    <mergeCell ref="K1:K2"/>
    <mergeCell ref="L1:L2"/>
    <mergeCell ref="M1:M2"/>
    <mergeCell ref="N1:N2"/>
  </mergeCells>
  <conditionalFormatting sqref="W3:W5 Z3:Z5">
    <cfRule type="cellIs" dxfId="17" priority="19" operator="equal">
      <formula>FALSE</formula>
    </cfRule>
  </conditionalFormatting>
  <conditionalFormatting sqref="AA3:AA5">
    <cfRule type="cellIs" dxfId="16" priority="24" operator="equal">
      <formula>FALSE</formula>
    </cfRule>
  </conditionalFormatting>
  <conditionalFormatting sqref="AA3:AA5">
    <cfRule type="cellIs" dxfId="15" priority="23" operator="equal">
      <formula>FALSE</formula>
    </cfRule>
  </conditionalFormatting>
  <conditionalFormatting sqref="X3:Y5">
    <cfRule type="cellIs" dxfId="14" priority="22" operator="equal">
      <formula>FALSE</formula>
    </cfRule>
  </conditionalFormatting>
  <conditionalFormatting sqref="W3:Y5">
    <cfRule type="containsText" dxfId="13" priority="20" operator="containsText" text="fałsz">
      <formula>NOT(ISERROR(SEARCH("fałsz",W3)))</formula>
    </cfRule>
  </conditionalFormatting>
  <conditionalFormatting sqref="AA6">
    <cfRule type="cellIs" dxfId="12" priority="17" operator="equal">
      <formula>FALSE</formula>
    </cfRule>
  </conditionalFormatting>
  <conditionalFormatting sqref="AA6">
    <cfRule type="cellIs" dxfId="11" priority="16" operator="equal">
      <formula>FALSE</formula>
    </cfRule>
  </conditionalFormatting>
  <conditionalFormatting sqref="X6:Y6">
    <cfRule type="cellIs" dxfId="10" priority="5" operator="equal">
      <formula>FALSE</formula>
    </cfRule>
  </conditionalFormatting>
  <conditionalFormatting sqref="W6:Y6">
    <cfRule type="containsText" dxfId="9" priority="3" operator="containsText" text="fałsz">
      <formula>NOT(ISERROR(SEARCH("fałsz",W6)))</formula>
    </cfRule>
  </conditionalFormatting>
  <conditionalFormatting sqref="W6">
    <cfRule type="cellIs" dxfId="8" priority="4" operator="equal">
      <formula>FALSE</formula>
    </cfRule>
  </conditionalFormatting>
  <conditionalFormatting sqref="Z6">
    <cfRule type="cellIs" dxfId="7" priority="2" operator="equal">
      <formula>FALSE</formula>
    </cfRule>
  </conditionalFormatting>
  <conditionalFormatting sqref="Z6">
    <cfRule type="cellIs" dxfId="6" priority="1" operator="equal">
      <formula>FALSE</formula>
    </cfRule>
  </conditionalFormatting>
  <dataValidations disablePrompts="1" count="1">
    <dataValidation type="list" allowBlank="1" showInputMessage="1" showErrorMessage="1" sqref="F3:F5" xr:uid="{00000000-0002-0000-0300-000000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headerFooter>
    <oddHeader>&amp;LWojewództwo opolskie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0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7" width="15.7109375" style="12" customWidth="1"/>
    <col min="8" max="10" width="17.85546875" style="12" customWidth="1"/>
    <col min="11" max="11" width="15.7109375" style="12" customWidth="1"/>
    <col min="12" max="12" width="15.7109375" style="35" customWidth="1"/>
    <col min="13" max="14" width="15.7109375" style="12" customWidth="1"/>
    <col min="15" max="15" width="15.7109375" style="1" customWidth="1"/>
    <col min="16" max="27" width="15.7109375" style="12" customWidth="1"/>
    <col min="28" max="16384" width="9.28515625" style="12"/>
  </cols>
  <sheetData>
    <row r="1" spans="1:27" ht="20.100000000000001" customHeight="1" x14ac:dyDescent="0.25">
      <c r="A1" s="192" t="s">
        <v>4</v>
      </c>
      <c r="B1" s="192" t="s">
        <v>5</v>
      </c>
      <c r="C1" s="193" t="s">
        <v>6</v>
      </c>
      <c r="D1" s="193" t="s">
        <v>30</v>
      </c>
      <c r="E1" s="193" t="s">
        <v>14</v>
      </c>
      <c r="F1" s="192" t="s">
        <v>7</v>
      </c>
      <c r="G1" s="192" t="s">
        <v>24</v>
      </c>
      <c r="H1" s="198" t="s">
        <v>43</v>
      </c>
      <c r="I1" s="201" t="s">
        <v>40</v>
      </c>
      <c r="J1" s="202"/>
      <c r="K1" s="192" t="s">
        <v>25</v>
      </c>
      <c r="L1" s="198" t="s">
        <v>8</v>
      </c>
      <c r="M1" s="192" t="s">
        <v>9</v>
      </c>
      <c r="N1" s="193" t="s">
        <v>12</v>
      </c>
      <c r="O1" s="192" t="s">
        <v>10</v>
      </c>
      <c r="P1" s="203" t="s">
        <v>11</v>
      </c>
      <c r="Q1" s="204"/>
      <c r="R1" s="204"/>
      <c r="S1" s="204"/>
      <c r="T1" s="204"/>
      <c r="U1" s="204"/>
      <c r="V1" s="204"/>
      <c r="W1" s="205"/>
    </row>
    <row r="2" spans="1:27" ht="20.100000000000001" customHeight="1" x14ac:dyDescent="0.25">
      <c r="A2" s="192"/>
      <c r="B2" s="192"/>
      <c r="C2" s="194"/>
      <c r="D2" s="194"/>
      <c r="E2" s="194"/>
      <c r="F2" s="192"/>
      <c r="G2" s="192"/>
      <c r="H2" s="198"/>
      <c r="I2" s="103" t="s">
        <v>41</v>
      </c>
      <c r="J2" s="103" t="s">
        <v>42</v>
      </c>
      <c r="K2" s="192"/>
      <c r="L2" s="198"/>
      <c r="M2" s="192"/>
      <c r="N2" s="194"/>
      <c r="O2" s="192"/>
      <c r="P2" s="34">
        <v>2021</v>
      </c>
      <c r="Q2" s="34">
        <v>2022</v>
      </c>
      <c r="R2" s="34">
        <v>2023</v>
      </c>
      <c r="S2" s="34">
        <v>2024</v>
      </c>
      <c r="T2" s="34">
        <v>2025</v>
      </c>
      <c r="U2" s="34">
        <v>2026</v>
      </c>
      <c r="V2" s="34">
        <v>2027</v>
      </c>
      <c r="W2" s="34">
        <v>2028</v>
      </c>
      <c r="X2" s="1" t="s">
        <v>26</v>
      </c>
      <c r="Y2" s="1" t="s">
        <v>27</v>
      </c>
      <c r="Z2" s="1" t="s">
        <v>28</v>
      </c>
      <c r="AA2" s="40" t="s">
        <v>29</v>
      </c>
    </row>
    <row r="3" spans="1:27" ht="30" customHeight="1" x14ac:dyDescent="0.25">
      <c r="A3" s="47"/>
      <c r="B3" s="49"/>
      <c r="C3" s="50"/>
      <c r="D3" s="50"/>
      <c r="E3" s="49"/>
      <c r="F3" s="49"/>
      <c r="G3" s="49"/>
      <c r="H3" s="51"/>
      <c r="I3" s="51"/>
      <c r="J3" s="51"/>
      <c r="K3" s="52"/>
      <c r="L3" s="46"/>
      <c r="M3" s="45"/>
      <c r="N3" s="53"/>
      <c r="O3" s="54"/>
      <c r="P3" s="47"/>
      <c r="Q3" s="47"/>
      <c r="R3" s="47"/>
      <c r="S3" s="47"/>
      <c r="T3" s="47"/>
      <c r="U3" s="47"/>
      <c r="V3" s="47"/>
      <c r="W3" s="47"/>
      <c r="X3" s="1" t="b">
        <f>M3=SUM(P3:W3)</f>
        <v>1</v>
      </c>
      <c r="Y3" s="41" t="e">
        <f>ROUND(M3/L3,4)</f>
        <v>#DIV/0!</v>
      </c>
      <c r="Z3" s="42" t="e">
        <f>Y3=O3</f>
        <v>#DIV/0!</v>
      </c>
      <c r="AA3" s="42" t="b">
        <f>L3=M3+N3</f>
        <v>1</v>
      </c>
    </row>
    <row r="4" spans="1:27" ht="30" customHeight="1" x14ac:dyDescent="0.25">
      <c r="A4" s="55"/>
      <c r="B4" s="49"/>
      <c r="C4" s="50"/>
      <c r="D4" s="50"/>
      <c r="E4" s="49"/>
      <c r="F4" s="49"/>
      <c r="G4" s="49"/>
      <c r="H4" s="51"/>
      <c r="I4" s="51"/>
      <c r="J4" s="51"/>
      <c r="K4" s="52"/>
      <c r="L4" s="46"/>
      <c r="M4" s="46"/>
      <c r="N4" s="46"/>
      <c r="O4" s="54"/>
      <c r="P4" s="48"/>
      <c r="Q4" s="48"/>
      <c r="R4" s="48"/>
      <c r="S4" s="48"/>
      <c r="T4" s="48"/>
      <c r="U4" s="48"/>
      <c r="V4" s="48"/>
      <c r="W4" s="48"/>
      <c r="X4" s="1" t="b">
        <f>M4=SUM(P4:W4)</f>
        <v>1</v>
      </c>
      <c r="Y4" s="41" t="e">
        <f>ROUND(M4/L4,4)</f>
        <v>#DIV/0!</v>
      </c>
      <c r="Z4" s="42" t="e">
        <f>Y4=O4</f>
        <v>#DIV/0!</v>
      </c>
      <c r="AA4" s="42" t="b">
        <f>L4=M4+N4</f>
        <v>1</v>
      </c>
    </row>
    <row r="5" spans="1:27" ht="30" customHeight="1" x14ac:dyDescent="0.25">
      <c r="A5" s="55"/>
      <c r="B5" s="49"/>
      <c r="C5" s="50"/>
      <c r="D5" s="50"/>
      <c r="E5" s="49"/>
      <c r="F5" s="49"/>
      <c r="G5" s="49"/>
      <c r="H5" s="51"/>
      <c r="I5" s="51"/>
      <c r="J5" s="51"/>
      <c r="K5" s="52"/>
      <c r="L5" s="46"/>
      <c r="M5" s="46"/>
      <c r="N5" s="46"/>
      <c r="O5" s="54"/>
      <c r="P5" s="48"/>
      <c r="Q5" s="48"/>
      <c r="R5" s="48"/>
      <c r="S5" s="48"/>
      <c r="T5" s="48"/>
      <c r="U5" s="48"/>
      <c r="V5" s="48"/>
      <c r="W5" s="48"/>
      <c r="X5" s="1" t="b">
        <f>M5=SUM(P5:W5)</f>
        <v>1</v>
      </c>
      <c r="Y5" s="41" t="e">
        <f>ROUND(M5/L5,4)</f>
        <v>#DIV/0!</v>
      </c>
      <c r="Z5" s="42" t="e">
        <f>Y5=O5</f>
        <v>#DIV/0!</v>
      </c>
      <c r="AA5" s="42" t="b">
        <f>L5=M5+N5</f>
        <v>1</v>
      </c>
    </row>
    <row r="6" spans="1:27" ht="20.100000000000001" customHeight="1" x14ac:dyDescent="0.25">
      <c r="A6" s="211" t="s">
        <v>34</v>
      </c>
      <c r="B6" s="211"/>
      <c r="C6" s="211"/>
      <c r="D6" s="211"/>
      <c r="E6" s="211"/>
      <c r="F6" s="211"/>
      <c r="G6" s="211"/>
      <c r="H6" s="108">
        <f>SUM(H3:H5)</f>
        <v>0</v>
      </c>
      <c r="I6" s="108">
        <f t="shared" ref="I6:J6" si="0">SUM(I3:I5)</f>
        <v>0</v>
      </c>
      <c r="J6" s="108">
        <f t="shared" si="0"/>
        <v>0</v>
      </c>
      <c r="K6" s="65" t="s">
        <v>13</v>
      </c>
      <c r="L6" s="66">
        <f t="shared" ref="L6:N6" si="1">SUM(L3:L5)</f>
        <v>0</v>
      </c>
      <c r="M6" s="67">
        <f t="shared" si="1"/>
        <v>0</v>
      </c>
      <c r="N6" s="67">
        <f t="shared" si="1"/>
        <v>0</v>
      </c>
      <c r="O6" s="68" t="s">
        <v>13</v>
      </c>
      <c r="P6" s="77">
        <f t="shared" ref="P6:W6" si="2">SUM(P3:P5)</f>
        <v>0</v>
      </c>
      <c r="Q6" s="77">
        <f t="shared" si="2"/>
        <v>0</v>
      </c>
      <c r="R6" s="77">
        <f t="shared" si="2"/>
        <v>0</v>
      </c>
      <c r="S6" s="77">
        <f t="shared" si="2"/>
        <v>0</v>
      </c>
      <c r="T6" s="77">
        <f t="shared" si="2"/>
        <v>0</v>
      </c>
      <c r="U6" s="77">
        <f t="shared" si="2"/>
        <v>0</v>
      </c>
      <c r="V6" s="77">
        <f t="shared" si="2"/>
        <v>0</v>
      </c>
      <c r="W6" s="77">
        <f t="shared" si="2"/>
        <v>0</v>
      </c>
      <c r="X6" s="1" t="b">
        <f>M6=SUM(P6:W6)</f>
        <v>1</v>
      </c>
      <c r="Y6" s="41" t="e">
        <f>ROUND(M6/L6,4)</f>
        <v>#DIV/0!</v>
      </c>
      <c r="Z6" s="42" t="s">
        <v>13</v>
      </c>
      <c r="AA6" s="42" t="b">
        <f>L6=M6+N6</f>
        <v>1</v>
      </c>
    </row>
    <row r="7" spans="1:27" x14ac:dyDescent="0.25">
      <c r="A7" s="36"/>
      <c r="AA7" s="33"/>
    </row>
    <row r="8" spans="1:27" x14ac:dyDescent="0.25">
      <c r="A8" s="30" t="s">
        <v>36</v>
      </c>
    </row>
    <row r="9" spans="1:27" x14ac:dyDescent="0.2">
      <c r="A9" s="32" t="s">
        <v>35</v>
      </c>
    </row>
    <row r="10" spans="1:27" x14ac:dyDescent="0.25">
      <c r="A10" s="37"/>
    </row>
  </sheetData>
  <mergeCells count="16">
    <mergeCell ref="P1:W1"/>
    <mergeCell ref="A6:G6"/>
    <mergeCell ref="H1:H2"/>
    <mergeCell ref="K1:K2"/>
    <mergeCell ref="L1:L2"/>
    <mergeCell ref="M1:M2"/>
    <mergeCell ref="A1:A2"/>
    <mergeCell ref="B1:B2"/>
    <mergeCell ref="E1:E2"/>
    <mergeCell ref="F1:F2"/>
    <mergeCell ref="G1:G2"/>
    <mergeCell ref="C1:C2"/>
    <mergeCell ref="D1:D2"/>
    <mergeCell ref="I1:J1"/>
    <mergeCell ref="N1:N2"/>
    <mergeCell ref="O1:O2"/>
  </mergeCells>
  <conditionalFormatting sqref="AA7">
    <cfRule type="cellIs" dxfId="5" priority="20" operator="equal">
      <formula>FALSE</formula>
    </cfRule>
  </conditionalFormatting>
  <conditionalFormatting sqref="X3:Z6">
    <cfRule type="containsText" dxfId="4" priority="13" operator="containsText" text="fałsz">
      <formula>NOT(ISERROR(SEARCH("fałsz",X3)))</formula>
    </cfRule>
  </conditionalFormatting>
  <conditionalFormatting sqref="Y3:Z6">
    <cfRule type="cellIs" dxfId="3" priority="15" operator="equal">
      <formula>FALSE</formula>
    </cfRule>
  </conditionalFormatting>
  <conditionalFormatting sqref="X3:X6">
    <cfRule type="cellIs" dxfId="2" priority="14" operator="equal">
      <formula>FALSE</formula>
    </cfRule>
  </conditionalFormatting>
  <conditionalFormatting sqref="AA3:AA6">
    <cfRule type="cellIs" dxfId="1" priority="12" operator="equal">
      <formula>FALSE</formula>
    </cfRule>
  </conditionalFormatting>
  <conditionalFormatting sqref="AA3:AA6">
    <cfRule type="cellIs" dxfId="0" priority="11" operator="equal">
      <formula>FALSE</formula>
    </cfRule>
  </conditionalFormatting>
  <dataValidations disablePrompts="1" count="1">
    <dataValidation type="list" allowBlank="1" showInputMessage="1" showErrorMessage="1" sqref="F3:F5" xr:uid="{00000000-0002-0000-0400-000000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&amp;LWojewództwo opolskie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Katarzyna Juszczak</cp:lastModifiedBy>
  <cp:lastPrinted>2021-07-28T07:51:57Z</cp:lastPrinted>
  <dcterms:created xsi:type="dcterms:W3CDTF">2019-02-25T10:53:14Z</dcterms:created>
  <dcterms:modified xsi:type="dcterms:W3CDTF">2021-07-28T07:52:34Z</dcterms:modified>
</cp:coreProperties>
</file>