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_kozon\Documents\Nowy 2021\2025 Kalkulator emerytalny ostat zam\2025 Klakulator SM\"/>
    </mc:Choice>
  </mc:AlternateContent>
  <workbookProtection workbookAlgorithmName="SHA-512" workbookHashValue="Vm6oXI5SLX2RNolnaW4wkeVsCwcqMoHcTMA1NiGRfk9HgFvC35en9UoRbyJEFdhDUlYl61apsFg2HpMyDOCU9A==" workbookSaltValue="3ESkXxxdh5mKcxKY+lqiRg==" workbookSpinCount="100000" lockStructure="1"/>
  <bookViews>
    <workbookView xWindow="-108" yWindow="-108" windowWidth="23256" windowHeight="12456"/>
  </bookViews>
  <sheets>
    <sheet name="INSTRUKCJA" sheetId="21" r:id="rId1"/>
    <sheet name="Podstawa wymiaru 10 lat SM" sheetId="17" r:id="rId2"/>
    <sheet name="art. 18e SM" sheetId="16" r:id="rId3"/>
    <sheet name="art. 15 albo 15a SM" sheetId="1" r:id="rId4"/>
    <sheet name="art. 15aa SM" sheetId="15" r:id="rId5"/>
    <sheet name="Roboczy" sheetId="2" state="hidden" r:id="rId6"/>
  </sheets>
  <definedNames>
    <definedName name="_xlnm.Print_Area" localSheetId="3">'art. 15 albo 15a SM'!$G$1:$L$25</definedName>
    <definedName name="_xlnm.Print_Area" localSheetId="4">'art. 15aa SM'!$G$1:$K$24</definedName>
    <definedName name="_xlnm.Print_Area" localSheetId="2">'art. 18e SM'!$G$1:$L$31</definedName>
    <definedName name="_xlnm.Print_Area" localSheetId="0">INSTRUKCJA!$A$1:$R$52</definedName>
    <definedName name="Roczny">!$I$3:$I$33</definedName>
    <definedName name="RocznyCS">!$E$5:$E$28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9" i="17" l="1"/>
  <c r="E4" i="16" l="1"/>
  <c r="E28" i="16" l="1"/>
  <c r="D28" i="16"/>
  <c r="C28" i="16"/>
  <c r="E27" i="16"/>
  <c r="D27" i="16"/>
  <c r="C27" i="16"/>
  <c r="E26" i="16"/>
  <c r="D26" i="16"/>
  <c r="C26" i="16"/>
  <c r="E25" i="16"/>
  <c r="D25" i="16"/>
  <c r="C25" i="16"/>
  <c r="E24" i="16"/>
  <c r="D24" i="16"/>
  <c r="C24" i="16"/>
  <c r="E23" i="16"/>
  <c r="D23" i="16"/>
  <c r="C23" i="16"/>
  <c r="E22" i="16"/>
  <c r="D22" i="16"/>
  <c r="C22" i="16"/>
  <c r="E21" i="16"/>
  <c r="D21" i="16"/>
  <c r="C21" i="16"/>
  <c r="D51" i="17"/>
  <c r="E51" i="17" s="1"/>
  <c r="E72" i="15" l="1"/>
  <c r="D72" i="15"/>
  <c r="C72" i="15"/>
  <c r="E71" i="15"/>
  <c r="D71" i="15"/>
  <c r="C71" i="15"/>
  <c r="E70" i="15"/>
  <c r="D70" i="15"/>
  <c r="C70" i="15"/>
  <c r="E69" i="15"/>
  <c r="D69" i="15"/>
  <c r="C69" i="15"/>
  <c r="E68" i="15"/>
  <c r="D68" i="15"/>
  <c r="C68" i="15"/>
  <c r="E67" i="15"/>
  <c r="D67" i="15"/>
  <c r="C67" i="15"/>
  <c r="E66" i="15"/>
  <c r="D66" i="15"/>
  <c r="C66" i="15"/>
  <c r="E65" i="15"/>
  <c r="D65" i="15"/>
  <c r="C65" i="15"/>
  <c r="E64" i="15"/>
  <c r="D64" i="15"/>
  <c r="C64" i="15"/>
  <c r="E63" i="15"/>
  <c r="D63" i="15"/>
  <c r="C63" i="15"/>
  <c r="E62" i="15"/>
  <c r="D62" i="15"/>
  <c r="C62" i="15"/>
  <c r="E61" i="15"/>
  <c r="D61" i="15"/>
  <c r="C61" i="15"/>
  <c r="E60" i="15"/>
  <c r="D60" i="15"/>
  <c r="C60" i="15"/>
  <c r="E59" i="15"/>
  <c r="D59" i="15"/>
  <c r="C59" i="15"/>
  <c r="E58" i="15"/>
  <c r="D58" i="15"/>
  <c r="C58" i="15"/>
  <c r="E57" i="15"/>
  <c r="D57" i="15"/>
  <c r="C57" i="15"/>
  <c r="E56" i="15"/>
  <c r="D56" i="15"/>
  <c r="C56" i="15"/>
  <c r="E55" i="15"/>
  <c r="D55" i="15"/>
  <c r="C55" i="15"/>
  <c r="E54" i="15"/>
  <c r="D54" i="15"/>
  <c r="C54" i="15"/>
  <c r="E53" i="15"/>
  <c r="D53" i="15"/>
  <c r="C53" i="15"/>
  <c r="E52" i="15"/>
  <c r="D52" i="15"/>
  <c r="C52" i="15"/>
  <c r="E51" i="15"/>
  <c r="D51" i="15"/>
  <c r="C51" i="15"/>
  <c r="E50" i="15"/>
  <c r="D50" i="15"/>
  <c r="C50" i="15"/>
  <c r="E49" i="15"/>
  <c r="D49" i="15"/>
  <c r="C49" i="15"/>
  <c r="E88" i="1"/>
  <c r="D88" i="1"/>
  <c r="C88" i="1"/>
  <c r="E87" i="1"/>
  <c r="D87" i="1"/>
  <c r="C87" i="1"/>
  <c r="E86" i="1"/>
  <c r="D86" i="1"/>
  <c r="C86" i="1"/>
  <c r="E85" i="1"/>
  <c r="D85" i="1"/>
  <c r="C85" i="1"/>
  <c r="E84" i="1"/>
  <c r="D84" i="1"/>
  <c r="C84" i="1"/>
  <c r="E83" i="1"/>
  <c r="D83" i="1"/>
  <c r="C83" i="1"/>
  <c r="E82" i="1"/>
  <c r="D82" i="1"/>
  <c r="C82" i="1"/>
  <c r="E81" i="1"/>
  <c r="D81" i="1"/>
  <c r="C81" i="1"/>
  <c r="E80" i="1"/>
  <c r="D80" i="1"/>
  <c r="C80" i="1"/>
  <c r="E79" i="1"/>
  <c r="D79" i="1"/>
  <c r="C79" i="1"/>
  <c r="E78" i="1"/>
  <c r="D78" i="1"/>
  <c r="C78" i="1"/>
  <c r="E77" i="1"/>
  <c r="D77" i="1"/>
  <c r="C77" i="1"/>
  <c r="E76" i="1"/>
  <c r="D76" i="1"/>
  <c r="C76" i="1"/>
  <c r="E75" i="1"/>
  <c r="D75" i="1"/>
  <c r="C75" i="1"/>
  <c r="E74" i="1"/>
  <c r="D74" i="1"/>
  <c r="C74" i="1"/>
  <c r="E73" i="1"/>
  <c r="D73" i="1"/>
  <c r="C73" i="1"/>
  <c r="E72" i="1"/>
  <c r="D72" i="1"/>
  <c r="C72" i="1"/>
  <c r="E71" i="1"/>
  <c r="D71" i="1"/>
  <c r="C71" i="1"/>
  <c r="E70" i="1"/>
  <c r="D70" i="1"/>
  <c r="C70" i="1"/>
  <c r="E69" i="1"/>
  <c r="D69" i="1"/>
  <c r="C69" i="1"/>
  <c r="E68" i="1"/>
  <c r="D68" i="1"/>
  <c r="C68" i="1"/>
  <c r="E67" i="1"/>
  <c r="D67" i="1"/>
  <c r="C67" i="1"/>
  <c r="E66" i="1"/>
  <c r="D66" i="1"/>
  <c r="C66" i="1"/>
  <c r="E65" i="1"/>
  <c r="D65" i="1"/>
  <c r="C65" i="1"/>
  <c r="D50" i="17" l="1"/>
  <c r="E50" i="17" s="1"/>
  <c r="E38" i="15" l="1"/>
  <c r="D38" i="15"/>
  <c r="C38" i="15"/>
  <c r="E37" i="15"/>
  <c r="D37" i="15"/>
  <c r="C37" i="15"/>
  <c r="E36" i="15"/>
  <c r="D36" i="15"/>
  <c r="C36" i="15"/>
  <c r="E35" i="15"/>
  <c r="D35" i="15"/>
  <c r="C35" i="15"/>
  <c r="E34" i="15"/>
  <c r="D34" i="15"/>
  <c r="C34" i="15"/>
  <c r="E33" i="15"/>
  <c r="D33" i="15"/>
  <c r="C33" i="15"/>
  <c r="E32" i="15"/>
  <c r="D32" i="15"/>
  <c r="C32" i="15"/>
  <c r="E36" i="1"/>
  <c r="D36" i="1"/>
  <c r="C36" i="1"/>
  <c r="E35" i="1"/>
  <c r="D35" i="1"/>
  <c r="C35" i="1"/>
  <c r="E34" i="1"/>
  <c r="D34" i="1"/>
  <c r="C34" i="1"/>
  <c r="E33" i="1"/>
  <c r="D33" i="1"/>
  <c r="C33" i="1"/>
  <c r="E32" i="1"/>
  <c r="D32" i="1"/>
  <c r="C32" i="1"/>
  <c r="E31" i="1"/>
  <c r="D31" i="1"/>
  <c r="C31" i="1"/>
  <c r="C5" i="15" l="1"/>
  <c r="C5" i="1"/>
  <c r="C5" i="16"/>
  <c r="E4" i="15" l="1"/>
  <c r="E4" i="1"/>
  <c r="G12" i="15" l="1"/>
  <c r="G13" i="1" l="1"/>
  <c r="G12" i="16"/>
  <c r="J6" i="1" l="1"/>
  <c r="I6" i="1"/>
  <c r="H6" i="1"/>
  <c r="J5" i="1"/>
  <c r="I5" i="1"/>
  <c r="H5" i="1"/>
  <c r="L6" i="1" l="1"/>
  <c r="L5" i="1"/>
  <c r="D49" i="17" l="1"/>
  <c r="E49" i="17" s="1"/>
  <c r="D48" i="17" l="1"/>
  <c r="E48" i="17" s="1"/>
  <c r="D47" i="17"/>
  <c r="E47" i="17" s="1"/>
  <c r="D39" i="17"/>
  <c r="E39" i="17" s="1"/>
  <c r="D44" i="17" l="1"/>
  <c r="D43" i="17"/>
  <c r="E43" i="17" l="1"/>
  <c r="D42" i="17" l="1"/>
  <c r="E42" i="17" s="1"/>
  <c r="D24" i="17" l="1"/>
  <c r="E24" i="17" s="1"/>
  <c r="D23" i="17"/>
  <c r="E23" i="17" s="1"/>
  <c r="D22" i="17"/>
  <c r="E22" i="17" s="1"/>
  <c r="D21" i="17"/>
  <c r="E21" i="17" s="1"/>
  <c r="D20" i="17"/>
  <c r="E20" i="17" s="1"/>
  <c r="D19" i="17"/>
  <c r="E19" i="17" s="1"/>
  <c r="D18" i="17"/>
  <c r="E18" i="17" s="1"/>
  <c r="D17" i="17"/>
  <c r="E17" i="17" s="1"/>
  <c r="D16" i="17"/>
  <c r="E16" i="17" s="1"/>
  <c r="D15" i="17"/>
  <c r="E15" i="17" s="1"/>
  <c r="D14" i="17"/>
  <c r="D13" i="17"/>
  <c r="E13" i="17" s="1"/>
  <c r="D12" i="17"/>
  <c r="E12" i="17" s="1"/>
  <c r="D11" i="17"/>
  <c r="E11" i="17" s="1"/>
  <c r="D10" i="17"/>
  <c r="E10" i="17" s="1"/>
  <c r="D9" i="17"/>
  <c r="E9" i="17" s="1"/>
  <c r="D8" i="17"/>
  <c r="E8" i="17" s="1"/>
  <c r="D7" i="17"/>
  <c r="E7" i="17" s="1"/>
  <c r="D6" i="17"/>
  <c r="E6" i="17" s="1"/>
  <c r="D5" i="17"/>
  <c r="E5" i="17" s="1"/>
  <c r="E14" i="17" l="1"/>
  <c r="F21" i="17" s="1"/>
  <c r="F24" i="17"/>
  <c r="F20" i="17" l="1"/>
  <c r="F22" i="17"/>
  <c r="F23" i="17"/>
  <c r="F16" i="17"/>
  <c r="F19" i="17"/>
  <c r="F18" i="17"/>
  <c r="F15" i="17"/>
  <c r="F17" i="17"/>
  <c r="F14" i="17"/>
  <c r="E76" i="15"/>
  <c r="D76" i="15"/>
  <c r="C76" i="15"/>
  <c r="E75" i="15"/>
  <c r="D75" i="15"/>
  <c r="C75" i="15"/>
  <c r="E74" i="15"/>
  <c r="D74" i="15"/>
  <c r="C74" i="15"/>
  <c r="E73" i="15"/>
  <c r="D73" i="15"/>
  <c r="C73" i="15"/>
  <c r="E48" i="15"/>
  <c r="D48" i="15"/>
  <c r="C48" i="15"/>
  <c r="E47" i="15"/>
  <c r="D47" i="15"/>
  <c r="C47" i="15"/>
  <c r="E46" i="15"/>
  <c r="D46" i="15"/>
  <c r="C46" i="15"/>
  <c r="E90" i="1"/>
  <c r="E89" i="1"/>
  <c r="E64" i="1"/>
  <c r="E63" i="1"/>
  <c r="E62" i="1"/>
  <c r="D90" i="1"/>
  <c r="D89" i="1"/>
  <c r="D64" i="1"/>
  <c r="D63" i="1"/>
  <c r="D62" i="1"/>
  <c r="C90" i="1"/>
  <c r="C89" i="1"/>
  <c r="C64" i="1"/>
  <c r="C63" i="1"/>
  <c r="C62" i="1"/>
  <c r="C61" i="1"/>
  <c r="E61" i="1"/>
  <c r="E60" i="1"/>
  <c r="D61" i="1"/>
  <c r="D60" i="1"/>
  <c r="C60" i="1"/>
  <c r="D46" i="17" l="1"/>
  <c r="E46" i="17" s="1"/>
  <c r="D45" i="17"/>
  <c r="E45" i="17" s="1"/>
  <c r="D41" i="17"/>
  <c r="E41" i="17" s="1"/>
  <c r="D40" i="17"/>
  <c r="E40" i="17" s="1"/>
  <c r="D38" i="17"/>
  <c r="E38" i="17" s="1"/>
  <c r="D37" i="17"/>
  <c r="E37" i="17" s="1"/>
  <c r="D36" i="17"/>
  <c r="E36" i="17" s="1"/>
  <c r="D35" i="17"/>
  <c r="E35" i="17" s="1"/>
  <c r="D34" i="17"/>
  <c r="E34" i="17" s="1"/>
  <c r="D33" i="17"/>
  <c r="E33" i="17" s="1"/>
  <c r="D32" i="17"/>
  <c r="E32" i="17" s="1"/>
  <c r="D31" i="17"/>
  <c r="E31" i="17" s="1"/>
  <c r="D30" i="17"/>
  <c r="E30" i="17" s="1"/>
  <c r="D29" i="17"/>
  <c r="E29" i="17" s="1"/>
  <c r="D28" i="17"/>
  <c r="E28" i="17" s="1"/>
  <c r="D27" i="17"/>
  <c r="E27" i="17" s="1"/>
  <c r="D26" i="17"/>
  <c r="E26" i="17" s="1"/>
  <c r="D25" i="17"/>
  <c r="E25" i="17" s="1"/>
  <c r="F51" i="17" l="1"/>
  <c r="F50" i="17"/>
  <c r="F49" i="17"/>
  <c r="F47" i="17"/>
  <c r="F48" i="17"/>
  <c r="F46" i="17"/>
  <c r="F37" i="17"/>
  <c r="F39" i="17"/>
  <c r="F40" i="17"/>
  <c r="F41" i="17"/>
  <c r="F36" i="17"/>
  <c r="F32" i="17"/>
  <c r="F31" i="17"/>
  <c r="F30" i="17"/>
  <c r="F28" i="17"/>
  <c r="F34" i="17"/>
  <c r="F29" i="17"/>
  <c r="F27" i="17"/>
  <c r="F26" i="17"/>
  <c r="F25" i="17"/>
  <c r="F33" i="17"/>
  <c r="F42" i="17"/>
  <c r="F45" i="17"/>
  <c r="F38" i="17"/>
  <c r="F35" i="17"/>
  <c r="F43" i="17"/>
  <c r="E29" i="16"/>
  <c r="D29" i="16"/>
  <c r="C29" i="16"/>
  <c r="E20" i="16"/>
  <c r="D20" i="16"/>
  <c r="C20" i="16"/>
  <c r="E87" i="15"/>
  <c r="D87" i="15"/>
  <c r="E52" i="17" l="1"/>
  <c r="F52" i="17"/>
  <c r="E40" i="15"/>
  <c r="D40" i="15"/>
  <c r="C40" i="15"/>
  <c r="E39" i="15"/>
  <c r="D39" i="15"/>
  <c r="C39" i="15"/>
  <c r="E31" i="15"/>
  <c r="D31" i="15"/>
  <c r="C31" i="15"/>
  <c r="E30" i="15"/>
  <c r="D30" i="15"/>
  <c r="C30" i="15"/>
  <c r="E29" i="15"/>
  <c r="D29" i="15"/>
  <c r="C29" i="15"/>
  <c r="E28" i="15"/>
  <c r="D28" i="15"/>
  <c r="C28" i="15"/>
  <c r="E27" i="15"/>
  <c r="D27" i="15"/>
  <c r="C27" i="15"/>
  <c r="E26" i="15"/>
  <c r="D26" i="15"/>
  <c r="C26" i="15"/>
  <c r="E25" i="15"/>
  <c r="D25" i="15"/>
  <c r="C25" i="15"/>
  <c r="E20" i="15"/>
  <c r="D20" i="15"/>
  <c r="C20" i="15"/>
  <c r="E19" i="15"/>
  <c r="D19" i="15"/>
  <c r="C19" i="15"/>
  <c r="E18" i="15"/>
  <c r="D18" i="15"/>
  <c r="C18" i="15"/>
  <c r="E17" i="15"/>
  <c r="D17" i="15"/>
  <c r="C17" i="15"/>
  <c r="E16" i="15"/>
  <c r="D16" i="15"/>
  <c r="C16" i="15"/>
  <c r="E15" i="15"/>
  <c r="D15" i="15"/>
  <c r="C15" i="15"/>
  <c r="E14" i="15"/>
  <c r="D14" i="15"/>
  <c r="C14" i="15"/>
  <c r="E13" i="15"/>
  <c r="D13" i="15"/>
  <c r="C13" i="15"/>
  <c r="E12" i="15"/>
  <c r="D12" i="15"/>
  <c r="C12" i="15"/>
  <c r="E11" i="15"/>
  <c r="D11" i="15"/>
  <c r="C11" i="15"/>
  <c r="E10" i="15"/>
  <c r="D10" i="15"/>
  <c r="C10" i="15"/>
  <c r="E47" i="16"/>
  <c r="D47" i="16"/>
  <c r="C47" i="16"/>
  <c r="E46" i="16"/>
  <c r="D46" i="16"/>
  <c r="C46" i="16"/>
  <c r="E45" i="16"/>
  <c r="D45" i="16"/>
  <c r="C45" i="16"/>
  <c r="E44" i="16"/>
  <c r="D44" i="16"/>
  <c r="C44" i="16"/>
  <c r="E43" i="16"/>
  <c r="D43" i="16"/>
  <c r="C43" i="16"/>
  <c r="E42" i="16"/>
  <c r="D42" i="16"/>
  <c r="C42" i="16"/>
  <c r="E41" i="16"/>
  <c r="D41" i="16"/>
  <c r="C41" i="16"/>
  <c r="E40" i="16"/>
  <c r="D40" i="16"/>
  <c r="C40" i="16"/>
  <c r="E39" i="16"/>
  <c r="D39" i="16"/>
  <c r="C39" i="16"/>
  <c r="E38" i="16"/>
  <c r="D38" i="16"/>
  <c r="C38" i="16"/>
  <c r="E37" i="16"/>
  <c r="D37" i="16"/>
  <c r="C37" i="16"/>
  <c r="E19" i="16"/>
  <c r="D19" i="16"/>
  <c r="C19" i="16"/>
  <c r="E18" i="16"/>
  <c r="D18" i="16"/>
  <c r="C18" i="16"/>
  <c r="E17" i="16"/>
  <c r="D17" i="16"/>
  <c r="C17" i="16"/>
  <c r="E16" i="16"/>
  <c r="D16" i="16"/>
  <c r="C16" i="16"/>
  <c r="E15" i="16"/>
  <c r="D15" i="16"/>
  <c r="C15" i="16"/>
  <c r="E14" i="16"/>
  <c r="D14" i="16"/>
  <c r="C14" i="16"/>
  <c r="E13" i="16"/>
  <c r="D13" i="16"/>
  <c r="C13" i="16"/>
  <c r="E12" i="16"/>
  <c r="D12" i="16"/>
  <c r="C12" i="16"/>
  <c r="E11" i="16"/>
  <c r="D11" i="16"/>
  <c r="C11" i="16"/>
  <c r="E10" i="16"/>
  <c r="D10" i="16"/>
  <c r="C10" i="16"/>
  <c r="E55" i="1"/>
  <c r="D55" i="1"/>
  <c r="C55" i="1"/>
  <c r="E54" i="1"/>
  <c r="D54" i="1"/>
  <c r="C54" i="1"/>
  <c r="E53" i="1"/>
  <c r="D53" i="1"/>
  <c r="C53" i="1"/>
  <c r="E52" i="1"/>
  <c r="D52" i="1"/>
  <c r="C52" i="1"/>
  <c r="E51" i="1"/>
  <c r="D51" i="1"/>
  <c r="C51" i="1"/>
  <c r="E50" i="1"/>
  <c r="D50" i="1"/>
  <c r="C50" i="1"/>
  <c r="E49" i="1"/>
  <c r="D49" i="1"/>
  <c r="C49" i="1"/>
  <c r="E48" i="1"/>
  <c r="D48" i="1"/>
  <c r="C48" i="1"/>
  <c r="E47" i="1"/>
  <c r="D47" i="1"/>
  <c r="C47" i="1"/>
  <c r="E46" i="1"/>
  <c r="D46" i="1"/>
  <c r="C46" i="1"/>
  <c r="E45" i="1"/>
  <c r="D45" i="1"/>
  <c r="C45" i="1"/>
  <c r="E40" i="1"/>
  <c r="D40" i="1"/>
  <c r="C40" i="1"/>
  <c r="E39" i="1"/>
  <c r="D39" i="1"/>
  <c r="C39" i="1"/>
  <c r="E38" i="1"/>
  <c r="D38" i="1"/>
  <c r="C38" i="1"/>
  <c r="E37" i="1"/>
  <c r="D37" i="1"/>
  <c r="C37" i="1"/>
  <c r="E30" i="1"/>
  <c r="D30" i="1"/>
  <c r="C30" i="1"/>
  <c r="E29" i="1"/>
  <c r="D29" i="1"/>
  <c r="C29" i="1"/>
  <c r="E28" i="1"/>
  <c r="D28" i="1"/>
  <c r="C28" i="1"/>
  <c r="E27" i="1"/>
  <c r="D27" i="1"/>
  <c r="C27" i="1"/>
  <c r="E26" i="1"/>
  <c r="D26" i="1"/>
  <c r="C26" i="1"/>
  <c r="E25" i="1"/>
  <c r="D25" i="1"/>
  <c r="C25" i="1"/>
  <c r="E20" i="1"/>
  <c r="D20" i="1"/>
  <c r="C20" i="1"/>
  <c r="E19" i="1"/>
  <c r="D19" i="1"/>
  <c r="C19" i="1"/>
  <c r="E18" i="1"/>
  <c r="D18" i="1"/>
  <c r="C18" i="1"/>
  <c r="E17" i="1"/>
  <c r="D17" i="1"/>
  <c r="C17" i="1"/>
  <c r="E16" i="1"/>
  <c r="D16" i="1"/>
  <c r="C16" i="1"/>
  <c r="E15" i="1"/>
  <c r="D15" i="1"/>
  <c r="C15" i="1"/>
  <c r="E14" i="1"/>
  <c r="D14" i="1"/>
  <c r="C14" i="1"/>
  <c r="E13" i="1"/>
  <c r="D13" i="1"/>
  <c r="C13" i="1"/>
  <c r="E12" i="1"/>
  <c r="D12" i="1"/>
  <c r="C12" i="1"/>
  <c r="E11" i="1"/>
  <c r="D11" i="1"/>
  <c r="C11" i="1"/>
  <c r="E10" i="1"/>
  <c r="D10" i="1"/>
  <c r="C10" i="1"/>
  <c r="C30" i="16" l="1"/>
  <c r="C21" i="15"/>
  <c r="C77" i="15"/>
  <c r="C88" i="15" s="1"/>
  <c r="D21" i="15"/>
  <c r="D82" i="15" s="1"/>
  <c r="E21" i="15"/>
  <c r="E82" i="15" s="1"/>
  <c r="D41" i="15"/>
  <c r="C41" i="15"/>
  <c r="D77" i="15"/>
  <c r="D88" i="15" s="1"/>
  <c r="E41" i="15"/>
  <c r="E77" i="15"/>
  <c r="D48" i="16"/>
  <c r="D30" i="16"/>
  <c r="E48" i="16"/>
  <c r="E30" i="16"/>
  <c r="C48" i="16"/>
  <c r="D21" i="1"/>
  <c r="E21" i="1"/>
  <c r="C21" i="1"/>
  <c r="C100" i="1" s="1"/>
  <c r="E91" i="1"/>
  <c r="C91" i="1"/>
  <c r="C101" i="1" s="1"/>
  <c r="D91" i="1"/>
  <c r="D101" i="1" s="1"/>
  <c r="E56" i="1"/>
  <c r="C56" i="1"/>
  <c r="D56" i="1"/>
  <c r="E41" i="1"/>
  <c r="C41" i="1"/>
  <c r="D41" i="1"/>
  <c r="E78" i="15" l="1"/>
  <c r="E83" i="15" s="1"/>
  <c r="E84" i="15" s="1"/>
  <c r="J4" i="15" s="1"/>
  <c r="E88" i="15"/>
  <c r="E89" i="15" s="1"/>
  <c r="J4" i="16"/>
  <c r="J9" i="16"/>
  <c r="I4" i="16"/>
  <c r="I9" i="16"/>
  <c r="H9" i="16"/>
  <c r="L14" i="16" s="1"/>
  <c r="H4" i="16"/>
  <c r="D78" i="15"/>
  <c r="C87" i="15"/>
  <c r="C82" i="15"/>
  <c r="E92" i="1"/>
  <c r="E96" i="1" s="1"/>
  <c r="E101" i="1"/>
  <c r="D95" i="1"/>
  <c r="D100" i="1"/>
  <c r="E95" i="1"/>
  <c r="E100" i="1"/>
  <c r="C95" i="1"/>
  <c r="C78" i="15"/>
  <c r="K4" i="16"/>
  <c r="K6" i="1"/>
  <c r="D92" i="1"/>
  <c r="D96" i="1" s="1"/>
  <c r="C92" i="1"/>
  <c r="C96" i="1" s="1"/>
  <c r="D89" i="15" l="1"/>
  <c r="K5" i="1"/>
  <c r="D83" i="15"/>
  <c r="D84" i="15" s="1"/>
  <c r="I4" i="15" s="1"/>
  <c r="K5" i="16"/>
  <c r="K16" i="16" s="1"/>
  <c r="E102" i="1"/>
  <c r="D97" i="1"/>
  <c r="I4" i="1" s="1"/>
  <c r="I10" i="1" s="1"/>
  <c r="C89" i="15"/>
  <c r="C83" i="15"/>
  <c r="E97" i="1"/>
  <c r="J4" i="1" s="1"/>
  <c r="C97" i="1"/>
  <c r="H4" i="1" s="1"/>
  <c r="H10" i="1" s="1"/>
  <c r="L15" i="1" s="1"/>
  <c r="D102" i="1"/>
  <c r="C102" i="1"/>
  <c r="L4" i="1" l="1"/>
  <c r="J10" i="1"/>
  <c r="C84" i="15"/>
  <c r="H4" i="15" s="1"/>
  <c r="K4" i="1"/>
  <c r="K7" i="1" s="1"/>
  <c r="H5" i="15" l="1"/>
  <c r="I5" i="15"/>
  <c r="J5" i="15"/>
  <c r="J9" i="15" s="1"/>
  <c r="L5" i="15"/>
  <c r="K4" i="15"/>
  <c r="K5" i="15" l="1"/>
  <c r="K6" i="15" s="1"/>
  <c r="K16" i="15" s="1"/>
  <c r="I9" i="15"/>
  <c r="H9" i="15"/>
  <c r="L14" i="15" s="1"/>
  <c r="E53" i="17" l="1"/>
  <c r="E58" i="17" l="1"/>
  <c r="D69" i="17" s="1"/>
  <c r="D70" i="17" s="1"/>
  <c r="K13" i="15" l="1"/>
  <c r="K15" i="15" s="1"/>
  <c r="K13" i="16"/>
  <c r="K15" i="16" s="1"/>
  <c r="K17" i="16" s="1"/>
  <c r="K14" i="1"/>
  <c r="K16" i="1" s="1"/>
  <c r="K18" i="16" l="1"/>
  <c r="K19" i="16"/>
  <c r="K17" i="15"/>
  <c r="K20" i="16" l="1"/>
  <c r="K18" i="15"/>
  <c r="K19" i="15"/>
  <c r="K20" i="15" l="1"/>
  <c r="K17" i="1" l="1"/>
  <c r="K18" i="1" s="1"/>
  <c r="K19" i="1" l="1"/>
  <c r="K20" i="1"/>
  <c r="K21" i="1" l="1"/>
</calcChain>
</file>

<file path=xl/comments1.xml><?xml version="1.0" encoding="utf-8"?>
<comments xmlns="http://schemas.openxmlformats.org/spreadsheetml/2006/main">
  <authors>
    <author>Teresa Kozoń-Konter</author>
  </authors>
  <commentList>
    <comment ref="C5" authorId="0" shapeId="0">
      <text>
        <r>
          <rPr>
            <sz val="9"/>
            <color indexed="81"/>
            <rFont val="Tahoma"/>
            <family val="2"/>
            <charset val="238"/>
          </rPr>
          <t xml:space="preserve">Proszę wprowadzić datę zwolnienia ze służby do komórki A66 w zakładce "Podstawa wymiaru 10 lat SM" </t>
        </r>
      </text>
    </comment>
  </commentList>
</comments>
</file>

<file path=xl/comments2.xml><?xml version="1.0" encoding="utf-8"?>
<comments xmlns="http://schemas.openxmlformats.org/spreadsheetml/2006/main">
  <authors>
    <author>Teresa Kozoń-Konter</author>
  </authors>
  <commentList>
    <comment ref="G4" authorId="0" shapeId="0">
      <text>
        <r>
          <rPr>
            <sz val="9"/>
            <color indexed="81"/>
            <rFont val="Tahoma"/>
            <family val="2"/>
            <charset val="238"/>
          </rPr>
          <t>Suma okresów służby i równorzędnych (TAB. A.) oraz okresów w SG liczonych w wymiarze półtorakrotnym (TAB. G.)</t>
        </r>
      </text>
    </comment>
    <comment ref="C5" authorId="0" shapeId="0">
      <text>
        <r>
          <rPr>
            <sz val="9"/>
            <color indexed="81"/>
            <rFont val="Tahoma"/>
            <family val="2"/>
            <charset val="238"/>
          </rPr>
          <t xml:space="preserve">Proszę wprowadzić datę zwolnienia ze służby do komórki A66 w zakładce "Podstawa wymiaru 10 lat SM" </t>
        </r>
      </text>
    </comment>
  </commentList>
</comments>
</file>

<file path=xl/comments3.xml><?xml version="1.0" encoding="utf-8"?>
<comments xmlns="http://schemas.openxmlformats.org/spreadsheetml/2006/main">
  <authors>
    <author>Teresa Kozoń-Konter</author>
  </authors>
  <commentList>
    <comment ref="G4" authorId="0" shapeId="0">
      <text>
        <r>
          <rPr>
            <sz val="9"/>
            <color indexed="81"/>
            <rFont val="Tahoma"/>
            <family val="2"/>
            <charset val="238"/>
          </rPr>
          <t>Suma okresów służby i równorzędnych (TAB. A.) i okresów służby w SG w wymiarze półtorakrotnym (TAB. D.)</t>
        </r>
      </text>
    </comment>
    <comment ref="C5" authorId="0" shapeId="0">
      <text>
        <r>
          <rPr>
            <sz val="9"/>
            <color indexed="81"/>
            <rFont val="Tahoma"/>
            <family val="2"/>
            <charset val="238"/>
          </rPr>
          <t xml:space="preserve">Proszę wprowadzić datę zwolnienia ze służby do komórki A66 w zakładce "Podstawa wymiaru 10 lat SM" </t>
        </r>
      </text>
    </comment>
  </commentList>
</comments>
</file>

<file path=xl/sharedStrings.xml><?xml version="1.0" encoding="utf-8"?>
<sst xmlns="http://schemas.openxmlformats.org/spreadsheetml/2006/main" count="298" uniqueCount="126">
  <si>
    <t>Służba</t>
  </si>
  <si>
    <t xml:space="preserve">Policja </t>
  </si>
  <si>
    <t>ABW</t>
  </si>
  <si>
    <t>AW</t>
  </si>
  <si>
    <t>BOR</t>
  </si>
  <si>
    <t>CBA</t>
  </si>
  <si>
    <t>SG</t>
  </si>
  <si>
    <t>PSP</t>
  </si>
  <si>
    <t>Zawodowa służba wojskowa</t>
  </si>
  <si>
    <t>SKW</t>
  </si>
  <si>
    <t>SWW</t>
  </si>
  <si>
    <t>SCS</t>
  </si>
  <si>
    <t>SW</t>
  </si>
  <si>
    <t>SOP</t>
  </si>
  <si>
    <t>Data</t>
  </si>
  <si>
    <t xml:space="preserve">Lata </t>
  </si>
  <si>
    <t>Miesiące</t>
  </si>
  <si>
    <t>Dni</t>
  </si>
  <si>
    <t>SC</t>
  </si>
  <si>
    <t>Długość okresów składkowych przed służbą</t>
  </si>
  <si>
    <t>Długość okresów nieskładkowych przed służbą</t>
  </si>
  <si>
    <t>TAK</t>
  </si>
  <si>
    <t>NIE</t>
  </si>
  <si>
    <t>Wskaźnik roczny</t>
  </si>
  <si>
    <t>Procentowy  wskaźnik emerytury z tytułu wysługi (%)</t>
  </si>
  <si>
    <t>Lata</t>
  </si>
  <si>
    <t xml:space="preserve">% wymiar </t>
  </si>
  <si>
    <t>M-ce</t>
  </si>
  <si>
    <t>SUMA:</t>
  </si>
  <si>
    <t>Okresy służby i równorzędne ze służbą</t>
  </si>
  <si>
    <t>Data od</t>
  </si>
  <si>
    <t>Data do</t>
  </si>
  <si>
    <t>ARTYKUŁ</t>
  </si>
  <si>
    <t>Okresy służby po 0,5% za rozpoczęty miesiąc</t>
  </si>
  <si>
    <t xml:space="preserve">Długość okresów służby i okresów równorzędnych ze służbą </t>
  </si>
  <si>
    <t>Długość okresów składkowych przed służbą po 1,3%</t>
  </si>
  <si>
    <t>składkowe</t>
  </si>
  <si>
    <t>nieskładkowe</t>
  </si>
  <si>
    <t>służba (1 x 1)</t>
  </si>
  <si>
    <t>służba SG( 1x 1,5)</t>
  </si>
  <si>
    <t>służba_ SG( 1x 1,5)</t>
  </si>
  <si>
    <t>służba_(1 x 1)</t>
  </si>
  <si>
    <t>NS</t>
  </si>
  <si>
    <t>SK</t>
  </si>
  <si>
    <t>SŁ</t>
  </si>
  <si>
    <t>SŁ2</t>
  </si>
  <si>
    <t>dzw</t>
  </si>
  <si>
    <t>UOP</t>
  </si>
  <si>
    <t>A. Okresy służby i równorzędne ze służbą (1 x 1)</t>
  </si>
  <si>
    <t>B. Okresy składkowe</t>
  </si>
  <si>
    <t>C. Okresy nieskładkowe</t>
  </si>
  <si>
    <t>Służba i równorzędne - do wysokości</t>
  </si>
  <si>
    <t>(Tab. A.)  SUMA [służba i równorzędne(1 x 1)]</t>
  </si>
  <si>
    <t>ŁĄCZNIE (TAB. A+TAB. D) SŁUŻBA 
i RÓWNORZĘDNE - DO WYSOKOŚCI</t>
  </si>
  <si>
    <t>(Tab. A.)  SUMA [służba i równorzędne (1 x 1)]</t>
  </si>
  <si>
    <t>Wskaźnik okresu</t>
  </si>
  <si>
    <t>(TAB. D.) SUMA półtorakrotne (LATA x 1,5)</t>
  </si>
  <si>
    <t>(TAB. D.) SUMA [w wymiarze pojedynczym 
 (1 x 1)]</t>
  </si>
  <si>
    <t>Składka na ubezpieczenie zdrowotne (9%)</t>
  </si>
  <si>
    <t>Zaliczka na podatek dochodowy</t>
  </si>
  <si>
    <t xml:space="preserve">
- Data wstąpienia po raz pierwszy do służby</t>
  </si>
  <si>
    <t>Ważne
Przedstawione powyżej obliczenia mają charakter poglądowy i nie mogą stanowić podstawy roszczeń wobec Zakładu Emerytalno-Rentowego Ministerstwa Spraw Wewnętrznych i Administracji</t>
  </si>
  <si>
    <t xml:space="preserve"> Służba i równorzędne do prawa w wymiarze 1 x 1</t>
  </si>
  <si>
    <t>ŁĄCZNIE (TAB. A+TAB.D ) SŁUŻBA 
 i RÓWNORZĘDNE - DO PRAWA 
w wymiarze pojedynczym (1 x 1)</t>
  </si>
  <si>
    <t xml:space="preserve"> Służba i równorzędne do prawa w wymiarze (1 x 1)</t>
  </si>
  <si>
    <t>TABELA B.</t>
  </si>
  <si>
    <t>TABELA C.</t>
  </si>
  <si>
    <t>ŁĄCZNIE (TAB. A. + TAB. D.) SŁUŻBA 
i RÓWNORZĘDNE - DO WYSOKOŚCI</t>
  </si>
  <si>
    <t>ŁĄCZNIE (TAB. A.+ TAB.D. ) SŁUŻBA 
 i RÓWNORZĘDNE - DO PRAWA 
w wymiarze pojedynczym (1 x 1)</t>
  </si>
  <si>
    <t>(TAB. A.)  SUMA [służba i równorzędne(1 x 1)]</t>
  </si>
  <si>
    <t>(TAB. A.)  SUMA [służba i równorzędne (1 x 1)]</t>
  </si>
  <si>
    <t>art 15aa</t>
  </si>
  <si>
    <t xml:space="preserve">Wysokość emerytury  -  kwota do wypłaty </t>
  </si>
  <si>
    <t>Kwota emerytury, w wysokośći "tzw. brutto"</t>
  </si>
  <si>
    <t>SM</t>
  </si>
  <si>
    <t>A. Obliczanie wskaźnika wysokości podstawy wymiaru z 10 kolejnych najkorzystniejszych 
lat dla funkcjonariusza zwolninego ze Straży Marszałkowskiej</t>
  </si>
  <si>
    <t>20.05-31.12.2018</t>
  </si>
  <si>
    <t>01.01-19.05.2018</t>
  </si>
  <si>
    <t>Obowiązkowo wypełniamy zakładkę "Podstawa wymiaru 10 lat SM"</t>
  </si>
  <si>
    <r>
      <t>Wskaźnik wysokości podstawy wymiaru WWPW</t>
    </r>
    <r>
      <rPr>
        <b/>
        <i/>
        <sz val="12"/>
        <rFont val="Calibri"/>
        <family val="2"/>
        <charset val="238"/>
        <scheme val="minor"/>
      </rPr>
      <t xml:space="preserve"> </t>
    </r>
    <r>
      <rPr>
        <b/>
        <sz val="12"/>
        <rFont val="Calibri"/>
        <family val="2"/>
        <charset val="238"/>
        <scheme val="minor"/>
      </rPr>
      <t>(obliczony samodzielnie)</t>
    </r>
  </si>
  <si>
    <r>
      <rPr>
        <b/>
        <sz val="12"/>
        <color rgb="FF002060"/>
        <rFont val="Calibri"/>
        <family val="2"/>
        <charset val="238"/>
        <scheme val="minor"/>
      </rPr>
      <t>Wskaźnik wysokości podstawy wymiaru WWPW przyjęty do ustalenia podstawy wymiaru emerytury</t>
    </r>
    <r>
      <rPr>
        <b/>
        <sz val="12"/>
        <color rgb="FFC00000"/>
        <rFont val="Calibri"/>
        <family val="2"/>
        <charset val="238"/>
        <scheme val="minor"/>
      </rPr>
      <t xml:space="preserve"> </t>
    </r>
  </si>
  <si>
    <r>
      <t>Data zwolnienia ze służby -</t>
    </r>
    <r>
      <rPr>
        <b/>
        <sz val="10"/>
        <rFont val="Calibri"/>
        <family val="2"/>
        <charset val="238"/>
        <scheme val="minor"/>
      </rPr>
      <t xml:space="preserve"> pobierana z zakładki "Podstawa wymiaru 10 lat SM"</t>
    </r>
  </si>
  <si>
    <t>art. 18e ustawy SM</t>
  </si>
  <si>
    <t>a.18</t>
  </si>
  <si>
    <t>W TABELI A. w Kolumnie 2 wypełniamy pola jasne - Roczne wynagrodzenie lub uposażenie funkcjonariusza</t>
  </si>
  <si>
    <t xml:space="preserve">Przeciętne miesięczne uposażenie w Straży Marszałkowskiej </t>
  </si>
  <si>
    <t>WWPW przyjęty do ustalenia do podstawy emerytury</t>
  </si>
  <si>
    <t>W TABELI B. wypełniamy pole jasne, tj. datę zwolnienia ze służby. Kwota miesięcznego uposażenia z dnia zwolnienia ze służby pobierana jest automatycznie z TABELI C.</t>
  </si>
  <si>
    <t>art. 15 albo art. 15a SM</t>
  </si>
  <si>
    <t>Łączna wysługa emerytalna</t>
  </si>
  <si>
    <r>
      <t>Miesięczna wysokość pobieranego świadczenia za długoletnią służbę</t>
    </r>
    <r>
      <rPr>
        <b/>
        <vertAlign val="superscript"/>
        <sz val="11"/>
        <color theme="1"/>
        <rFont val="Calibri"/>
        <family val="2"/>
        <charset val="238"/>
        <scheme val="minor"/>
      </rPr>
      <t>*)</t>
    </r>
  </si>
  <si>
    <r>
      <t xml:space="preserve">Kwota przeciętnego miesięcznego  uposażenia 
z dnia zwolnienia
</t>
    </r>
    <r>
      <rPr>
        <b/>
        <i/>
        <sz val="11"/>
        <color rgb="FFC00000"/>
        <rFont val="Calibri"/>
        <family val="2"/>
        <charset val="238"/>
        <scheme val="minor"/>
      </rPr>
      <t>[Pobierana z TABELI C.]</t>
    </r>
  </si>
  <si>
    <t>Podstawa wymiaru emerytury (ze świadczeniem za długoletnią służbę, jeżeli lata wysługi emerytalnej &gt; 32)</t>
  </si>
  <si>
    <t>Podstawa wymiaru (bez świadczenia za długoletnią służbę) - pobierana z zakładki "Podstawa wymiaru 10 lat SM"</t>
  </si>
  <si>
    <r>
      <t xml:space="preserve">Ważne
*)  Jeżeli funkcjonariusz na dzień zwolnienia ze służby posiada </t>
    </r>
    <r>
      <rPr>
        <b/>
        <sz val="10"/>
        <color rgb="FFC00000"/>
        <rFont val="Calibri"/>
        <family val="2"/>
        <charset val="238"/>
        <scheme val="minor"/>
      </rPr>
      <t xml:space="preserve">co najmniej 32 lata wysługi emerytalnej  (wartość w komórce C20&gt;=32), </t>
    </r>
    <r>
      <rPr>
        <b/>
        <sz val="10"/>
        <color theme="1"/>
        <rFont val="Calibri"/>
        <family val="2"/>
        <charset val="238"/>
        <scheme val="minor"/>
      </rPr>
      <t xml:space="preserve">
to do</t>
    </r>
    <r>
      <rPr>
        <b/>
        <sz val="10"/>
        <color rgb="FFC00000"/>
        <rFont val="Calibri"/>
        <family val="2"/>
        <charset val="238"/>
        <scheme val="minor"/>
      </rPr>
      <t xml:space="preserve"> komóki K13 </t>
    </r>
    <r>
      <rPr>
        <b/>
        <sz val="10"/>
        <color theme="1"/>
        <rFont val="Calibri"/>
        <family val="2"/>
        <charset val="238"/>
        <scheme val="minor"/>
      </rPr>
      <t>proszę wprowadzić miesięczną kwotę pobieranego świadczenia za długoletnią służbę. Wprowadzona kwota świadczenia za długoletnią służbę zostanie doliczona 
do podstawy wymiaru emerytury.</t>
    </r>
  </si>
  <si>
    <r>
      <t xml:space="preserve">Ważne
*)  Jeżeli funkcjonariusz na dzień zwolnienia ze służby posiada </t>
    </r>
    <r>
      <rPr>
        <b/>
        <sz val="10"/>
        <color rgb="FFC00000"/>
        <rFont val="Calibri"/>
        <family val="2"/>
        <charset val="238"/>
        <scheme val="minor"/>
      </rPr>
      <t xml:space="preserve">co najmniej 32 lata wysługi emerytalnej  (wartość w komórce H10&gt;=32), </t>
    </r>
    <r>
      <rPr>
        <b/>
        <sz val="10"/>
        <color theme="1"/>
        <rFont val="Calibri"/>
        <family val="2"/>
        <charset val="238"/>
        <scheme val="minor"/>
      </rPr>
      <t xml:space="preserve">
to do</t>
    </r>
    <r>
      <rPr>
        <b/>
        <sz val="10"/>
        <color rgb="FFC00000"/>
        <rFont val="Calibri"/>
        <family val="2"/>
        <charset val="238"/>
        <scheme val="minor"/>
      </rPr>
      <t xml:space="preserve"> komóki K15 </t>
    </r>
    <r>
      <rPr>
        <b/>
        <sz val="10"/>
        <color theme="1"/>
        <rFont val="Calibri"/>
        <family val="2"/>
        <charset val="238"/>
        <scheme val="minor"/>
      </rPr>
      <t>proszę wprowadzić miesięczną kwotę pobieranego świadczenia za długoletnią służbę. Wprowadzona kwota świadczenia za długoletnią służbę zostanie doliczona do podstawy wymiaru emerytury.</t>
    </r>
  </si>
  <si>
    <r>
      <t xml:space="preserve">Ważne
*)  Jeżeli funkcjonariusz na dzień zwolnienia ze służby posiada </t>
    </r>
    <r>
      <rPr>
        <b/>
        <sz val="10"/>
        <color rgb="FFC00000"/>
        <rFont val="Calibri"/>
        <family val="2"/>
        <charset val="238"/>
        <scheme val="minor"/>
      </rPr>
      <t xml:space="preserve">co najmniej 32 lata wysługi emerytalnej  (wartość w komórce H9&gt;=32), </t>
    </r>
    <r>
      <rPr>
        <b/>
        <sz val="10"/>
        <color theme="1"/>
        <rFont val="Calibri"/>
        <family val="2"/>
        <charset val="238"/>
        <scheme val="minor"/>
      </rPr>
      <t xml:space="preserve">
to do</t>
    </r>
    <r>
      <rPr>
        <b/>
        <sz val="10"/>
        <color rgb="FFC00000"/>
        <rFont val="Calibri"/>
        <family val="2"/>
        <charset val="238"/>
        <scheme val="minor"/>
      </rPr>
      <t xml:space="preserve"> komóki K14 </t>
    </r>
    <r>
      <rPr>
        <b/>
        <sz val="10"/>
        <color theme="1"/>
        <rFont val="Calibri"/>
        <family val="2"/>
        <charset val="238"/>
        <scheme val="minor"/>
      </rPr>
      <t>proszę wprowadzić miesięczną kwotę pobieranego świadczenia za długoletnią służbę. Wprowadzona kwota świadczenia za długoletnią służbę zostanie doliczona do podstawy wymiaru emerytury.</t>
    </r>
  </si>
  <si>
    <r>
      <rPr>
        <b/>
        <vertAlign val="superscript"/>
        <sz val="11"/>
        <rFont val="Calibri"/>
        <family val="2"/>
        <charset val="238"/>
        <scheme val="minor"/>
      </rPr>
      <t xml:space="preserve">*) </t>
    </r>
    <r>
      <rPr>
        <b/>
        <sz val="11"/>
        <rFont val="Calibri"/>
        <family val="2"/>
        <charset val="238"/>
        <scheme val="minor"/>
      </rPr>
      <t xml:space="preserve">Podstawa wymiaru - średnie uposażenie z 10 lat służby - bez doliczonego świadczenia za długoletnią służbę. 
</t>
    </r>
    <r>
      <rPr>
        <b/>
        <vertAlign val="superscript"/>
        <sz val="11"/>
        <rFont val="Calibri"/>
        <family val="2"/>
        <charset val="238"/>
        <scheme val="minor"/>
      </rPr>
      <t>**)</t>
    </r>
    <r>
      <rPr>
        <b/>
        <sz val="11"/>
        <rFont val="Calibri"/>
        <family val="2"/>
        <charset val="238"/>
        <scheme val="minor"/>
      </rPr>
      <t xml:space="preserve"> Jeżeli funkcjonariusz na dzień zwolnienia ze służby posiada</t>
    </r>
    <r>
      <rPr>
        <b/>
        <sz val="11"/>
        <color rgb="FFC00000"/>
        <rFont val="Calibri"/>
        <family val="2"/>
        <charset val="238"/>
        <scheme val="minor"/>
      </rPr>
      <t xml:space="preserve"> co najmniej 32 lata wysługi emerytalnej  (wartość w komórce H9&gt;=32),</t>
    </r>
    <r>
      <rPr>
        <b/>
        <sz val="11"/>
        <rFont val="Calibri"/>
        <family val="2"/>
        <charset val="238"/>
        <scheme val="minor"/>
      </rPr>
      <t xml:space="preserve"> to</t>
    </r>
    <r>
      <rPr>
        <b/>
        <sz val="11"/>
        <color rgb="FFC00000"/>
        <rFont val="Calibri"/>
        <family val="2"/>
        <charset val="238"/>
        <scheme val="minor"/>
      </rPr>
      <t xml:space="preserve"> do komóki K14</t>
    </r>
    <r>
      <rPr>
        <b/>
        <sz val="11"/>
        <rFont val="Calibri"/>
        <family val="2"/>
        <charset val="238"/>
        <scheme val="minor"/>
      </rPr>
      <t xml:space="preserve"> proszę wprowadzić miesięczną kwotę pobieranego świadczenia za długoletnią służbę. Wprowadzona kwota świadczenia za długoletnią służbę zostanie doliczona do podstawy wymiaru emerytury.</t>
    </r>
  </si>
  <si>
    <t>Łączny % wymiar wysługi emerytalnej&lt;=75%</t>
  </si>
  <si>
    <t>Rodzaje wysługi emerytalnej (bez podwyższenia z art. 18e ust. 2)</t>
  </si>
  <si>
    <t>Rodzaje wysługi emerytalnej (bez podwyższenia z art.15 ust. 2-3b)</t>
  </si>
  <si>
    <t>Przyjęci do służby po raz pierwszy po 1.01.1999 r. i przed 1.10.2003 r. - art. 15aa ustawy</t>
  </si>
  <si>
    <t>Przyjęci do służby po raz pierwszy przed 1.01.2013 r. - art. 15 albo art. 15a ustawy</t>
  </si>
  <si>
    <t>Przyjęci do służby po raz pierwszy po 31.12.2012 r. - art. 18e ustawy</t>
  </si>
  <si>
    <t>Rodzaje wysługi emerytalnej (bez podwyższenia z art. 15 ust. 2-3b)</t>
  </si>
  <si>
    <r>
      <t xml:space="preserve">Data wstąpienia po raz pierwszy do służby (zawodowej)   </t>
    </r>
    <r>
      <rPr>
        <b/>
        <u/>
        <sz val="10"/>
        <color rgb="FFC00000"/>
        <rFont val="Calibri"/>
        <family val="2"/>
        <charset val="238"/>
        <scheme val="minor"/>
      </rPr>
      <t>pole C4 obowiązkowe!</t>
    </r>
  </si>
  <si>
    <t>art. 15aa (wymagane 25 lat służby liczonej 
z okresami równorzędnymi ze służbą)</t>
  </si>
  <si>
    <r>
      <t>Data zwolnienia ze służby -</t>
    </r>
    <r>
      <rPr>
        <b/>
        <sz val="10"/>
        <rFont val="Calibri"/>
        <family val="2"/>
        <charset val="238"/>
        <scheme val="minor"/>
      </rPr>
      <t xml:space="preserve"> pobierana 
z zakładki "Podstawa wymiaru 10 lat SM"</t>
    </r>
  </si>
  <si>
    <r>
      <rPr>
        <b/>
        <sz val="11"/>
        <rFont val="Calibri"/>
        <family val="2"/>
        <charset val="238"/>
        <scheme val="minor"/>
      </rPr>
      <t>Data zwolnienia</t>
    </r>
    <r>
      <rPr>
        <b/>
        <vertAlign val="superscript"/>
        <sz val="11"/>
        <rFont val="Calibri"/>
        <family val="2"/>
        <charset val="238"/>
        <scheme val="minor"/>
      </rPr>
      <t xml:space="preserve"> </t>
    </r>
    <r>
      <rPr>
        <b/>
        <vertAlign val="superscript"/>
        <sz val="11"/>
        <color theme="1"/>
        <rFont val="Calibri"/>
        <family val="2"/>
        <charset val="238"/>
        <scheme val="minor"/>
      </rPr>
      <t xml:space="preserve">
</t>
    </r>
    <r>
      <rPr>
        <b/>
        <i/>
        <sz val="11"/>
        <color rgb="FFC00000"/>
        <rFont val="Calibri"/>
        <family val="2"/>
        <charset val="238"/>
        <scheme val="minor"/>
      </rPr>
      <t>Proszę wprowadzić
 w formacie daty, tj.
RRRR-MM-DD</t>
    </r>
  </si>
  <si>
    <t>Wypełniamy poniższe pola jasne - w formacie daty, tj.:
  RRRR-MM-DD (rok-miesiąc-dzień)</t>
  </si>
  <si>
    <t>Obowiązkowo wypełniamy poniższe pola jasne, w szczególności pole C4:
 "Data wstąpienia po raz pierwszy do służby" w formacie: RRRR-MM-DD</t>
  </si>
  <si>
    <r>
      <t xml:space="preserve">D. Okresy służby w SG półtorakrotne (1 rok  x  1,5 roku) 
</t>
    </r>
    <r>
      <rPr>
        <b/>
        <sz val="11"/>
        <color rgb="FFC00000"/>
        <rFont val="Calibri"/>
        <family val="2"/>
        <charset val="238"/>
        <scheme val="minor"/>
      </rPr>
      <t>gdzie "Data do" &lt;= 2012-12-31</t>
    </r>
  </si>
  <si>
    <r>
      <t xml:space="preserve">D. Okresy służby w SG półtorakrotne (1 rok x  1,5 roku) 
</t>
    </r>
    <r>
      <rPr>
        <b/>
        <sz val="11"/>
        <color rgb="FFC00000"/>
        <rFont val="Calibri"/>
        <family val="2"/>
        <charset val="238"/>
        <scheme val="minor"/>
      </rPr>
      <t>gdzie "Data do" &lt;= 2012-12-31</t>
    </r>
  </si>
  <si>
    <r>
      <t xml:space="preserve">Podstawa wymiaru emerytury z 10 lat </t>
    </r>
    <r>
      <rPr>
        <sz val="11.5"/>
        <color theme="1"/>
        <rFont val="Calibri"/>
        <family val="2"/>
        <charset val="238"/>
        <scheme val="minor"/>
      </rPr>
      <t>(bez zwiększenia z tytułu świadczenia za długoletnią służbę</t>
    </r>
    <r>
      <rPr>
        <vertAlign val="superscript"/>
        <sz val="11.5"/>
        <color theme="1"/>
        <rFont val="Calibri"/>
        <family val="2"/>
        <charset val="238"/>
        <scheme val="minor"/>
      </rPr>
      <t>**)</t>
    </r>
    <r>
      <rPr>
        <sz val="11.5"/>
        <color theme="1"/>
        <rFont val="Calibri"/>
        <family val="2"/>
        <charset val="238"/>
        <scheme val="minor"/>
      </rPr>
      <t>) - art. 18f ust. 3 pkt 4</t>
    </r>
  </si>
  <si>
    <t>Przeciętne roczne wynagrodzenie
 lub uposażenie 
w Straży Marszałkowskiej</t>
  </si>
  <si>
    <t>Roczne  wynagrodzenie lub uposażenie funkcjonariusza 
Straży Marszałkowskiej</t>
  </si>
  <si>
    <t>Wskaźnik wysokości podstawy wymiaru WWPW (obliczony automatycznie)</t>
  </si>
  <si>
    <t xml:space="preserve">Suma 10 kolejnych najkorzystniejszych wskaźników </t>
  </si>
  <si>
    <t>SUMA w wymiarze pojedynczym (1:1)</t>
  </si>
  <si>
    <t>SUMA pótorakrotne (LATA x 1,5)</t>
  </si>
  <si>
    <t>W kolumnie E zaznaczonych zostało 10 najkorzystniejszych wskaźników z kolejnych 10 lat</t>
  </si>
  <si>
    <t>Art. 18e</t>
  </si>
  <si>
    <t>Art. 18h</t>
  </si>
  <si>
    <t>**)  Do podstawy wymiaru emerytury dolicza się miesięczną wysokość pobieranego świadczenia za długoletnią służbę, jeżeli funkcjonariusz na dzień zwolnienia ze służby posiada co najmniej 32 lata wysługi emerytalnej. 
Kwotę świadczenia za długoletnią służbę proszę wprowadzić odpowiednio do zakładki: "art. 15 albo 15a SM" albo
"art. 15aa SM" albo "art. 18e SM"</t>
  </si>
  <si>
    <t>Obowiązkowo wypełniamy poniższe pola jasne, tj. komórkę C4 i D4:
 "Data wstąpienia po raz pierwszy do służby" w formacie: RRRR-MM-DD</t>
  </si>
  <si>
    <t>Jeżeli do komórki E56 wprowadzono wskaźnik WWPW obliczony samodzielnie, tj. E56&gt;0%, to do obliczenia podstawy wymiaru przyjęty zostanie wskaźnik z tej komórki. Jeżeli E56=0%, to do podstawy wymiaru przyjęty zostanie wskaźnik WWPW obliczony automatycznie w komórce E53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</si>
</sst>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dd\-mm\-yyyy"/>
    <numFmt numFmtId="165" formatCode="#,##0.00\ &quot;zł&quot;"/>
    <numFmt numFmtId="166" formatCode="0.0%"/>
    <numFmt numFmtId="167" formatCode="yyyy\-mm\-dd;@"/>
    <numFmt numFmtId="168" formatCode="#,##0.0\ &quot;zł&quot;"/>
  </numFmts>
  <fonts count="46"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i/>
      <sz val="11"/>
      <color theme="1"/>
      <name val="Calibri"/>
      <family val="2"/>
      <charset val="238"/>
      <scheme val="minor"/>
    </font>
    <font>
      <b/>
      <sz val="10"/>
      <color rgb="FFC00000"/>
      <name val="Calibri"/>
      <family val="2"/>
      <charset val="238"/>
      <scheme val="minor"/>
    </font>
    <font>
      <b/>
      <sz val="11"/>
      <color rgb="FFC00000"/>
      <name val="Calibri"/>
      <family val="2"/>
      <charset val="238"/>
      <scheme val="minor"/>
    </font>
    <font>
      <i/>
      <sz val="10"/>
      <color theme="1"/>
      <name val="Calibri"/>
      <family val="2"/>
      <charset val="238"/>
      <scheme val="minor"/>
    </font>
    <font>
      <b/>
      <i/>
      <sz val="10"/>
      <color theme="1"/>
      <name val="Calibri"/>
      <family val="2"/>
      <charset val="238"/>
      <scheme val="minor"/>
    </font>
    <font>
      <b/>
      <sz val="12"/>
      <color rgb="FFC00000"/>
      <name val="Calibri"/>
      <family val="2"/>
      <charset val="238"/>
      <scheme val="minor"/>
    </font>
    <font>
      <b/>
      <i/>
      <sz val="11"/>
      <color rgb="FFC00000"/>
      <name val="Calibri"/>
      <family val="2"/>
      <charset val="238"/>
      <scheme val="minor"/>
    </font>
    <font>
      <sz val="11"/>
      <color theme="1"/>
      <name val="Calibri"/>
      <family val="2"/>
      <charset val="238"/>
      <scheme val="minor"/>
    </font>
    <font>
      <sz val="11"/>
      <name val="Calibri"/>
      <family val="2"/>
      <charset val="238"/>
      <scheme val="minor"/>
    </font>
    <font>
      <b/>
      <sz val="11"/>
      <color rgb="FF002060"/>
      <name val="Calibri"/>
      <family val="2"/>
      <charset val="238"/>
      <scheme val="minor"/>
    </font>
    <font>
      <b/>
      <sz val="12"/>
      <color theme="1"/>
      <name val="Calibri"/>
      <family val="2"/>
      <charset val="238"/>
      <scheme val="minor"/>
    </font>
    <font>
      <b/>
      <sz val="10"/>
      <color rgb="FF002060"/>
      <name val="Calibri"/>
      <family val="2"/>
      <charset val="238"/>
      <scheme val="minor"/>
    </font>
    <font>
      <sz val="9"/>
      <color indexed="81"/>
      <name val="Tahoma"/>
      <family val="2"/>
      <charset val="238"/>
    </font>
    <font>
      <b/>
      <i/>
      <sz val="11"/>
      <color theme="1"/>
      <name val="Calibri"/>
      <family val="2"/>
      <charset val="238"/>
      <scheme val="minor"/>
    </font>
    <font>
      <b/>
      <sz val="11"/>
      <name val="Calibri"/>
      <family val="2"/>
      <charset val="238"/>
      <scheme val="minor"/>
    </font>
    <font>
      <b/>
      <sz val="11"/>
      <color rgb="FFFF0000"/>
      <name val="Calibri"/>
      <family val="2"/>
      <charset val="238"/>
      <scheme val="minor"/>
    </font>
    <font>
      <b/>
      <sz val="12"/>
      <color rgb="FF002060"/>
      <name val="Calibri"/>
      <family val="2"/>
      <charset val="238"/>
      <scheme val="minor"/>
    </font>
    <font>
      <sz val="11"/>
      <color theme="0"/>
      <name val="Calibri"/>
      <family val="2"/>
      <charset val="238"/>
      <scheme val="minor"/>
    </font>
    <font>
      <b/>
      <i/>
      <sz val="11"/>
      <name val="Calibri"/>
      <family val="2"/>
      <charset val="238"/>
      <scheme val="minor"/>
    </font>
    <font>
      <b/>
      <i/>
      <sz val="10"/>
      <color rgb="FFC00000"/>
      <name val="Calibri"/>
      <family val="2"/>
      <charset val="238"/>
      <scheme val="minor"/>
    </font>
    <font>
      <b/>
      <sz val="11"/>
      <color theme="0"/>
      <name val="Calibri"/>
      <family val="2"/>
      <charset val="238"/>
      <scheme val="minor"/>
    </font>
    <font>
      <b/>
      <sz val="10"/>
      <name val="Calibri"/>
      <family val="2"/>
      <charset val="238"/>
      <scheme val="minor"/>
    </font>
    <font>
      <i/>
      <sz val="9"/>
      <name val="Calibri"/>
      <family val="2"/>
      <charset val="238"/>
      <scheme val="minor"/>
    </font>
    <font>
      <b/>
      <sz val="12"/>
      <name val="Calibri"/>
      <family val="2"/>
      <charset val="238"/>
      <scheme val="minor"/>
    </font>
    <font>
      <b/>
      <i/>
      <sz val="12"/>
      <name val="Calibri"/>
      <family val="2"/>
      <charset val="238"/>
      <scheme val="minor"/>
    </font>
    <font>
      <b/>
      <i/>
      <sz val="12"/>
      <color rgb="FFC00000"/>
      <name val="Calibri"/>
      <family val="2"/>
      <charset val="238"/>
      <scheme val="minor"/>
    </font>
    <font>
      <b/>
      <vertAlign val="superscript"/>
      <sz val="11"/>
      <color theme="1"/>
      <name val="Calibri"/>
      <family val="2"/>
      <charset val="238"/>
      <scheme val="minor"/>
    </font>
    <font>
      <b/>
      <vertAlign val="superscript"/>
      <sz val="11"/>
      <name val="Calibri"/>
      <family val="2"/>
      <charset val="238"/>
      <scheme val="minor"/>
    </font>
    <font>
      <b/>
      <sz val="11.5"/>
      <color theme="1"/>
      <name val="Calibri"/>
      <family val="2"/>
      <charset val="238"/>
      <scheme val="minor"/>
    </font>
    <font>
      <sz val="11.5"/>
      <color theme="1"/>
      <name val="Calibri"/>
      <family val="2"/>
      <charset val="238"/>
      <scheme val="minor"/>
    </font>
    <font>
      <i/>
      <sz val="11"/>
      <color rgb="FFC00000"/>
      <name val="Calibri"/>
      <family val="2"/>
      <charset val="238"/>
      <scheme val="minor"/>
    </font>
    <font>
      <vertAlign val="superscript"/>
      <sz val="11.5"/>
      <color theme="1"/>
      <name val="Calibri"/>
      <family val="2"/>
      <charset val="238"/>
      <scheme val="minor"/>
    </font>
    <font>
      <b/>
      <i/>
      <sz val="11.5"/>
      <color rgb="FFC00000"/>
      <name val="Calibri"/>
      <family val="2"/>
      <charset val="238"/>
      <scheme val="minor"/>
    </font>
    <font>
      <sz val="10"/>
      <color theme="0"/>
      <name val="Calibri"/>
      <family val="2"/>
      <charset val="238"/>
      <scheme val="minor"/>
    </font>
    <font>
      <b/>
      <sz val="13"/>
      <color theme="1"/>
      <name val="Calibri"/>
      <family val="2"/>
      <charset val="238"/>
      <scheme val="minor"/>
    </font>
    <font>
      <b/>
      <i/>
      <sz val="13"/>
      <color rgb="FFC00000"/>
      <name val="Calibri"/>
      <family val="2"/>
      <charset val="238"/>
      <scheme val="minor"/>
    </font>
    <font>
      <b/>
      <sz val="8.5"/>
      <color rgb="FFC00000"/>
      <name val="Calibri"/>
      <family val="2"/>
      <charset val="238"/>
      <scheme val="minor"/>
    </font>
    <font>
      <b/>
      <u/>
      <sz val="10"/>
      <color rgb="FFC00000"/>
      <name val="Calibri"/>
      <family val="2"/>
      <charset val="238"/>
      <scheme val="minor"/>
    </font>
    <font>
      <b/>
      <sz val="14"/>
      <color rgb="FFC00000"/>
      <name val="Calibri"/>
      <family val="2"/>
      <charset val="238"/>
      <scheme val="minor"/>
    </font>
    <font>
      <b/>
      <sz val="12.5"/>
      <color rgb="FFC00000"/>
      <name val="Calibri"/>
      <family val="2"/>
      <charset val="238"/>
      <scheme val="minor"/>
    </font>
    <font>
      <b/>
      <sz val="13"/>
      <color rgb="FF000000"/>
      <name val="Calibri"/>
      <family val="2"/>
      <charset val="238"/>
      <scheme val="minor"/>
    </font>
    <font>
      <b/>
      <sz val="9"/>
      <color theme="3"/>
      <name val="Calibri"/>
      <family val="2"/>
      <charset val="238"/>
      <scheme val="minor"/>
    </font>
  </fonts>
  <fills count="23">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2"/>
        <bgColor indexed="31"/>
      </patternFill>
    </fill>
    <fill>
      <patternFill patternType="solid">
        <fgColor theme="5" tint="0.79998168889431442"/>
        <bgColor indexed="64"/>
      </patternFill>
    </fill>
    <fill>
      <patternFill patternType="solid">
        <fgColor rgb="FFFAD3BE"/>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rgb="FFFFFFCC"/>
        <bgColor indexed="64"/>
      </patternFill>
    </fill>
    <fill>
      <patternFill patternType="solid">
        <fgColor theme="7" tint="0.59999389629810485"/>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rgb="FF00B0F0"/>
      </right>
      <top style="thin">
        <color rgb="FF00B0F0"/>
      </top>
      <bottom style="thin">
        <color rgb="FF00B0F0"/>
      </bottom>
      <diagonal/>
    </border>
    <border>
      <left style="medium">
        <color indexed="64"/>
      </left>
      <right style="thin">
        <color rgb="FF00B0F0"/>
      </right>
      <top style="thin">
        <color rgb="FF00B0F0"/>
      </top>
      <bottom/>
      <diagonal/>
    </border>
    <border>
      <left style="thin">
        <color indexed="64"/>
      </left>
      <right style="medium">
        <color indexed="64"/>
      </right>
      <top style="thin">
        <color indexed="64"/>
      </top>
      <bottom/>
      <diagonal/>
    </border>
    <border>
      <left style="medium">
        <color indexed="64"/>
      </left>
      <right style="thin">
        <color rgb="FF00B0F0"/>
      </right>
      <top/>
      <bottom style="thin">
        <color rgb="FF00B0F0"/>
      </bottom>
      <diagonal/>
    </border>
    <border>
      <left style="thin">
        <color rgb="FF00B0F0"/>
      </left>
      <right style="medium">
        <color indexed="64"/>
      </right>
      <top/>
      <bottom style="thin">
        <color rgb="FF00B0F0"/>
      </bottom>
      <diagonal/>
    </border>
    <border>
      <left style="thin">
        <color rgb="FF00B0F0"/>
      </left>
      <right style="medium">
        <color indexed="64"/>
      </right>
      <top style="thin">
        <color rgb="FF00B0F0"/>
      </top>
      <bottom style="thin">
        <color rgb="FF00B0F0"/>
      </bottom>
      <diagonal/>
    </border>
    <border>
      <left style="thin">
        <color rgb="FF00B0F0"/>
      </left>
      <right style="medium">
        <color indexed="64"/>
      </right>
      <top style="thin">
        <color rgb="FF00B0F0"/>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bottom style="thin">
        <color indexed="64"/>
      </bottom>
      <diagonal/>
    </border>
    <border>
      <left style="medium">
        <color rgb="FFC00000"/>
      </left>
      <right/>
      <top style="medium">
        <color indexed="64"/>
      </top>
      <bottom style="medium">
        <color indexed="64"/>
      </bottom>
      <diagonal/>
    </border>
    <border>
      <left style="medium">
        <color rgb="FFC00000"/>
      </left>
      <right style="medium">
        <color rgb="FFC00000"/>
      </right>
      <top style="medium">
        <color rgb="FFC00000"/>
      </top>
      <bottom style="medium">
        <color rgb="FFC00000"/>
      </bottom>
      <diagonal/>
    </border>
    <border>
      <left style="medium">
        <color rgb="FFC00000"/>
      </left>
      <right/>
      <top style="medium">
        <color rgb="FFC00000"/>
      </top>
      <bottom style="medium">
        <color indexed="64"/>
      </bottom>
      <diagonal/>
    </border>
    <border>
      <left/>
      <right style="medium">
        <color indexed="64"/>
      </right>
      <top style="medium">
        <color rgb="FFC00000"/>
      </top>
      <bottom style="medium">
        <color indexed="64"/>
      </bottom>
      <diagonal/>
    </border>
    <border>
      <left style="medium">
        <color indexed="64"/>
      </left>
      <right style="thin">
        <color indexed="64"/>
      </right>
      <top style="medium">
        <color rgb="FFC00000"/>
      </top>
      <bottom/>
      <diagonal/>
    </border>
    <border>
      <left style="medium">
        <color rgb="FFC00000"/>
      </left>
      <right/>
      <top style="medium">
        <color indexed="64"/>
      </top>
      <bottom style="medium">
        <color rgb="FFC00000"/>
      </bottom>
      <diagonal/>
    </border>
    <border>
      <left/>
      <right style="medium">
        <color indexed="64"/>
      </right>
      <top style="medium">
        <color indexed="64"/>
      </top>
      <bottom style="medium">
        <color rgb="FFC00000"/>
      </bottom>
      <diagonal/>
    </border>
    <border>
      <left style="thin">
        <color indexed="64"/>
      </left>
      <right/>
      <top style="medium">
        <color rgb="FFC00000"/>
      </top>
      <bottom/>
      <diagonal/>
    </border>
    <border>
      <left style="thin">
        <color indexed="64"/>
      </left>
      <right/>
      <top style="thin">
        <color indexed="64"/>
      </top>
      <bottom style="medium">
        <color rgb="FFC00000"/>
      </bottom>
      <diagonal/>
    </border>
    <border>
      <left style="medium">
        <color rgb="FFC00000"/>
      </left>
      <right style="medium">
        <color rgb="FFC00000"/>
      </right>
      <top style="medium">
        <color rgb="FFC00000"/>
      </top>
      <bottom/>
      <diagonal/>
    </border>
    <border>
      <left style="medium">
        <color rgb="FFC00000"/>
      </left>
      <right style="medium">
        <color rgb="FFC00000"/>
      </right>
      <top/>
      <bottom style="medium">
        <color rgb="FFC00000"/>
      </bottom>
      <diagonal/>
    </border>
    <border>
      <left style="medium">
        <color rgb="FFC00000"/>
      </left>
      <right style="medium">
        <color rgb="FFC00000"/>
      </right>
      <top/>
      <bottom/>
      <diagonal/>
    </border>
    <border>
      <left style="mediumDashed">
        <color rgb="FFC00000"/>
      </left>
      <right style="mediumDashed">
        <color rgb="FFC00000"/>
      </right>
      <top style="mediumDashed">
        <color rgb="FFC00000"/>
      </top>
      <bottom style="mediumDashed">
        <color rgb="FFC00000"/>
      </bottom>
      <diagonal/>
    </border>
    <border>
      <left style="medium">
        <color indexed="64"/>
      </left>
      <right/>
      <top/>
      <bottom style="medium">
        <color rgb="FFC00000"/>
      </bottom>
      <diagonal/>
    </border>
    <border>
      <left style="medium">
        <color rgb="FFC00000"/>
      </left>
      <right/>
      <top style="medium">
        <color rgb="FFC00000"/>
      </top>
      <bottom/>
      <diagonal/>
    </border>
    <border>
      <left/>
      <right style="medium">
        <color indexed="64"/>
      </right>
      <top style="medium">
        <color rgb="FFC00000"/>
      </top>
      <bottom/>
      <diagonal/>
    </border>
    <border>
      <left style="medium">
        <color rgb="FFC00000"/>
      </left>
      <right/>
      <top/>
      <bottom style="medium">
        <color rgb="FFC00000"/>
      </bottom>
      <diagonal/>
    </border>
    <border>
      <left/>
      <right style="medium">
        <color indexed="64"/>
      </right>
      <top/>
      <bottom style="medium">
        <color rgb="FFC00000"/>
      </bottom>
      <diagonal/>
    </border>
    <border>
      <left style="thin">
        <color indexed="64"/>
      </left>
      <right/>
      <top/>
      <bottom style="medium">
        <color rgb="FFC00000"/>
      </bottom>
      <diagonal/>
    </border>
    <border>
      <left style="thin">
        <color indexed="64"/>
      </left>
      <right style="medium">
        <color indexed="64"/>
      </right>
      <top style="thin">
        <color indexed="64"/>
      </top>
      <bottom style="medium">
        <color indexed="64"/>
      </bottom>
      <diagonal/>
    </border>
    <border>
      <left style="medium">
        <color rgb="FFC00000"/>
      </left>
      <right/>
      <top/>
      <bottom style="medium">
        <color indexed="64"/>
      </bottom>
      <diagonal/>
    </border>
    <border>
      <left/>
      <right/>
      <top style="medium">
        <color indexed="64"/>
      </top>
      <bottom style="medium">
        <color rgb="FFC00000"/>
      </bottom>
      <diagonal/>
    </border>
    <border>
      <left style="medium">
        <color indexed="64"/>
      </left>
      <right/>
      <top/>
      <bottom style="thin">
        <color rgb="FF00B0F0"/>
      </bottom>
      <diagonal/>
    </border>
    <border>
      <left/>
      <right style="thin">
        <color rgb="FF00B0F0"/>
      </right>
      <top/>
      <bottom style="thin">
        <color rgb="FF00B0F0"/>
      </bottom>
      <diagonal/>
    </border>
    <border>
      <left style="thin">
        <color rgb="FF00B0F0"/>
      </left>
      <right style="medium">
        <color indexed="64"/>
      </right>
      <top style="thin">
        <color rgb="FF00B0F0"/>
      </top>
      <bottom style="medium">
        <color indexed="64"/>
      </bottom>
      <diagonal/>
    </border>
  </borders>
  <cellStyleXfs count="2">
    <xf numFmtId="0" fontId="0" fillId="0" borderId="0"/>
    <xf numFmtId="9" fontId="11" fillId="0" borderId="0" applyFont="0" applyFill="0" applyBorder="0" applyAlignment="0" applyProtection="0"/>
  </cellStyleXfs>
  <cellXfs count="412">
    <xf numFmtId="0" fontId="0" fillId="0" borderId="0" xfId="0"/>
    <xf numFmtId="0" fontId="0" fillId="0" borderId="0" xfId="0" applyProtection="1">
      <protection hidden="1"/>
    </xf>
    <xf numFmtId="0" fontId="6" fillId="2" borderId="0" xfId="0" applyFont="1" applyFill="1" applyAlignment="1" applyProtection="1">
      <alignment horizontal="center" vertical="center" wrapText="1"/>
      <protection hidden="1"/>
    </xf>
    <xf numFmtId="0" fontId="0" fillId="0" borderId="0" xfId="0" applyAlignment="1" applyProtection="1">
      <alignment vertical="center"/>
      <protection hidden="1"/>
    </xf>
    <xf numFmtId="165" fontId="0" fillId="0" borderId="0" xfId="0" applyNumberFormat="1" applyAlignment="1" applyProtection="1">
      <alignment horizontal="right" vertical="center"/>
      <protection hidden="1"/>
    </xf>
    <xf numFmtId="165" fontId="0" fillId="0" borderId="0" xfId="0" applyNumberFormat="1" applyAlignment="1" applyProtection="1">
      <alignment vertical="center"/>
      <protection hidden="1"/>
    </xf>
    <xf numFmtId="10" fontId="0" fillId="0" borderId="0" xfId="1" applyNumberFormat="1" applyFont="1" applyAlignment="1" applyProtection="1">
      <alignment vertical="center"/>
      <protection hidden="1"/>
    </xf>
    <xf numFmtId="9" fontId="0" fillId="0" borderId="0" xfId="1" applyFont="1" applyAlignment="1" applyProtection="1">
      <alignment vertical="center"/>
      <protection hidden="1"/>
    </xf>
    <xf numFmtId="10" fontId="14" fillId="3" borderId="4" xfId="1" applyNumberFormat="1" applyFont="1" applyFill="1" applyBorder="1" applyAlignment="1" applyProtection="1">
      <alignment horizontal="right" vertical="center"/>
      <protection hidden="1"/>
    </xf>
    <xf numFmtId="9" fontId="3" fillId="6" borderId="24" xfId="1" applyFont="1" applyFill="1" applyBorder="1" applyAlignment="1" applyProtection="1">
      <alignment horizontal="center" vertical="center" wrapText="1"/>
      <protection hidden="1"/>
    </xf>
    <xf numFmtId="0" fontId="21" fillId="2" borderId="0" xfId="0" applyFont="1" applyFill="1" applyAlignment="1" applyProtection="1">
      <alignment horizontal="center" vertical="center"/>
      <protection hidden="1"/>
    </xf>
    <xf numFmtId="0" fontId="0" fillId="0" borderId="0" xfId="0" applyAlignment="1" applyProtection="1">
      <alignment horizontal="center"/>
      <protection hidden="1"/>
    </xf>
    <xf numFmtId="0" fontId="0" fillId="0" borderId="0" xfId="0" applyAlignment="1" applyProtection="1">
      <alignment horizontal="left" vertical="center" wrapText="1"/>
      <protection hidden="1"/>
    </xf>
    <xf numFmtId="10" fontId="1" fillId="3" borderId="4" xfId="1" applyNumberFormat="1" applyFont="1" applyFill="1" applyBorder="1" applyAlignment="1" applyProtection="1">
      <alignment horizontal="right" vertical="center"/>
      <protection hidden="1"/>
    </xf>
    <xf numFmtId="0" fontId="0" fillId="2" borderId="0" xfId="0" applyFill="1" applyProtection="1">
      <protection hidden="1"/>
    </xf>
    <xf numFmtId="0" fontId="7" fillId="0" borderId="0" xfId="0" applyFont="1" applyAlignment="1" applyProtection="1">
      <alignment horizontal="left"/>
      <protection hidden="1"/>
    </xf>
    <xf numFmtId="165" fontId="19" fillId="8" borderId="15" xfId="0" applyNumberFormat="1" applyFont="1" applyFill="1" applyBorder="1" applyAlignment="1" applyProtection="1">
      <alignment horizontal="right" vertical="center"/>
      <protection hidden="1"/>
    </xf>
    <xf numFmtId="165" fontId="19" fillId="8" borderId="25" xfId="0" applyNumberFormat="1" applyFont="1" applyFill="1" applyBorder="1" applyAlignment="1" applyProtection="1">
      <alignment horizontal="right" vertical="center"/>
      <protection hidden="1"/>
    </xf>
    <xf numFmtId="165" fontId="14" fillId="4" borderId="4" xfId="0" applyNumberFormat="1" applyFont="1" applyFill="1" applyBorder="1" applyAlignment="1" applyProtection="1">
      <alignment horizontal="right" vertical="center"/>
      <protection hidden="1"/>
    </xf>
    <xf numFmtId="10" fontId="1" fillId="3" borderId="11" xfId="1" applyNumberFormat="1" applyFont="1" applyFill="1" applyBorder="1" applyAlignment="1" applyProtection="1">
      <alignment vertical="center"/>
      <protection hidden="1"/>
    </xf>
    <xf numFmtId="10" fontId="1" fillId="3" borderId="4" xfId="1" applyNumberFormat="1" applyFont="1" applyFill="1" applyBorder="1" applyAlignment="1" applyProtection="1">
      <alignment vertical="center"/>
      <protection hidden="1"/>
    </xf>
    <xf numFmtId="165" fontId="3" fillId="5" borderId="28" xfId="0" applyNumberFormat="1" applyFont="1" applyFill="1" applyBorder="1" applyAlignment="1" applyProtection="1">
      <alignment horizontal="center" vertical="center" wrapText="1"/>
      <protection hidden="1"/>
    </xf>
    <xf numFmtId="0" fontId="3" fillId="3" borderId="24" xfId="0" applyFont="1" applyFill="1" applyBorder="1" applyAlignment="1" applyProtection="1">
      <alignment horizontal="center" vertical="center"/>
      <protection hidden="1"/>
    </xf>
    <xf numFmtId="10" fontId="1" fillId="3" borderId="15" xfId="1" applyNumberFormat="1" applyFont="1" applyFill="1" applyBorder="1" applyAlignment="1" applyProtection="1">
      <alignment vertical="center"/>
      <protection hidden="1"/>
    </xf>
    <xf numFmtId="0" fontId="26" fillId="0" borderId="0" xfId="0" applyFont="1" applyAlignment="1" applyProtection="1">
      <alignment horizontal="left" vertical="center" wrapText="1"/>
      <protection hidden="1"/>
    </xf>
    <xf numFmtId="10" fontId="27" fillId="2" borderId="4" xfId="0" applyNumberFormat="1" applyFont="1" applyFill="1" applyBorder="1" applyAlignment="1" applyProtection="1">
      <alignment horizontal="right" vertical="center"/>
      <protection locked="0"/>
    </xf>
    <xf numFmtId="0" fontId="27" fillId="0" borderId="0" xfId="0" applyFont="1" applyAlignment="1" applyProtection="1">
      <alignment horizontal="center" vertical="center"/>
      <protection hidden="1"/>
    </xf>
    <xf numFmtId="10" fontId="27" fillId="2" borderId="0" xfId="0" applyNumberFormat="1" applyFont="1" applyFill="1" applyAlignment="1" applyProtection="1">
      <alignment vertical="center"/>
      <protection hidden="1"/>
    </xf>
    <xf numFmtId="0" fontId="9" fillId="0" borderId="0" xfId="0" applyFont="1" applyAlignment="1" applyProtection="1">
      <alignment horizontal="center" vertical="center"/>
      <protection hidden="1"/>
    </xf>
    <xf numFmtId="10" fontId="9"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165" fontId="1" fillId="2" borderId="0" xfId="0" applyNumberFormat="1" applyFont="1" applyFill="1" applyAlignment="1" applyProtection="1">
      <alignment vertical="center"/>
      <protection hidden="1"/>
    </xf>
    <xf numFmtId="10" fontId="0" fillId="2" borderId="0" xfId="1" applyNumberFormat="1" applyFont="1" applyFill="1" applyBorder="1" applyAlignment="1" applyProtection="1">
      <alignment vertical="center"/>
      <protection hidden="1"/>
    </xf>
    <xf numFmtId="0" fontId="2" fillId="0" borderId="0" xfId="0" applyFont="1" applyAlignment="1" applyProtection="1">
      <alignment horizontal="center" vertical="center"/>
      <protection hidden="1"/>
    </xf>
    <xf numFmtId="0" fontId="2" fillId="2" borderId="0" xfId="0" applyFont="1" applyFill="1" applyProtection="1">
      <protection hidden="1"/>
    </xf>
    <xf numFmtId="0" fontId="1" fillId="8" borderId="5" xfId="0" applyFont="1" applyFill="1" applyBorder="1" applyAlignment="1" applyProtection="1">
      <alignment horizontal="center" vertical="center"/>
      <protection hidden="1"/>
    </xf>
    <xf numFmtId="0" fontId="1" fillId="8" borderId="7" xfId="0" applyFont="1" applyFill="1" applyBorder="1" applyAlignment="1" applyProtection="1">
      <alignment horizontal="center" vertical="center"/>
      <protection hidden="1"/>
    </xf>
    <xf numFmtId="14" fontId="1" fillId="8" borderId="6" xfId="0" applyNumberFormat="1" applyFont="1" applyFill="1" applyBorder="1" applyAlignment="1" applyProtection="1">
      <alignment horizontal="center" vertical="center"/>
      <protection hidden="1"/>
    </xf>
    <xf numFmtId="14" fontId="0" fillId="0" borderId="43" xfId="0" applyNumberFormat="1" applyBorder="1" applyAlignment="1" applyProtection="1">
      <alignment horizontal="center" vertical="center"/>
      <protection hidden="1"/>
    </xf>
    <xf numFmtId="14" fontId="0" fillId="0" borderId="44" xfId="0" applyNumberFormat="1" applyBorder="1" applyAlignment="1" applyProtection="1">
      <alignment horizontal="center" vertical="center"/>
      <protection hidden="1"/>
    </xf>
    <xf numFmtId="0" fontId="0" fillId="7" borderId="33" xfId="0" applyFill="1" applyBorder="1" applyAlignment="1" applyProtection="1">
      <alignment vertical="center"/>
      <protection hidden="1"/>
    </xf>
    <xf numFmtId="0" fontId="0" fillId="7" borderId="34" xfId="0" applyFill="1" applyBorder="1" applyAlignment="1" applyProtection="1">
      <alignment vertical="center"/>
      <protection hidden="1"/>
    </xf>
    <xf numFmtId="0" fontId="0" fillId="7" borderId="35" xfId="0" applyFill="1" applyBorder="1" applyAlignment="1" applyProtection="1">
      <alignment vertical="center"/>
      <protection hidden="1"/>
    </xf>
    <xf numFmtId="0" fontId="6" fillId="2" borderId="0" xfId="0" applyFont="1" applyFill="1" applyAlignment="1" applyProtection="1">
      <alignment horizontal="center"/>
      <protection hidden="1"/>
    </xf>
    <xf numFmtId="0" fontId="0" fillId="7" borderId="26" xfId="0" applyFill="1" applyBorder="1" applyAlignment="1" applyProtection="1">
      <alignment vertical="center"/>
      <protection hidden="1"/>
    </xf>
    <xf numFmtId="0" fontId="0" fillId="7" borderId="1" xfId="0" applyFill="1" applyBorder="1" applyAlignment="1" applyProtection="1">
      <alignment vertical="center"/>
      <protection hidden="1"/>
    </xf>
    <xf numFmtId="0" fontId="0" fillId="7" borderId="27" xfId="0" applyFill="1" applyBorder="1" applyAlignment="1" applyProtection="1">
      <alignment vertical="center"/>
      <protection hidden="1"/>
    </xf>
    <xf numFmtId="0" fontId="3" fillId="2" borderId="0" xfId="0" applyFont="1" applyFill="1" applyAlignment="1" applyProtection="1">
      <alignment vertical="center" wrapText="1"/>
      <protection hidden="1"/>
    </xf>
    <xf numFmtId="0" fontId="3" fillId="3" borderId="17" xfId="0" applyFont="1" applyFill="1" applyBorder="1" applyAlignment="1" applyProtection="1">
      <alignment horizontal="center" vertical="center"/>
      <protection hidden="1"/>
    </xf>
    <xf numFmtId="0" fontId="3" fillId="3" borderId="6" xfId="0" applyFont="1" applyFill="1" applyBorder="1" applyAlignment="1" applyProtection="1">
      <alignment horizontal="center" vertical="center"/>
      <protection hidden="1"/>
    </xf>
    <xf numFmtId="0" fontId="3" fillId="3" borderId="16" xfId="0" applyFont="1" applyFill="1" applyBorder="1" applyAlignment="1" applyProtection="1">
      <alignment horizontal="center" vertical="center"/>
      <protection hidden="1"/>
    </xf>
    <xf numFmtId="0" fontId="3" fillId="3" borderId="4" xfId="0" applyFont="1" applyFill="1" applyBorder="1" applyAlignment="1" applyProtection="1">
      <alignment horizontal="center" vertical="center"/>
      <protection hidden="1"/>
    </xf>
    <xf numFmtId="0" fontId="8" fillId="0" borderId="0" xfId="0" applyFont="1" applyProtection="1">
      <protection hidden="1"/>
    </xf>
    <xf numFmtId="14" fontId="0" fillId="0" borderId="40" xfId="0" applyNumberFormat="1" applyBorder="1" applyAlignment="1" applyProtection="1">
      <alignment horizontal="center" vertical="center"/>
      <protection hidden="1"/>
    </xf>
    <xf numFmtId="14" fontId="0" fillId="0" borderId="45" xfId="0" applyNumberFormat="1" applyBorder="1" applyAlignment="1" applyProtection="1">
      <alignment horizontal="center" vertical="center"/>
      <protection hidden="1"/>
    </xf>
    <xf numFmtId="0" fontId="3" fillId="10" borderId="23" xfId="0" applyFont="1" applyFill="1" applyBorder="1" applyAlignment="1" applyProtection="1">
      <alignment vertical="center" wrapText="1"/>
      <protection hidden="1"/>
    </xf>
    <xf numFmtId="0" fontId="3" fillId="10" borderId="48" xfId="0" applyFont="1" applyFill="1" applyBorder="1" applyAlignment="1" applyProtection="1">
      <alignment horizontal="center" vertical="center"/>
      <protection hidden="1"/>
    </xf>
    <xf numFmtId="0" fontId="3" fillId="10" borderId="38" xfId="0" applyFont="1" applyFill="1" applyBorder="1" applyAlignment="1" applyProtection="1">
      <alignment horizontal="center" vertical="center"/>
      <protection hidden="1"/>
    </xf>
    <xf numFmtId="0" fontId="2" fillId="10" borderId="36" xfId="0" applyFont="1" applyFill="1" applyBorder="1" applyAlignment="1" applyProtection="1">
      <alignment horizontal="center" vertical="center"/>
      <protection hidden="1"/>
    </xf>
    <xf numFmtId="0" fontId="3" fillId="11" borderId="9" xfId="0" applyFont="1" applyFill="1" applyBorder="1" applyAlignment="1" applyProtection="1">
      <alignment vertical="center"/>
      <protection hidden="1"/>
    </xf>
    <xf numFmtId="0" fontId="3" fillId="11" borderId="3" xfId="0" applyFont="1" applyFill="1" applyBorder="1" applyAlignment="1" applyProtection="1">
      <alignment horizontal="center" vertical="center"/>
      <protection hidden="1"/>
    </xf>
    <xf numFmtId="0" fontId="3" fillId="11" borderId="1" xfId="0" applyFont="1" applyFill="1" applyBorder="1" applyAlignment="1" applyProtection="1">
      <alignment horizontal="center" vertical="center"/>
      <protection hidden="1"/>
    </xf>
    <xf numFmtId="0" fontId="2" fillId="11" borderId="2" xfId="0" applyFont="1" applyFill="1" applyBorder="1" applyAlignment="1" applyProtection="1">
      <alignment horizontal="center" vertical="center"/>
      <protection hidden="1"/>
    </xf>
    <xf numFmtId="0" fontId="3" fillId="5" borderId="10" xfId="0" applyFont="1" applyFill="1" applyBorder="1" applyAlignment="1" applyProtection="1">
      <alignment vertical="center"/>
      <protection hidden="1"/>
    </xf>
    <xf numFmtId="0" fontId="3" fillId="5" borderId="19" xfId="0" applyFont="1" applyFill="1" applyBorder="1" applyAlignment="1" applyProtection="1">
      <alignment horizontal="center" vertical="center"/>
      <protection hidden="1"/>
    </xf>
    <xf numFmtId="0" fontId="3" fillId="5" borderId="29" xfId="0" applyFont="1" applyFill="1" applyBorder="1" applyAlignment="1" applyProtection="1">
      <alignment horizontal="center" vertical="center"/>
      <protection hidden="1"/>
    </xf>
    <xf numFmtId="0" fontId="2" fillId="5" borderId="12" xfId="0" applyFont="1" applyFill="1" applyBorder="1" applyAlignment="1" applyProtection="1">
      <alignment horizontal="center" vertical="center"/>
      <protection hidden="1"/>
    </xf>
    <xf numFmtId="0" fontId="2" fillId="0" borderId="0" xfId="0" applyFont="1" applyProtection="1">
      <protection hidden="1"/>
    </xf>
    <xf numFmtId="0" fontId="3" fillId="2" borderId="0" xfId="0" applyFont="1" applyFill="1" applyAlignment="1" applyProtection="1">
      <alignment vertical="center"/>
      <protection hidden="1"/>
    </xf>
    <xf numFmtId="0" fontId="0" fillId="2" borderId="0" xfId="0" applyFill="1" applyAlignment="1" applyProtection="1">
      <alignment horizontal="center" vertical="center"/>
      <protection hidden="1"/>
    </xf>
    <xf numFmtId="10" fontId="3" fillId="2" borderId="0" xfId="1" applyNumberFormat="1" applyFont="1" applyFill="1" applyBorder="1" applyAlignment="1" applyProtection="1">
      <alignment vertical="center"/>
      <protection hidden="1"/>
    </xf>
    <xf numFmtId="14" fontId="0" fillId="0" borderId="41" xfId="0" applyNumberFormat="1" applyBorder="1" applyAlignment="1" applyProtection="1">
      <alignment horizontal="center" vertical="center"/>
      <protection hidden="1"/>
    </xf>
    <xf numFmtId="14" fontId="0" fillId="0" borderId="46" xfId="0" applyNumberFormat="1" applyBorder="1" applyAlignment="1" applyProtection="1">
      <alignment horizontal="center" vertical="center"/>
      <protection hidden="1"/>
    </xf>
    <xf numFmtId="0" fontId="0" fillId="7" borderId="39" xfId="0" applyFill="1" applyBorder="1" applyAlignment="1" applyProtection="1">
      <alignment vertical="center"/>
      <protection hidden="1"/>
    </xf>
    <xf numFmtId="0" fontId="0" fillId="7" borderId="21" xfId="0" applyFill="1" applyBorder="1" applyAlignment="1" applyProtection="1">
      <alignment vertical="center"/>
      <protection hidden="1"/>
    </xf>
    <xf numFmtId="0" fontId="0" fillId="7" borderId="42" xfId="0" applyFill="1" applyBorder="1" applyAlignment="1" applyProtection="1">
      <alignment vertical="center"/>
      <protection hidden="1"/>
    </xf>
    <xf numFmtId="0" fontId="1" fillId="8" borderId="4" xfId="0" applyFont="1" applyFill="1" applyBorder="1" applyAlignment="1" applyProtection="1">
      <alignment vertical="center"/>
      <protection hidden="1"/>
    </xf>
    <xf numFmtId="0" fontId="1" fillId="8" borderId="14" xfId="0" applyFont="1" applyFill="1" applyBorder="1" applyAlignment="1" applyProtection="1">
      <alignment vertical="center"/>
      <protection hidden="1"/>
    </xf>
    <xf numFmtId="0" fontId="1" fillId="11" borderId="5" xfId="0" applyFont="1" applyFill="1" applyBorder="1" applyAlignment="1" applyProtection="1">
      <alignment horizontal="center" vertical="center"/>
      <protection hidden="1"/>
    </xf>
    <xf numFmtId="0" fontId="1" fillId="11" borderId="16" xfId="0" applyFont="1" applyFill="1" applyBorder="1" applyAlignment="1" applyProtection="1">
      <alignment horizontal="center" vertical="center"/>
      <protection hidden="1"/>
    </xf>
    <xf numFmtId="14" fontId="1" fillId="11" borderId="6" xfId="0" applyNumberFormat="1" applyFont="1" applyFill="1" applyBorder="1" applyAlignment="1" applyProtection="1">
      <alignment horizontal="center" vertical="center"/>
      <protection hidden="1"/>
    </xf>
    <xf numFmtId="0" fontId="1" fillId="11" borderId="7" xfId="0" applyFont="1" applyFill="1" applyBorder="1" applyAlignment="1" applyProtection="1">
      <alignment horizontal="center" vertical="center"/>
      <protection hidden="1"/>
    </xf>
    <xf numFmtId="0" fontId="3" fillId="2" borderId="0" xfId="0" applyFont="1" applyFill="1" applyProtection="1">
      <protection hidden="1"/>
    </xf>
    <xf numFmtId="0" fontId="6" fillId="2" borderId="0" xfId="0" applyFont="1" applyFill="1" applyAlignment="1" applyProtection="1">
      <alignment horizontal="center" vertical="center"/>
      <protection hidden="1"/>
    </xf>
    <xf numFmtId="0" fontId="1" fillId="11" borderId="13" xfId="0" applyFont="1" applyFill="1" applyBorder="1" applyAlignment="1" applyProtection="1">
      <alignment vertical="center"/>
      <protection hidden="1"/>
    </xf>
    <xf numFmtId="0" fontId="1" fillId="11" borderId="4" xfId="0" applyFont="1" applyFill="1" applyBorder="1" applyAlignment="1" applyProtection="1">
      <alignment vertical="center"/>
      <protection hidden="1"/>
    </xf>
    <xf numFmtId="0" fontId="1" fillId="11" borderId="14" xfId="0" applyFont="1" applyFill="1" applyBorder="1" applyAlignment="1" applyProtection="1">
      <alignment vertical="center"/>
      <protection hidden="1"/>
    </xf>
    <xf numFmtId="164" fontId="0" fillId="0" borderId="0" xfId="0" applyNumberFormat="1" applyAlignment="1" applyProtection="1">
      <alignment horizontal="center" vertical="center"/>
      <protection hidden="1"/>
    </xf>
    <xf numFmtId="0" fontId="1" fillId="5" borderId="5" xfId="0" applyFont="1" applyFill="1" applyBorder="1" applyAlignment="1" applyProtection="1">
      <alignment horizontal="center" vertical="center"/>
      <protection hidden="1"/>
    </xf>
    <xf numFmtId="0" fontId="1" fillId="5" borderId="16" xfId="0" applyFont="1" applyFill="1" applyBorder="1" applyAlignment="1" applyProtection="1">
      <alignment horizontal="center" vertical="center"/>
      <protection hidden="1"/>
    </xf>
    <xf numFmtId="14" fontId="1" fillId="5" borderId="6" xfId="0" applyNumberFormat="1" applyFont="1" applyFill="1" applyBorder="1" applyAlignment="1" applyProtection="1">
      <alignment horizontal="center" vertical="center"/>
      <protection hidden="1"/>
    </xf>
    <xf numFmtId="0" fontId="1" fillId="5" borderId="7" xfId="0" applyFont="1" applyFill="1" applyBorder="1" applyAlignment="1" applyProtection="1">
      <alignment horizontal="center" vertical="center"/>
      <protection hidden="1"/>
    </xf>
    <xf numFmtId="0" fontId="1" fillId="5" borderId="13" xfId="0" applyFont="1" applyFill="1" applyBorder="1" applyAlignment="1" applyProtection="1">
      <alignment vertical="center"/>
      <protection hidden="1"/>
    </xf>
    <xf numFmtId="0" fontId="1" fillId="5" borderId="4" xfId="0" applyFont="1" applyFill="1" applyBorder="1" applyAlignment="1" applyProtection="1">
      <alignment vertical="center"/>
      <protection hidden="1"/>
    </xf>
    <xf numFmtId="0" fontId="1" fillId="5" borderId="14" xfId="0" applyFont="1" applyFill="1" applyBorder="1" applyAlignment="1" applyProtection="1">
      <alignment vertical="center"/>
      <protection hidden="1"/>
    </xf>
    <xf numFmtId="0" fontId="1" fillId="13" borderId="5" xfId="0" applyFont="1" applyFill="1" applyBorder="1" applyAlignment="1" applyProtection="1">
      <alignment horizontal="center" vertical="center"/>
      <protection hidden="1"/>
    </xf>
    <xf numFmtId="0" fontId="1" fillId="13" borderId="16" xfId="0" applyFont="1" applyFill="1" applyBorder="1" applyAlignment="1" applyProtection="1">
      <alignment horizontal="center" vertical="center"/>
      <protection hidden="1"/>
    </xf>
    <xf numFmtId="14" fontId="1" fillId="13" borderId="6" xfId="0" applyNumberFormat="1" applyFont="1" applyFill="1" applyBorder="1" applyAlignment="1" applyProtection="1">
      <alignment horizontal="center" vertical="center"/>
      <protection hidden="1"/>
    </xf>
    <xf numFmtId="0" fontId="1" fillId="13" borderId="7" xfId="0" applyFont="1" applyFill="1" applyBorder="1" applyAlignment="1" applyProtection="1">
      <alignment horizontal="center" vertical="center"/>
      <protection hidden="1"/>
    </xf>
    <xf numFmtId="0" fontId="0" fillId="7" borderId="33" xfId="0" applyFill="1" applyBorder="1" applyAlignment="1" applyProtection="1">
      <alignment horizontal="right" vertical="center"/>
      <protection hidden="1"/>
    </xf>
    <xf numFmtId="0" fontId="0" fillId="7" borderId="34" xfId="0" applyFill="1" applyBorder="1" applyAlignment="1" applyProtection="1">
      <alignment horizontal="right" vertical="center"/>
      <protection hidden="1"/>
    </xf>
    <xf numFmtId="0" fontId="0" fillId="7" borderId="35" xfId="0" applyFill="1" applyBorder="1" applyAlignment="1" applyProtection="1">
      <alignment horizontal="right" vertical="center"/>
      <protection hidden="1"/>
    </xf>
    <xf numFmtId="0" fontId="5" fillId="2" borderId="0" xfId="0" applyFont="1" applyFill="1" applyProtection="1">
      <protection hidden="1"/>
    </xf>
    <xf numFmtId="0" fontId="2" fillId="2" borderId="0" xfId="0" applyFont="1" applyFill="1" applyAlignment="1" applyProtection="1">
      <alignment vertical="center"/>
      <protection hidden="1"/>
    </xf>
    <xf numFmtId="0" fontId="1" fillId="13" borderId="4" xfId="0" applyFont="1" applyFill="1" applyBorder="1" applyAlignment="1" applyProtection="1">
      <alignment vertical="center"/>
      <protection hidden="1"/>
    </xf>
    <xf numFmtId="0" fontId="1" fillId="13" borderId="14" xfId="0" applyFont="1" applyFill="1" applyBorder="1" applyAlignment="1" applyProtection="1">
      <alignment vertical="center"/>
      <protection hidden="1"/>
    </xf>
    <xf numFmtId="0" fontId="13" fillId="13" borderId="4" xfId="0" applyFont="1" applyFill="1" applyBorder="1" applyAlignment="1" applyProtection="1">
      <alignment horizontal="right" vertical="center"/>
      <protection hidden="1"/>
    </xf>
    <xf numFmtId="0" fontId="13" fillId="13" borderId="14" xfId="0" applyFont="1" applyFill="1" applyBorder="1" applyAlignment="1" applyProtection="1">
      <alignment horizontal="right" vertical="center"/>
      <protection hidden="1"/>
    </xf>
    <xf numFmtId="14" fontId="24" fillId="2" borderId="0" xfId="0" applyNumberFormat="1" applyFont="1" applyFill="1" applyAlignment="1" applyProtection="1">
      <alignment horizontal="center" vertical="center"/>
      <protection hidden="1"/>
    </xf>
    <xf numFmtId="0" fontId="12" fillId="2" borderId="0" xfId="0" applyFont="1" applyFill="1" applyAlignment="1" applyProtection="1">
      <alignment vertical="center"/>
      <protection hidden="1"/>
    </xf>
    <xf numFmtId="0" fontId="0" fillId="8" borderId="13" xfId="0" applyFill="1" applyBorder="1" applyAlignment="1" applyProtection="1">
      <alignment horizontal="center" vertical="center"/>
      <protection hidden="1"/>
    </xf>
    <xf numFmtId="0" fontId="0" fillId="8" borderId="4" xfId="0" applyFill="1" applyBorder="1" applyAlignment="1" applyProtection="1">
      <alignment horizontal="center" vertical="center"/>
      <protection hidden="1"/>
    </xf>
    <xf numFmtId="0" fontId="0" fillId="13" borderId="30" xfId="0" applyFill="1" applyBorder="1" applyAlignment="1" applyProtection="1">
      <alignment horizontal="center" vertical="center"/>
      <protection hidden="1"/>
    </xf>
    <xf numFmtId="0" fontId="0" fillId="13" borderId="11" xfId="0" applyFill="1" applyBorder="1" applyAlignment="1" applyProtection="1">
      <alignment horizontal="center" vertical="center"/>
      <protection hidden="1"/>
    </xf>
    <xf numFmtId="0" fontId="0" fillId="13" borderId="22" xfId="0" applyFill="1" applyBorder="1" applyAlignment="1" applyProtection="1">
      <alignment horizontal="center" vertical="center"/>
      <protection hidden="1"/>
    </xf>
    <xf numFmtId="0" fontId="6" fillId="9" borderId="13" xfId="0" applyFont="1" applyFill="1" applyBorder="1" applyAlignment="1" applyProtection="1">
      <alignment horizontal="center" vertical="center"/>
      <protection hidden="1"/>
    </xf>
    <xf numFmtId="0" fontId="6" fillId="9" borderId="4" xfId="0" applyFont="1" applyFill="1" applyBorder="1" applyAlignment="1" applyProtection="1">
      <alignment horizontal="center" vertical="center"/>
      <protection hidden="1"/>
    </xf>
    <xf numFmtId="0" fontId="6" fillId="9" borderId="14" xfId="0" applyFont="1" applyFill="1" applyBorder="1" applyAlignment="1" applyProtection="1">
      <alignment horizontal="center" vertical="center"/>
      <protection hidden="1"/>
    </xf>
    <xf numFmtId="0" fontId="2" fillId="10" borderId="18" xfId="0" applyFont="1" applyFill="1" applyBorder="1" applyAlignment="1" applyProtection="1">
      <alignment horizontal="center" vertical="center"/>
      <protection hidden="1"/>
    </xf>
    <xf numFmtId="0" fontId="2" fillId="10" borderId="34" xfId="0" applyFont="1" applyFill="1" applyBorder="1" applyAlignment="1" applyProtection="1">
      <alignment horizontal="center" vertical="center"/>
      <protection hidden="1"/>
    </xf>
    <xf numFmtId="0" fontId="2" fillId="10" borderId="8" xfId="0" applyFont="1" applyFill="1" applyBorder="1" applyAlignment="1" applyProtection="1">
      <alignment horizontal="center" vertical="center"/>
      <protection hidden="1"/>
    </xf>
    <xf numFmtId="10" fontId="1" fillId="3" borderId="15" xfId="1" applyNumberFormat="1" applyFont="1" applyFill="1" applyBorder="1" applyAlignment="1" applyProtection="1">
      <alignment horizontal="right" vertical="center"/>
      <protection hidden="1"/>
    </xf>
    <xf numFmtId="0" fontId="3" fillId="11" borderId="10" xfId="0" applyFont="1" applyFill="1" applyBorder="1" applyAlignment="1" applyProtection="1">
      <alignment vertical="center"/>
      <protection hidden="1"/>
    </xf>
    <xf numFmtId="0" fontId="2" fillId="11" borderId="19" xfId="0" applyFont="1" applyFill="1" applyBorder="1" applyAlignment="1" applyProtection="1">
      <alignment horizontal="center" vertical="center"/>
      <protection hidden="1"/>
    </xf>
    <xf numFmtId="0" fontId="0" fillId="2" borderId="0" xfId="0" applyFill="1" applyAlignment="1" applyProtection="1">
      <alignment vertical="center"/>
      <protection hidden="1"/>
    </xf>
    <xf numFmtId="0" fontId="0" fillId="13" borderId="31" xfId="0" applyFill="1" applyBorder="1" applyAlignment="1" applyProtection="1">
      <alignment horizontal="center" vertical="center"/>
      <protection hidden="1"/>
    </xf>
    <xf numFmtId="0" fontId="0" fillId="13" borderId="4" xfId="0" applyFill="1" applyBorder="1" applyAlignment="1" applyProtection="1">
      <alignment horizontal="center" vertical="center"/>
      <protection hidden="1"/>
    </xf>
    <xf numFmtId="0" fontId="3" fillId="10" borderId="4" xfId="0" applyFont="1" applyFill="1" applyBorder="1" applyAlignment="1" applyProtection="1">
      <alignment vertical="center" wrapText="1"/>
      <protection hidden="1"/>
    </xf>
    <xf numFmtId="0" fontId="3" fillId="10" borderId="18" xfId="0" applyFont="1" applyFill="1" applyBorder="1" applyAlignment="1" applyProtection="1">
      <alignment horizontal="center" vertical="center"/>
      <protection hidden="1"/>
    </xf>
    <xf numFmtId="10" fontId="1" fillId="3" borderId="47" xfId="1" applyNumberFormat="1" applyFont="1" applyFill="1" applyBorder="1" applyAlignment="1" applyProtection="1">
      <alignment horizontal="center" vertical="center"/>
      <protection hidden="1"/>
    </xf>
    <xf numFmtId="10" fontId="1" fillId="3" borderId="4" xfId="1" applyNumberFormat="1" applyFont="1" applyFill="1" applyBorder="1" applyAlignment="1" applyProtection="1">
      <alignment horizontal="center" vertical="center"/>
      <protection hidden="1"/>
    </xf>
    <xf numFmtId="0" fontId="20" fillId="2" borderId="0" xfId="0" applyFont="1" applyFill="1" applyAlignment="1" applyProtection="1">
      <alignment horizontal="left" vertical="center"/>
      <protection hidden="1"/>
    </xf>
    <xf numFmtId="165" fontId="14" fillId="2" borderId="0" xfId="0" applyNumberFormat="1" applyFont="1" applyFill="1" applyAlignment="1" applyProtection="1">
      <alignment horizontal="right" vertical="center"/>
      <protection hidden="1"/>
    </xf>
    <xf numFmtId="0" fontId="1" fillId="0" borderId="0" xfId="0" applyFont="1" applyAlignment="1" applyProtection="1">
      <alignment horizontal="center" vertical="center" wrapText="1"/>
      <protection hidden="1"/>
    </xf>
    <xf numFmtId="165" fontId="0" fillId="0" borderId="0" xfId="0" applyNumberFormat="1" applyAlignment="1" applyProtection="1">
      <alignment horizontal="right" vertical="center" wrapText="1"/>
      <protection hidden="1"/>
    </xf>
    <xf numFmtId="2" fontId="0" fillId="2" borderId="0" xfId="1" applyNumberFormat="1" applyFont="1" applyFill="1" applyBorder="1" applyProtection="1">
      <protection hidden="1"/>
    </xf>
    <xf numFmtId="166" fontId="1" fillId="4" borderId="52" xfId="1" applyNumberFormat="1" applyFont="1" applyFill="1" applyBorder="1" applyProtection="1">
      <protection hidden="1"/>
    </xf>
    <xf numFmtId="166" fontId="1" fillId="4" borderId="53" xfId="1" applyNumberFormat="1" applyFont="1" applyFill="1" applyBorder="1" applyProtection="1">
      <protection hidden="1"/>
    </xf>
    <xf numFmtId="166" fontId="1" fillId="4" borderId="54" xfId="1" applyNumberFormat="1" applyFont="1" applyFill="1" applyBorder="1" applyProtection="1">
      <protection hidden="1"/>
    </xf>
    <xf numFmtId="10" fontId="1" fillId="15" borderId="4" xfId="1" applyNumberFormat="1" applyFont="1" applyFill="1" applyBorder="1" applyAlignment="1" applyProtection="1">
      <alignment vertical="center"/>
      <protection hidden="1"/>
    </xf>
    <xf numFmtId="0" fontId="1" fillId="3" borderId="59" xfId="0" applyFont="1" applyFill="1" applyBorder="1" applyAlignment="1" applyProtection="1">
      <alignment horizontal="center" vertical="center" wrapText="1"/>
      <protection hidden="1"/>
    </xf>
    <xf numFmtId="0" fontId="1" fillId="3" borderId="61" xfId="0" applyFont="1" applyFill="1" applyBorder="1" applyAlignment="1" applyProtection="1">
      <alignment horizontal="center" vertical="center" wrapText="1"/>
      <protection hidden="1"/>
    </xf>
    <xf numFmtId="0" fontId="1" fillId="3" borderId="61" xfId="0" applyFont="1" applyFill="1" applyBorder="1" applyAlignment="1" applyProtection="1">
      <alignment horizontal="center" vertical="center"/>
      <protection hidden="1"/>
    </xf>
    <xf numFmtId="0" fontId="1" fillId="3" borderId="62" xfId="0" applyFont="1" applyFill="1" applyBorder="1" applyAlignment="1" applyProtection="1">
      <alignment horizontal="center" vertical="center"/>
      <protection hidden="1"/>
    </xf>
    <xf numFmtId="165" fontId="0" fillId="2" borderId="23" xfId="0" applyNumberFormat="1" applyFill="1" applyBorder="1" applyAlignment="1" applyProtection="1">
      <alignment horizontal="right" vertical="center"/>
      <protection locked="0"/>
    </xf>
    <xf numFmtId="165" fontId="0" fillId="2" borderId="9" xfId="0" applyNumberFormat="1" applyFill="1" applyBorder="1" applyAlignment="1" applyProtection="1">
      <alignment horizontal="right" vertical="center"/>
      <protection locked="0"/>
    </xf>
    <xf numFmtId="0" fontId="34" fillId="0" borderId="0" xfId="0" applyFont="1" applyAlignment="1" applyProtection="1">
      <alignment horizontal="right" vertical="center"/>
      <protection hidden="1"/>
    </xf>
    <xf numFmtId="0" fontId="3" fillId="3" borderId="5" xfId="0" applyFont="1" applyFill="1" applyBorder="1" applyAlignment="1" applyProtection="1">
      <alignment horizontal="center" vertical="center"/>
      <protection hidden="1"/>
    </xf>
    <xf numFmtId="0" fontId="3" fillId="3" borderId="7" xfId="0" applyFont="1" applyFill="1" applyBorder="1" applyAlignment="1" applyProtection="1">
      <alignment horizontal="center" vertical="center"/>
      <protection hidden="1"/>
    </xf>
    <xf numFmtId="0" fontId="3" fillId="3" borderId="14" xfId="0" applyFont="1" applyFill="1" applyBorder="1" applyAlignment="1" applyProtection="1">
      <alignment horizontal="center" vertical="center"/>
      <protection hidden="1"/>
    </xf>
    <xf numFmtId="0" fontId="1" fillId="15" borderId="4" xfId="0" applyFont="1" applyFill="1" applyBorder="1" applyAlignment="1" applyProtection="1">
      <alignment horizontal="center" vertical="center"/>
      <protection hidden="1"/>
    </xf>
    <xf numFmtId="0" fontId="1" fillId="15" borderId="14" xfId="0" applyFont="1" applyFill="1" applyBorder="1" applyAlignment="1" applyProtection="1">
      <alignment horizontal="center" vertical="center"/>
      <protection hidden="1"/>
    </xf>
    <xf numFmtId="165" fontId="34" fillId="0" borderId="0" xfId="0" applyNumberFormat="1" applyFont="1" applyProtection="1">
      <protection hidden="1"/>
    </xf>
    <xf numFmtId="0" fontId="0" fillId="0" borderId="0" xfId="0" applyAlignment="1" applyProtection="1">
      <alignment horizontal="center" vertical="center"/>
      <protection hidden="1"/>
    </xf>
    <xf numFmtId="0" fontId="2" fillId="2" borderId="0" xfId="0" applyFont="1" applyFill="1" applyAlignment="1" applyProtection="1">
      <alignment horizontal="left"/>
      <protection hidden="1"/>
    </xf>
    <xf numFmtId="0" fontId="10" fillId="2" borderId="0" xfId="0" applyFont="1" applyFill="1" applyAlignment="1" applyProtection="1">
      <alignment horizontal="center" vertical="center"/>
      <protection hidden="1"/>
    </xf>
    <xf numFmtId="0" fontId="2" fillId="2" borderId="0" xfId="0" applyFont="1" applyFill="1" applyAlignment="1" applyProtection="1">
      <alignment horizontal="left" vertical="center" wrapText="1"/>
      <protection hidden="1"/>
    </xf>
    <xf numFmtId="0" fontId="2" fillId="2" borderId="0" xfId="0" applyFont="1" applyFill="1" applyAlignment="1" applyProtection="1">
      <alignment horizontal="left" wrapText="1"/>
      <protection hidden="1"/>
    </xf>
    <xf numFmtId="0" fontId="5" fillId="2" borderId="0" xfId="0" applyFont="1" applyFill="1" applyAlignment="1" applyProtection="1">
      <alignment horizontal="center"/>
      <protection hidden="1"/>
    </xf>
    <xf numFmtId="0" fontId="0" fillId="0" borderId="0" xfId="0" applyAlignment="1" applyProtection="1">
      <alignment horizontal="left" vertical="center"/>
      <protection hidden="1"/>
    </xf>
    <xf numFmtId="0" fontId="3" fillId="2" borderId="0" xfId="0" applyFont="1" applyFill="1" applyAlignment="1" applyProtection="1">
      <alignment horizontal="left" vertical="center" wrapText="1"/>
      <protection hidden="1"/>
    </xf>
    <xf numFmtId="0" fontId="12" fillId="0" borderId="0" xfId="0" applyFont="1" applyProtection="1">
      <protection hidden="1"/>
    </xf>
    <xf numFmtId="0" fontId="21" fillId="0" borderId="0" xfId="0" applyFont="1" applyProtection="1">
      <protection hidden="1"/>
    </xf>
    <xf numFmtId="165" fontId="14" fillId="17" borderId="4" xfId="0" applyNumberFormat="1" applyFont="1" applyFill="1" applyBorder="1" applyAlignment="1" applyProtection="1">
      <alignment horizontal="right" vertical="center"/>
      <protection hidden="1"/>
    </xf>
    <xf numFmtId="14" fontId="37" fillId="0" borderId="0" xfId="0" applyNumberFormat="1" applyFont="1" applyAlignment="1" applyProtection="1">
      <alignment horizontal="center" vertical="center"/>
      <protection hidden="1"/>
    </xf>
    <xf numFmtId="0" fontId="24" fillId="0" borderId="0" xfId="0" applyFont="1" applyProtection="1">
      <protection hidden="1"/>
    </xf>
    <xf numFmtId="9" fontId="21" fillId="0" borderId="0" xfId="0" applyNumberFormat="1" applyFont="1" applyProtection="1">
      <protection hidden="1"/>
    </xf>
    <xf numFmtId="165" fontId="21" fillId="0" borderId="0" xfId="0" applyNumberFormat="1" applyFont="1" applyProtection="1">
      <protection hidden="1"/>
    </xf>
    <xf numFmtId="0" fontId="21" fillId="0" borderId="0" xfId="0" applyFont="1"/>
    <xf numFmtId="0" fontId="24" fillId="0" borderId="0" xfId="0" applyFont="1"/>
    <xf numFmtId="0" fontId="21" fillId="0" borderId="0" xfId="0" applyFont="1" applyAlignment="1">
      <alignment horizontal="center"/>
    </xf>
    <xf numFmtId="0" fontId="24" fillId="0" borderId="0" xfId="0" applyFont="1" applyAlignment="1">
      <alignment horizontal="center" vertical="center"/>
    </xf>
    <xf numFmtId="0" fontId="23" fillId="2" borderId="30" xfId="0" applyFont="1" applyFill="1" applyBorder="1" applyAlignment="1" applyProtection="1">
      <alignment horizontal="center" vertical="top"/>
      <protection hidden="1"/>
    </xf>
    <xf numFmtId="0" fontId="0" fillId="2" borderId="0" xfId="0" applyFill="1" applyAlignment="1" applyProtection="1">
      <alignment horizontal="left"/>
      <protection hidden="1"/>
    </xf>
    <xf numFmtId="0" fontId="10" fillId="0" borderId="0" xfId="0" applyFont="1" applyAlignment="1" applyProtection="1">
      <alignment vertical="center"/>
      <protection hidden="1"/>
    </xf>
    <xf numFmtId="0" fontId="10" fillId="2" borderId="0" xfId="0" applyFont="1" applyFill="1" applyAlignment="1" applyProtection="1">
      <alignment vertical="center" wrapText="1"/>
      <protection hidden="1"/>
    </xf>
    <xf numFmtId="0" fontId="18" fillId="2" borderId="0" xfId="0" applyFont="1" applyFill="1" applyAlignment="1" applyProtection="1">
      <alignment horizontal="left" vertical="justify" wrapText="1"/>
      <protection hidden="1"/>
    </xf>
    <xf numFmtId="0" fontId="23" fillId="2" borderId="0" xfId="0" applyFont="1" applyFill="1" applyAlignment="1" applyProtection="1">
      <alignment horizontal="center" vertical="top"/>
      <protection hidden="1"/>
    </xf>
    <xf numFmtId="0" fontId="36" fillId="0" borderId="0" xfId="0" applyFont="1" applyAlignment="1" applyProtection="1">
      <alignment vertical="center"/>
      <protection hidden="1"/>
    </xf>
    <xf numFmtId="0" fontId="9" fillId="3" borderId="4" xfId="0" applyFont="1" applyFill="1" applyBorder="1" applyAlignment="1" applyProtection="1">
      <alignment horizontal="center" vertical="center"/>
      <protection hidden="1"/>
    </xf>
    <xf numFmtId="0" fontId="9" fillId="4" borderId="0" xfId="0" applyFont="1" applyFill="1" applyAlignment="1" applyProtection="1">
      <alignment horizontal="left" vertical="center" wrapText="1"/>
      <protection hidden="1"/>
    </xf>
    <xf numFmtId="10" fontId="1" fillId="3" borderId="23" xfId="1" applyNumberFormat="1" applyFont="1" applyFill="1" applyBorder="1" applyAlignment="1" applyProtection="1">
      <alignment horizontal="right" vertical="center"/>
      <protection hidden="1"/>
    </xf>
    <xf numFmtId="0" fontId="0" fillId="8" borderId="14" xfId="0" applyFill="1" applyBorder="1" applyAlignment="1" applyProtection="1">
      <alignment horizontal="center" vertical="center"/>
      <protection hidden="1"/>
    </xf>
    <xf numFmtId="0" fontId="13" fillId="13" borderId="13" xfId="0" applyFont="1" applyFill="1" applyBorder="1" applyAlignment="1" applyProtection="1">
      <alignment horizontal="right" vertical="center"/>
      <protection hidden="1"/>
    </xf>
    <xf numFmtId="0" fontId="3" fillId="5" borderId="0" xfId="0" applyFont="1" applyFill="1" applyAlignment="1" applyProtection="1">
      <alignment horizontal="left" vertical="center" wrapText="1"/>
      <protection hidden="1"/>
    </xf>
    <xf numFmtId="10" fontId="1" fillId="3" borderId="11" xfId="1" applyNumberFormat="1" applyFont="1" applyFill="1" applyBorder="1" applyAlignment="1" applyProtection="1">
      <alignment horizontal="right" vertical="center"/>
      <protection hidden="1"/>
    </xf>
    <xf numFmtId="0" fontId="4" fillId="0" borderId="0" xfId="0" applyFont="1" applyAlignment="1" applyProtection="1">
      <alignment vertical="center"/>
      <protection hidden="1"/>
    </xf>
    <xf numFmtId="0" fontId="3" fillId="4" borderId="72" xfId="0" applyFont="1" applyFill="1" applyBorder="1" applyAlignment="1" applyProtection="1">
      <alignment horizontal="center" vertical="center"/>
      <protection hidden="1"/>
    </xf>
    <xf numFmtId="0" fontId="1" fillId="3" borderId="73" xfId="0" applyFont="1" applyFill="1" applyBorder="1" applyAlignment="1" applyProtection="1">
      <alignment horizontal="center" vertical="center"/>
      <protection hidden="1"/>
    </xf>
    <xf numFmtId="0" fontId="3" fillId="3" borderId="74" xfId="0" applyFont="1" applyFill="1" applyBorder="1" applyAlignment="1" applyProtection="1">
      <alignment horizontal="center" vertical="center"/>
      <protection hidden="1"/>
    </xf>
    <xf numFmtId="0" fontId="3" fillId="3" borderId="66" xfId="0" applyFont="1" applyFill="1" applyBorder="1" applyAlignment="1" applyProtection="1">
      <alignment horizontal="center" vertical="center"/>
      <protection hidden="1"/>
    </xf>
    <xf numFmtId="0" fontId="5" fillId="4" borderId="69" xfId="0" applyFont="1" applyFill="1" applyBorder="1" applyAlignment="1" applyProtection="1">
      <alignment horizontal="center" vertical="center"/>
      <protection hidden="1"/>
    </xf>
    <xf numFmtId="0" fontId="3" fillId="0" borderId="55" xfId="0" applyFont="1" applyBorder="1" applyAlignment="1" applyProtection="1">
      <alignment horizontal="center" vertical="center"/>
      <protection locked="0"/>
    </xf>
    <xf numFmtId="0" fontId="1" fillId="3" borderId="83" xfId="0" applyFont="1" applyFill="1" applyBorder="1" applyAlignment="1" applyProtection="1">
      <alignment horizontal="center" vertical="center"/>
      <protection hidden="1"/>
    </xf>
    <xf numFmtId="0" fontId="3" fillId="0" borderId="20" xfId="0" applyFont="1" applyBorder="1" applyAlignment="1" applyProtection="1">
      <alignment horizontal="center" vertical="center"/>
      <protection locked="0"/>
    </xf>
    <xf numFmtId="167" fontId="32" fillId="2" borderId="11" xfId="0" applyNumberFormat="1" applyFont="1" applyFill="1" applyBorder="1" applyAlignment="1" applyProtection="1">
      <alignment horizontal="center" vertical="center"/>
      <protection locked="0"/>
    </xf>
    <xf numFmtId="167" fontId="5" fillId="0" borderId="77" xfId="0" applyNumberFormat="1" applyFont="1" applyBorder="1" applyAlignment="1" applyProtection="1">
      <alignment horizontal="center" vertical="center"/>
      <protection locked="0"/>
    </xf>
    <xf numFmtId="167" fontId="3" fillId="3" borderId="78" xfId="0" applyNumberFormat="1" applyFont="1" applyFill="1" applyBorder="1" applyAlignment="1" applyProtection="1">
      <alignment horizontal="center" vertical="center"/>
      <protection hidden="1"/>
    </xf>
    <xf numFmtId="167" fontId="0" fillId="0" borderId="43" xfId="0" applyNumberFormat="1" applyBorder="1" applyAlignment="1" applyProtection="1">
      <alignment horizontal="center" vertical="center"/>
      <protection locked="0"/>
    </xf>
    <xf numFmtId="167" fontId="0" fillId="0" borderId="44" xfId="0" applyNumberFormat="1" applyBorder="1" applyAlignment="1" applyProtection="1">
      <alignment horizontal="center" vertical="center"/>
      <protection locked="0"/>
    </xf>
    <xf numFmtId="167" fontId="0" fillId="0" borderId="40" xfId="0" applyNumberFormat="1" applyBorder="1" applyAlignment="1" applyProtection="1">
      <alignment horizontal="center" vertical="center"/>
      <protection locked="0"/>
    </xf>
    <xf numFmtId="167" fontId="0" fillId="0" borderId="45" xfId="0" applyNumberFormat="1" applyBorder="1" applyAlignment="1" applyProtection="1">
      <alignment horizontal="center" vertical="center"/>
      <protection locked="0"/>
    </xf>
    <xf numFmtId="167" fontId="0" fillId="0" borderId="41" xfId="0" applyNumberFormat="1" applyBorder="1" applyAlignment="1" applyProtection="1">
      <alignment horizontal="center" vertical="center"/>
      <protection locked="0"/>
    </xf>
    <xf numFmtId="165" fontId="1" fillId="0" borderId="47" xfId="0" applyNumberFormat="1" applyFont="1" applyBorder="1" applyAlignment="1" applyProtection="1">
      <alignment vertical="center"/>
      <protection locked="0"/>
    </xf>
    <xf numFmtId="165" fontId="3" fillId="20" borderId="28" xfId="0" applyNumberFormat="1" applyFont="1" applyFill="1" applyBorder="1" applyAlignment="1" applyProtection="1">
      <alignment horizontal="center" vertical="center" wrapText="1"/>
      <protection hidden="1"/>
    </xf>
    <xf numFmtId="10" fontId="3" fillId="3" borderId="49" xfId="1" applyNumberFormat="1" applyFont="1" applyFill="1" applyBorder="1" applyAlignment="1" applyProtection="1">
      <alignment horizontal="center" vertical="center" wrapText="1"/>
      <protection hidden="1"/>
    </xf>
    <xf numFmtId="10" fontId="0" fillId="3" borderId="55" xfId="1" applyNumberFormat="1" applyFont="1" applyFill="1" applyBorder="1" applyAlignment="1" applyProtection="1">
      <alignment horizontal="right" vertical="center" indent="1"/>
      <protection hidden="1"/>
    </xf>
    <xf numFmtId="10" fontId="0" fillId="3" borderId="64" xfId="1" applyNumberFormat="1" applyFont="1" applyFill="1" applyBorder="1" applyAlignment="1" applyProtection="1">
      <alignment horizontal="right" vertical="center" indent="1"/>
      <protection hidden="1"/>
    </xf>
    <xf numFmtId="10" fontId="0" fillId="3" borderId="57" xfId="1" applyNumberFormat="1" applyFont="1" applyFill="1" applyBorder="1" applyAlignment="1" applyProtection="1">
      <alignment horizontal="right" vertical="center" indent="1"/>
      <protection hidden="1"/>
    </xf>
    <xf numFmtId="10" fontId="0" fillId="3" borderId="56" xfId="1" applyNumberFormat="1" applyFont="1" applyFill="1" applyBorder="1" applyAlignment="1" applyProtection="1">
      <alignment horizontal="right" vertical="center" indent="1"/>
      <protection hidden="1"/>
    </xf>
    <xf numFmtId="10" fontId="1" fillId="3" borderId="9" xfId="1" applyNumberFormat="1" applyFont="1" applyFill="1" applyBorder="1" applyAlignment="1" applyProtection="1">
      <alignment horizontal="right" vertical="center" indent="1"/>
      <protection hidden="1"/>
    </xf>
    <xf numFmtId="10" fontId="1" fillId="3" borderId="25" xfId="1" applyNumberFormat="1" applyFont="1" applyFill="1" applyBorder="1" applyAlignment="1" applyProtection="1">
      <alignment horizontal="right" vertical="center" indent="1"/>
      <protection hidden="1"/>
    </xf>
    <xf numFmtId="168" fontId="1" fillId="20" borderId="9" xfId="0" applyNumberFormat="1" applyFont="1" applyFill="1" applyBorder="1" applyAlignment="1" applyProtection="1">
      <alignment horizontal="right" vertical="center" wrapText="1" indent="1"/>
      <protection hidden="1"/>
    </xf>
    <xf numFmtId="165" fontId="1" fillId="20" borderId="9" xfId="0" applyNumberFormat="1" applyFont="1" applyFill="1" applyBorder="1" applyAlignment="1" applyProtection="1">
      <alignment horizontal="right" vertical="center" wrapText="1" indent="1"/>
      <protection hidden="1"/>
    </xf>
    <xf numFmtId="165" fontId="1" fillId="20" borderId="25" xfId="0" applyNumberFormat="1" applyFont="1" applyFill="1" applyBorder="1" applyAlignment="1" applyProtection="1">
      <alignment horizontal="right" vertical="center" wrapText="1" indent="1"/>
      <protection hidden="1"/>
    </xf>
    <xf numFmtId="165" fontId="18" fillId="20" borderId="23" xfId="0" applyNumberFormat="1" applyFont="1" applyFill="1" applyBorder="1" applyAlignment="1" applyProtection="1">
      <alignment horizontal="right" vertical="center" wrapText="1" indent="1"/>
      <protection hidden="1"/>
    </xf>
    <xf numFmtId="165" fontId="18" fillId="20" borderId="10" xfId="0" applyNumberFormat="1" applyFont="1" applyFill="1" applyBorder="1" applyAlignment="1" applyProtection="1">
      <alignment horizontal="right" indent="1"/>
      <protection hidden="1"/>
    </xf>
    <xf numFmtId="10" fontId="42" fillId="13" borderId="4" xfId="0" applyNumberFormat="1" applyFont="1" applyFill="1" applyBorder="1" applyAlignment="1" applyProtection="1">
      <alignment horizontal="right" vertical="center" indent="1"/>
      <protection hidden="1"/>
    </xf>
    <xf numFmtId="14" fontId="18" fillId="20" borderId="63" xfId="0" applyNumberFormat="1" applyFont="1" applyFill="1" applyBorder="1" applyAlignment="1" applyProtection="1">
      <alignment horizontal="center"/>
      <protection hidden="1"/>
    </xf>
    <xf numFmtId="14" fontId="18" fillId="20" borderId="61" xfId="0" applyNumberFormat="1" applyFont="1" applyFill="1" applyBorder="1" applyAlignment="1" applyProtection="1">
      <alignment horizontal="center"/>
      <protection hidden="1"/>
    </xf>
    <xf numFmtId="14" fontId="18" fillId="20" borderId="37" xfId="0" applyNumberFormat="1" applyFont="1" applyFill="1" applyBorder="1" applyAlignment="1" applyProtection="1">
      <alignment horizontal="center"/>
      <protection hidden="1"/>
    </xf>
    <xf numFmtId="165" fontId="18" fillId="20" borderId="23" xfId="0" applyNumberFormat="1" applyFont="1" applyFill="1" applyBorder="1" applyAlignment="1" applyProtection="1">
      <alignment horizontal="right" indent="1"/>
      <protection hidden="1"/>
    </xf>
    <xf numFmtId="165" fontId="18" fillId="20" borderId="9" xfId="0" applyNumberFormat="1" applyFont="1" applyFill="1" applyBorder="1" applyAlignment="1" applyProtection="1">
      <alignment horizontal="right" indent="1"/>
      <protection hidden="1"/>
    </xf>
    <xf numFmtId="10" fontId="18" fillId="4" borderId="52" xfId="0" applyNumberFormat="1" applyFont="1" applyFill="1" applyBorder="1" applyAlignment="1" applyProtection="1">
      <alignment vertical="center" wrapText="1"/>
      <protection hidden="1"/>
    </xf>
    <xf numFmtId="10" fontId="18" fillId="4" borderId="53" xfId="0" applyNumberFormat="1" applyFont="1" applyFill="1" applyBorder="1" applyAlignment="1" applyProtection="1">
      <alignment vertical="center" wrapText="1"/>
      <protection hidden="1"/>
    </xf>
    <xf numFmtId="10" fontId="18" fillId="4" borderId="54" xfId="0" applyNumberFormat="1" applyFont="1" applyFill="1" applyBorder="1" applyAlignment="1" applyProtection="1">
      <alignment vertical="center" wrapText="1"/>
      <protection hidden="1"/>
    </xf>
    <xf numFmtId="165" fontId="18" fillId="20" borderId="25" xfId="0" applyNumberFormat="1" applyFont="1" applyFill="1" applyBorder="1" applyAlignment="1" applyProtection="1">
      <alignment horizontal="right" indent="1"/>
      <protection hidden="1"/>
    </xf>
    <xf numFmtId="0" fontId="1" fillId="14" borderId="32" xfId="0" applyFont="1" applyFill="1" applyBorder="1" applyAlignment="1" applyProtection="1">
      <alignment horizontal="center" vertical="center"/>
      <protection hidden="1"/>
    </xf>
    <xf numFmtId="0" fontId="1" fillId="14" borderId="24" xfId="0" applyFont="1" applyFill="1" applyBorder="1" applyAlignment="1" applyProtection="1">
      <alignment horizontal="center" vertical="center"/>
      <protection hidden="1"/>
    </xf>
    <xf numFmtId="0" fontId="1" fillId="3" borderId="23" xfId="0" applyFont="1" applyFill="1" applyBorder="1" applyAlignment="1" applyProtection="1">
      <alignment horizontal="center" vertical="center"/>
      <protection hidden="1"/>
    </xf>
    <xf numFmtId="0" fontId="1" fillId="3" borderId="9" xfId="0" applyFont="1" applyFill="1" applyBorder="1" applyAlignment="1" applyProtection="1">
      <alignment horizontal="center" vertical="center"/>
      <protection hidden="1"/>
    </xf>
    <xf numFmtId="0" fontId="1" fillId="3" borderId="10" xfId="0" applyFont="1" applyFill="1" applyBorder="1" applyAlignment="1" applyProtection="1">
      <alignment horizontal="center" vertical="center"/>
      <protection hidden="1"/>
    </xf>
    <xf numFmtId="165" fontId="18" fillId="20" borderId="63" xfId="0" applyNumberFormat="1" applyFont="1" applyFill="1" applyBorder="1" applyAlignment="1" applyProtection="1">
      <alignment horizontal="right" vertical="center" wrapText="1" indent="1"/>
      <protection hidden="1"/>
    </xf>
    <xf numFmtId="165" fontId="18" fillId="20" borderId="61" xfId="0" applyNumberFormat="1" applyFont="1" applyFill="1" applyBorder="1" applyAlignment="1" applyProtection="1">
      <alignment horizontal="right" vertical="center" wrapText="1" indent="1"/>
      <protection hidden="1"/>
    </xf>
    <xf numFmtId="165" fontId="18" fillId="20" borderId="37" xfId="0" applyNumberFormat="1" applyFont="1" applyFill="1" applyBorder="1" applyAlignment="1" applyProtection="1">
      <alignment horizontal="right" vertical="center" wrapText="1" indent="1"/>
      <protection hidden="1"/>
    </xf>
    <xf numFmtId="10" fontId="1" fillId="3" borderId="52" xfId="1" applyNumberFormat="1" applyFont="1" applyFill="1" applyBorder="1" applyAlignment="1" applyProtection="1">
      <alignment horizontal="right" vertical="center" indent="1"/>
      <protection hidden="1"/>
    </xf>
    <xf numFmtId="10" fontId="1" fillId="3" borderId="53" xfId="1" applyNumberFormat="1" applyFont="1" applyFill="1" applyBorder="1" applyAlignment="1" applyProtection="1">
      <alignment horizontal="right" vertical="center" indent="1"/>
      <protection hidden="1"/>
    </xf>
    <xf numFmtId="10" fontId="1" fillId="3" borderId="60" xfId="1" applyNumberFormat="1" applyFont="1" applyFill="1" applyBorder="1" applyAlignment="1" applyProtection="1">
      <alignment horizontal="right" vertical="center" indent="1"/>
      <protection hidden="1"/>
    </xf>
    <xf numFmtId="10" fontId="0" fillId="3" borderId="23" xfId="1" applyNumberFormat="1" applyFont="1" applyFill="1" applyBorder="1" applyAlignment="1" applyProtection="1">
      <alignment horizontal="right" vertical="center" indent="1"/>
      <protection hidden="1"/>
    </xf>
    <xf numFmtId="10" fontId="0" fillId="3" borderId="9" xfId="1" applyNumberFormat="1" applyFont="1" applyFill="1" applyBorder="1" applyAlignment="1" applyProtection="1">
      <alignment horizontal="right" vertical="center" indent="1"/>
      <protection hidden="1"/>
    </xf>
    <xf numFmtId="10" fontId="0" fillId="3" borderId="10" xfId="1" applyNumberFormat="1" applyFont="1" applyFill="1" applyBorder="1" applyAlignment="1" applyProtection="1">
      <alignment horizontal="right" vertical="center" indent="1"/>
      <protection hidden="1"/>
    </xf>
    <xf numFmtId="0" fontId="5" fillId="4" borderId="5" xfId="0" applyFont="1" applyFill="1" applyBorder="1" applyAlignment="1" applyProtection="1">
      <alignment horizontal="center" vertical="center"/>
      <protection hidden="1"/>
    </xf>
    <xf numFmtId="0" fontId="3" fillId="4" borderId="7" xfId="0" applyFont="1" applyFill="1" applyBorder="1" applyAlignment="1" applyProtection="1">
      <alignment horizontal="center" vertical="center"/>
      <protection hidden="1"/>
    </xf>
    <xf numFmtId="167" fontId="5" fillId="0" borderId="33" xfId="0" applyNumberFormat="1"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167" fontId="3" fillId="3" borderId="31" xfId="0" applyNumberFormat="1" applyFont="1" applyFill="1" applyBorder="1" applyAlignment="1" applyProtection="1">
      <alignment horizontal="center" vertical="center"/>
      <protection hidden="1"/>
    </xf>
    <xf numFmtId="0" fontId="1" fillId="3" borderId="84" xfId="0" applyFont="1" applyFill="1" applyBorder="1" applyAlignment="1" applyProtection="1">
      <alignment horizontal="center" vertical="center"/>
      <protection hidden="1"/>
    </xf>
    <xf numFmtId="0" fontId="0" fillId="0" borderId="4" xfId="0" applyBorder="1" applyProtection="1">
      <protection hidden="1"/>
    </xf>
    <xf numFmtId="165" fontId="0" fillId="2" borderId="25" xfId="0" applyNumberFormat="1" applyFill="1" applyBorder="1" applyAlignment="1" applyProtection="1">
      <alignment horizontal="right" vertical="center"/>
      <protection locked="0"/>
    </xf>
    <xf numFmtId="165" fontId="0" fillId="2" borderId="1" xfId="0" applyNumberFormat="1" applyFill="1" applyBorder="1" applyAlignment="1" applyProtection="1">
      <alignment horizontal="right" vertical="center"/>
      <protection locked="0"/>
    </xf>
    <xf numFmtId="165" fontId="0" fillId="2" borderId="10" xfId="0" applyNumberFormat="1" applyFill="1" applyBorder="1" applyAlignment="1" applyProtection="1">
      <alignment horizontal="right" vertical="center"/>
      <protection locked="0"/>
    </xf>
    <xf numFmtId="165" fontId="0" fillId="2" borderId="38" xfId="0" applyNumberFormat="1" applyFill="1" applyBorder="1" applyAlignment="1" applyProtection="1">
      <alignment horizontal="right" vertical="center"/>
      <protection locked="0"/>
    </xf>
    <xf numFmtId="165" fontId="0" fillId="2" borderId="29" xfId="0" applyNumberFormat="1" applyFill="1" applyBorder="1" applyAlignment="1" applyProtection="1">
      <alignment horizontal="right" vertical="center"/>
      <protection locked="0"/>
    </xf>
    <xf numFmtId="165" fontId="0" fillId="2" borderId="15" xfId="0" applyNumberFormat="1" applyFill="1" applyBorder="1" applyAlignment="1" applyProtection="1">
      <alignment horizontal="right" vertical="center"/>
      <protection locked="0"/>
    </xf>
    <xf numFmtId="168" fontId="1" fillId="20" borderId="15" xfId="0" applyNumberFormat="1" applyFont="1" applyFill="1" applyBorder="1" applyAlignment="1" applyProtection="1">
      <alignment horizontal="right" vertical="center" wrapText="1" indent="1"/>
      <protection hidden="1"/>
    </xf>
    <xf numFmtId="10" fontId="1" fillId="3" borderId="15" xfId="1" applyNumberFormat="1" applyFont="1" applyFill="1" applyBorder="1" applyAlignment="1" applyProtection="1">
      <alignment horizontal="right" vertical="center" indent="1"/>
      <protection hidden="1"/>
    </xf>
    <xf numFmtId="1" fontId="45" fillId="3" borderId="4" xfId="0" applyNumberFormat="1" applyFont="1" applyFill="1" applyBorder="1" applyAlignment="1" applyProtection="1">
      <alignment horizontal="center" vertical="center"/>
      <protection hidden="1"/>
    </xf>
    <xf numFmtId="1" fontId="45" fillId="5" borderId="14" xfId="0" applyNumberFormat="1" applyFont="1" applyFill="1" applyBorder="1" applyAlignment="1" applyProtection="1">
      <alignment horizontal="center" vertical="center" wrapText="1"/>
      <protection hidden="1"/>
    </xf>
    <xf numFmtId="1" fontId="45" fillId="20" borderId="20" xfId="0" applyNumberFormat="1" applyFont="1" applyFill="1" applyBorder="1" applyAlignment="1" applyProtection="1">
      <alignment horizontal="center" vertical="center" wrapText="1"/>
      <protection hidden="1"/>
    </xf>
    <xf numFmtId="1" fontId="45" fillId="3" borderId="4" xfId="1" applyNumberFormat="1" applyFont="1" applyFill="1" applyBorder="1" applyAlignment="1" applyProtection="1">
      <alignment horizontal="center" vertical="center" wrapText="1"/>
      <protection hidden="1"/>
    </xf>
    <xf numFmtId="167" fontId="0" fillId="0" borderId="87" xfId="0" applyNumberFormat="1" applyBorder="1" applyAlignment="1" applyProtection="1">
      <alignment horizontal="center" vertical="center"/>
      <protection locked="0"/>
    </xf>
    <xf numFmtId="167" fontId="0" fillId="0" borderId="88" xfId="0" applyNumberFormat="1" applyBorder="1" applyAlignment="1" applyProtection="1">
      <alignment horizontal="center" vertical="center"/>
      <protection locked="0"/>
    </xf>
    <xf numFmtId="167" fontId="0" fillId="0" borderId="89" xfId="0" applyNumberFormat="1" applyBorder="1" applyAlignment="1" applyProtection="1">
      <alignment horizontal="center" vertical="center"/>
      <protection locked="0"/>
    </xf>
    <xf numFmtId="10" fontId="14" fillId="16" borderId="11" xfId="1" applyNumberFormat="1" applyFont="1" applyFill="1" applyBorder="1" applyAlignment="1" applyProtection="1">
      <alignment horizontal="right" vertical="center" indent="1"/>
      <protection hidden="1"/>
    </xf>
    <xf numFmtId="165" fontId="32" fillId="22" borderId="4" xfId="0" applyNumberFormat="1" applyFont="1" applyFill="1" applyBorder="1" applyAlignment="1" applyProtection="1">
      <alignment horizontal="right" vertical="center"/>
      <protection hidden="1"/>
    </xf>
    <xf numFmtId="165" fontId="14" fillId="22" borderId="4" xfId="0" applyNumberFormat="1" applyFont="1" applyFill="1" applyBorder="1" applyAlignment="1" applyProtection="1">
      <alignment horizontal="right" vertical="center"/>
      <protection hidden="1"/>
    </xf>
    <xf numFmtId="0" fontId="1" fillId="20" borderId="24" xfId="0" applyFont="1" applyFill="1" applyBorder="1" applyAlignment="1" applyProtection="1">
      <alignment horizontal="center" vertical="center" wrapText="1"/>
      <protection hidden="1"/>
    </xf>
    <xf numFmtId="0" fontId="1" fillId="20" borderId="47" xfId="0" applyFont="1" applyFill="1" applyBorder="1" applyAlignment="1" applyProtection="1">
      <alignment horizontal="center" vertical="center" wrapText="1"/>
      <protection hidden="1"/>
    </xf>
    <xf numFmtId="0" fontId="43" fillId="11" borderId="13" xfId="0" applyFont="1" applyFill="1" applyBorder="1" applyAlignment="1" applyProtection="1">
      <alignment horizontal="center" vertical="center"/>
      <protection hidden="1"/>
    </xf>
    <xf numFmtId="0" fontId="43" fillId="11" borderId="20" xfId="0" applyFont="1" applyFill="1" applyBorder="1" applyAlignment="1" applyProtection="1">
      <alignment horizontal="center" vertical="center"/>
      <protection hidden="1"/>
    </xf>
    <xf numFmtId="0" fontId="43" fillId="11" borderId="14" xfId="0" applyFont="1" applyFill="1" applyBorder="1" applyAlignment="1" applyProtection="1">
      <alignment horizontal="center" vertical="center"/>
      <protection hidden="1"/>
    </xf>
    <xf numFmtId="165" fontId="32" fillId="3" borderId="13" xfId="0" applyNumberFormat="1" applyFont="1" applyFill="1" applyBorder="1" applyAlignment="1" applyProtection="1">
      <alignment horizontal="center" vertical="center"/>
      <protection hidden="1"/>
    </xf>
    <xf numFmtId="165" fontId="32" fillId="3" borderId="14" xfId="0" applyNumberFormat="1" applyFont="1" applyFill="1" applyBorder="1" applyAlignment="1" applyProtection="1">
      <alignment horizontal="center" vertical="center"/>
      <protection hidden="1"/>
    </xf>
    <xf numFmtId="0" fontId="5" fillId="5" borderId="0" xfId="0" applyFont="1" applyFill="1" applyAlignment="1" applyProtection="1">
      <alignment horizontal="left" vertical="top" wrapText="1"/>
      <protection hidden="1"/>
    </xf>
    <xf numFmtId="10" fontId="20" fillId="5" borderId="31" xfId="1" applyNumberFormat="1" applyFont="1" applyFill="1" applyBorder="1" applyAlignment="1" applyProtection="1">
      <alignment horizontal="center" vertical="center" wrapText="1"/>
      <protection hidden="1"/>
    </xf>
    <xf numFmtId="10" fontId="20" fillId="5" borderId="30" xfId="1" applyNumberFormat="1" applyFont="1" applyFill="1" applyBorder="1" applyAlignment="1" applyProtection="1">
      <alignment horizontal="center" vertical="center" wrapText="1"/>
      <protection hidden="1"/>
    </xf>
    <xf numFmtId="10" fontId="20" fillId="5" borderId="22" xfId="1" applyNumberFormat="1" applyFont="1" applyFill="1" applyBorder="1" applyAlignment="1" applyProtection="1">
      <alignment horizontal="center" vertical="center" wrapText="1"/>
      <protection hidden="1"/>
    </xf>
    <xf numFmtId="10" fontId="1" fillId="3" borderId="23" xfId="1" applyNumberFormat="1" applyFont="1" applyFill="1" applyBorder="1" applyAlignment="1" applyProtection="1">
      <alignment horizontal="right" vertical="center" indent="1"/>
      <protection hidden="1"/>
    </xf>
    <xf numFmtId="10" fontId="1" fillId="3" borderId="25" xfId="1" applyNumberFormat="1" applyFont="1" applyFill="1" applyBorder="1" applyAlignment="1" applyProtection="1">
      <alignment horizontal="right" vertical="center" indent="1"/>
      <protection hidden="1"/>
    </xf>
    <xf numFmtId="10" fontId="18" fillId="4" borderId="52" xfId="0" applyNumberFormat="1" applyFont="1" applyFill="1" applyBorder="1" applyAlignment="1" applyProtection="1">
      <alignment horizontal="right" vertical="center" wrapText="1"/>
      <protection hidden="1"/>
    </xf>
    <xf numFmtId="0" fontId="18" fillId="4" borderId="54" xfId="0" applyFont="1" applyFill="1" applyBorder="1" applyAlignment="1" applyProtection="1">
      <alignment horizontal="right" vertical="center" wrapText="1"/>
      <protection hidden="1"/>
    </xf>
    <xf numFmtId="0" fontId="10" fillId="21" borderId="49" xfId="0" applyFont="1" applyFill="1" applyBorder="1" applyAlignment="1" applyProtection="1">
      <alignment horizontal="center" vertical="center"/>
      <protection hidden="1"/>
    </xf>
    <xf numFmtId="0" fontId="1" fillId="3" borderId="13" xfId="0" applyFont="1" applyFill="1" applyBorder="1" applyAlignment="1" applyProtection="1">
      <alignment horizontal="center" vertical="center"/>
      <protection hidden="1"/>
    </xf>
    <xf numFmtId="0" fontId="1" fillId="3" borderId="20" xfId="0" applyFont="1" applyFill="1" applyBorder="1" applyAlignment="1" applyProtection="1">
      <alignment horizontal="center" vertical="center"/>
      <protection hidden="1"/>
    </xf>
    <xf numFmtId="0" fontId="1" fillId="3" borderId="14" xfId="0" applyFont="1" applyFill="1" applyBorder="1" applyAlignment="1" applyProtection="1">
      <alignment horizontal="center" vertical="center"/>
      <protection hidden="1"/>
    </xf>
    <xf numFmtId="0" fontId="1" fillId="20" borderId="32" xfId="0" applyFont="1" applyFill="1" applyBorder="1" applyAlignment="1" applyProtection="1">
      <alignment horizontal="center" vertical="center"/>
      <protection hidden="1"/>
    </xf>
    <xf numFmtId="0" fontId="1" fillId="20" borderId="28" xfId="0" applyFont="1" applyFill="1" applyBorder="1" applyAlignment="1" applyProtection="1">
      <alignment horizontal="center" vertical="center"/>
      <protection hidden="1"/>
    </xf>
    <xf numFmtId="0" fontId="1" fillId="20" borderId="31" xfId="0" applyFont="1" applyFill="1" applyBorder="1" applyAlignment="1" applyProtection="1">
      <alignment horizontal="center" vertical="center"/>
      <protection hidden="1"/>
    </xf>
    <xf numFmtId="0" fontId="1" fillId="20" borderId="22" xfId="0" applyFont="1" applyFill="1" applyBorder="1" applyAlignment="1" applyProtection="1">
      <alignment horizontal="center" vertical="center"/>
      <protection hidden="1"/>
    </xf>
    <xf numFmtId="0" fontId="9" fillId="4" borderId="0" xfId="0" applyFont="1" applyFill="1" applyAlignment="1" applyProtection="1">
      <alignment horizontal="left" vertical="center" wrapText="1"/>
      <protection hidden="1"/>
    </xf>
    <xf numFmtId="0" fontId="29" fillId="11" borderId="49" xfId="0" applyFont="1" applyFill="1" applyBorder="1" applyAlignment="1" applyProtection="1">
      <alignment horizontal="left" vertical="center" wrapText="1"/>
      <protection hidden="1"/>
    </xf>
    <xf numFmtId="0" fontId="29" fillId="11" borderId="0" xfId="0" applyFont="1" applyFill="1" applyAlignment="1" applyProtection="1">
      <alignment horizontal="left" vertical="center" wrapText="1"/>
      <protection hidden="1"/>
    </xf>
    <xf numFmtId="0" fontId="10" fillId="0" borderId="0" xfId="0" applyFont="1" applyAlignment="1" applyProtection="1">
      <alignment horizontal="center" vertical="center"/>
      <protection hidden="1"/>
    </xf>
    <xf numFmtId="0" fontId="22" fillId="7" borderId="13" xfId="0" applyFont="1" applyFill="1" applyBorder="1" applyAlignment="1" applyProtection="1">
      <alignment horizontal="center" vertical="center" wrapText="1"/>
      <protection hidden="1"/>
    </xf>
    <xf numFmtId="0" fontId="22" fillId="7" borderId="20" xfId="0" applyFont="1" applyFill="1" applyBorder="1" applyAlignment="1" applyProtection="1">
      <alignment horizontal="center" vertical="center"/>
      <protection hidden="1"/>
    </xf>
    <xf numFmtId="0" fontId="22" fillId="7" borderId="14" xfId="0" applyFont="1" applyFill="1" applyBorder="1" applyAlignment="1" applyProtection="1">
      <alignment horizontal="center" vertical="center"/>
      <protection hidden="1"/>
    </xf>
    <xf numFmtId="0" fontId="27" fillId="3" borderId="13" xfId="0" applyFont="1" applyFill="1" applyBorder="1" applyAlignment="1" applyProtection="1">
      <alignment horizontal="center" vertical="center" wrapText="1"/>
      <protection hidden="1"/>
    </xf>
    <xf numFmtId="0" fontId="27" fillId="3" borderId="20" xfId="0" applyFont="1" applyFill="1" applyBorder="1" applyAlignment="1" applyProtection="1">
      <alignment horizontal="center" vertical="center" wrapText="1"/>
      <protection hidden="1"/>
    </xf>
    <xf numFmtId="0" fontId="27" fillId="3" borderId="14" xfId="0" applyFont="1" applyFill="1" applyBorder="1" applyAlignment="1" applyProtection="1">
      <alignment horizontal="center" vertical="center" wrapText="1"/>
      <protection hidden="1"/>
    </xf>
    <xf numFmtId="0" fontId="9" fillId="11" borderId="32" xfId="0" applyFont="1" applyFill="1" applyBorder="1" applyAlignment="1" applyProtection="1">
      <alignment horizontal="left" vertical="center" wrapText="1"/>
      <protection hidden="1"/>
    </xf>
    <xf numFmtId="0" fontId="9" fillId="11" borderId="49" xfId="0" applyFont="1" applyFill="1" applyBorder="1" applyAlignment="1" applyProtection="1">
      <alignment horizontal="left" vertical="center" wrapText="1"/>
      <protection hidden="1"/>
    </xf>
    <xf numFmtId="0" fontId="9" fillId="11" borderId="28" xfId="0" applyFont="1" applyFill="1" applyBorder="1" applyAlignment="1" applyProtection="1">
      <alignment horizontal="left" vertical="center" wrapText="1"/>
      <protection hidden="1"/>
    </xf>
    <xf numFmtId="0" fontId="9" fillId="11" borderId="31" xfId="0" applyFont="1" applyFill="1" applyBorder="1" applyAlignment="1" applyProtection="1">
      <alignment horizontal="left" vertical="center" wrapText="1"/>
      <protection hidden="1"/>
    </xf>
    <xf numFmtId="0" fontId="9" fillId="11" borderId="30" xfId="0" applyFont="1" applyFill="1" applyBorder="1" applyAlignment="1" applyProtection="1">
      <alignment horizontal="left" vertical="center" wrapText="1"/>
      <protection hidden="1"/>
    </xf>
    <xf numFmtId="0" fontId="9" fillId="11" borderId="22" xfId="0" applyFont="1" applyFill="1" applyBorder="1" applyAlignment="1" applyProtection="1">
      <alignment horizontal="left" vertical="center" wrapText="1"/>
      <protection hidden="1"/>
    </xf>
    <xf numFmtId="10" fontId="27" fillId="11" borderId="24" xfId="0" applyNumberFormat="1" applyFont="1" applyFill="1" applyBorder="1" applyAlignment="1" applyProtection="1">
      <alignment horizontal="center" vertical="center"/>
      <protection hidden="1"/>
    </xf>
    <xf numFmtId="10" fontId="27" fillId="11" borderId="11" xfId="0" applyNumberFormat="1" applyFont="1" applyFill="1" applyBorder="1" applyAlignment="1" applyProtection="1">
      <alignment horizontal="center" vertical="center"/>
      <protection hidden="1"/>
    </xf>
    <xf numFmtId="10" fontId="32" fillId="11" borderId="13" xfId="0" applyNumberFormat="1" applyFont="1" applyFill="1" applyBorder="1" applyAlignment="1" applyProtection="1">
      <alignment horizontal="center" vertical="center"/>
      <protection hidden="1"/>
    </xf>
    <xf numFmtId="10" fontId="32" fillId="11" borderId="14" xfId="0" applyNumberFormat="1" applyFont="1" applyFill="1" applyBorder="1" applyAlignment="1" applyProtection="1">
      <alignment horizontal="center" vertical="center"/>
      <protection hidden="1"/>
    </xf>
    <xf numFmtId="165" fontId="14" fillId="12" borderId="13" xfId="0" applyNumberFormat="1" applyFont="1" applyFill="1" applyBorder="1" applyAlignment="1" applyProtection="1">
      <alignment horizontal="center" vertical="center"/>
      <protection hidden="1"/>
    </xf>
    <xf numFmtId="165" fontId="14" fillId="12" borderId="14" xfId="0" applyNumberFormat="1" applyFont="1" applyFill="1" applyBorder="1" applyAlignment="1" applyProtection="1">
      <alignment horizontal="center" vertical="center"/>
      <protection hidden="1"/>
    </xf>
    <xf numFmtId="0" fontId="10" fillId="0" borderId="0" xfId="0" applyFont="1" applyAlignment="1" applyProtection="1">
      <alignment horizontal="center" vertical="center" wrapText="1"/>
      <protection hidden="1"/>
    </xf>
    <xf numFmtId="0" fontId="10" fillId="0" borderId="30" xfId="0" applyFont="1" applyBorder="1" applyAlignment="1" applyProtection="1">
      <alignment horizontal="center" vertical="center" wrapText="1"/>
      <protection hidden="1"/>
    </xf>
    <xf numFmtId="0" fontId="32" fillId="12" borderId="13" xfId="0" applyFont="1" applyFill="1" applyBorder="1" applyAlignment="1" applyProtection="1">
      <alignment horizontal="left" vertical="center" wrapText="1"/>
      <protection hidden="1"/>
    </xf>
    <xf numFmtId="0" fontId="32" fillId="12" borderId="20" xfId="0" applyFont="1" applyFill="1" applyBorder="1" applyAlignment="1" applyProtection="1">
      <alignment horizontal="left" vertical="center" wrapText="1"/>
      <protection hidden="1"/>
    </xf>
    <xf numFmtId="0" fontId="32" fillId="12" borderId="14" xfId="0" applyFont="1" applyFill="1" applyBorder="1" applyAlignment="1" applyProtection="1">
      <alignment horizontal="left" vertical="center" wrapText="1"/>
      <protection hidden="1"/>
    </xf>
    <xf numFmtId="0" fontId="1" fillId="3" borderId="50" xfId="0" applyFont="1" applyFill="1" applyBorder="1" applyAlignment="1" applyProtection="1">
      <alignment horizontal="center" vertical="center" wrapText="1"/>
      <protection hidden="1"/>
    </xf>
    <xf numFmtId="0" fontId="1" fillId="3" borderId="31" xfId="0" applyFont="1" applyFill="1" applyBorder="1" applyAlignment="1" applyProtection="1">
      <alignment horizontal="center" vertical="center" wrapText="1"/>
      <protection hidden="1"/>
    </xf>
    <xf numFmtId="0" fontId="1" fillId="11" borderId="50" xfId="0" applyFont="1" applyFill="1" applyBorder="1" applyAlignment="1" applyProtection="1">
      <alignment horizontal="center" vertical="center" wrapText="1"/>
      <protection hidden="1"/>
    </xf>
    <xf numFmtId="0" fontId="1" fillId="11" borderId="51" xfId="0" applyFont="1" applyFill="1" applyBorder="1" applyAlignment="1" applyProtection="1">
      <alignment horizontal="center" vertical="center" wrapText="1"/>
      <protection hidden="1"/>
    </xf>
    <xf numFmtId="10" fontId="1" fillId="3" borderId="50" xfId="1" applyNumberFormat="1" applyFont="1" applyFill="1" applyBorder="1" applyAlignment="1" applyProtection="1">
      <alignment horizontal="center" vertical="center" wrapText="1"/>
      <protection hidden="1"/>
    </xf>
    <xf numFmtId="10" fontId="1" fillId="3" borderId="51" xfId="1" applyNumberFormat="1" applyFont="1" applyFill="1" applyBorder="1" applyAlignment="1" applyProtection="1">
      <alignment horizontal="center" vertical="center" wrapText="1"/>
      <protection hidden="1"/>
    </xf>
    <xf numFmtId="10" fontId="1" fillId="3" borderId="31" xfId="1" applyNumberFormat="1" applyFont="1" applyFill="1" applyBorder="1" applyAlignment="1" applyProtection="1">
      <alignment horizontal="center" vertical="center" wrapText="1"/>
      <protection hidden="1"/>
    </xf>
    <xf numFmtId="10" fontId="1" fillId="3" borderId="22" xfId="1" applyNumberFormat="1" applyFont="1" applyFill="1" applyBorder="1" applyAlignment="1" applyProtection="1">
      <alignment horizontal="center" vertical="center" wrapText="1"/>
      <protection hidden="1"/>
    </xf>
    <xf numFmtId="0" fontId="1" fillId="20" borderId="32" xfId="0" applyFont="1" applyFill="1" applyBorder="1" applyAlignment="1" applyProtection="1">
      <alignment horizontal="center" vertical="center" wrapText="1"/>
      <protection hidden="1"/>
    </xf>
    <xf numFmtId="0" fontId="1" fillId="20" borderId="50" xfId="0" applyFont="1" applyFill="1" applyBorder="1" applyAlignment="1" applyProtection="1">
      <alignment horizontal="center" vertical="center" wrapText="1"/>
      <protection hidden="1"/>
    </xf>
    <xf numFmtId="0" fontId="44" fillId="0" borderId="0" xfId="0" applyFont="1" applyAlignment="1">
      <alignment horizontal="center" vertical="top"/>
    </xf>
    <xf numFmtId="0" fontId="36" fillId="2" borderId="0" xfId="0" applyFont="1" applyFill="1" applyAlignment="1" applyProtection="1">
      <alignment horizontal="center" vertical="center" wrapText="1"/>
      <protection hidden="1"/>
    </xf>
    <xf numFmtId="0" fontId="36" fillId="0" borderId="30" xfId="0" applyFont="1" applyBorder="1" applyAlignment="1" applyProtection="1">
      <alignment horizontal="center" vertical="center" wrapText="1"/>
      <protection hidden="1"/>
    </xf>
    <xf numFmtId="0" fontId="3" fillId="3" borderId="13" xfId="0" applyFont="1" applyFill="1" applyBorder="1" applyAlignment="1" applyProtection="1">
      <alignment horizontal="left" vertical="center"/>
      <protection hidden="1"/>
    </xf>
    <xf numFmtId="0" fontId="3" fillId="3" borderId="20" xfId="0" applyFont="1" applyFill="1" applyBorder="1" applyAlignment="1" applyProtection="1">
      <alignment horizontal="left" vertical="center"/>
      <protection hidden="1"/>
    </xf>
    <xf numFmtId="0" fontId="3" fillId="3" borderId="14" xfId="0" applyFont="1" applyFill="1" applyBorder="1" applyAlignment="1" applyProtection="1">
      <alignment horizontal="left" vertical="center"/>
      <protection hidden="1"/>
    </xf>
    <xf numFmtId="0" fontId="18" fillId="17" borderId="13" xfId="0" applyFont="1" applyFill="1" applyBorder="1" applyAlignment="1" applyProtection="1">
      <alignment horizontal="left" vertical="center"/>
      <protection hidden="1"/>
    </xf>
    <xf numFmtId="0" fontId="18" fillId="17" borderId="20" xfId="0" applyFont="1" applyFill="1" applyBorder="1" applyAlignment="1" applyProtection="1">
      <alignment horizontal="left" vertical="center"/>
      <protection hidden="1"/>
    </xf>
    <xf numFmtId="0" fontId="18" fillId="17" borderId="14" xfId="0" applyFont="1" applyFill="1" applyBorder="1" applyAlignment="1" applyProtection="1">
      <alignment horizontal="left" vertical="center"/>
      <protection hidden="1"/>
    </xf>
    <xf numFmtId="0" fontId="39" fillId="2" borderId="0" xfId="0" applyFont="1" applyFill="1" applyAlignment="1" applyProtection="1">
      <alignment horizontal="center" vertical="top"/>
      <protection hidden="1"/>
    </xf>
    <xf numFmtId="0" fontId="27" fillId="2" borderId="30" xfId="0" applyFont="1" applyFill="1" applyBorder="1" applyAlignment="1" applyProtection="1">
      <alignment horizontal="center" vertical="center"/>
      <protection hidden="1"/>
    </xf>
    <xf numFmtId="0" fontId="15" fillId="19" borderId="13" xfId="0" applyFont="1" applyFill="1" applyBorder="1" applyAlignment="1" applyProtection="1">
      <alignment horizontal="center" vertical="center"/>
      <protection hidden="1"/>
    </xf>
    <xf numFmtId="0" fontId="15" fillId="19" borderId="20" xfId="0" applyFont="1" applyFill="1" applyBorder="1" applyAlignment="1" applyProtection="1">
      <alignment horizontal="center" vertical="center"/>
      <protection hidden="1"/>
    </xf>
    <xf numFmtId="0" fontId="5" fillId="4" borderId="85" xfId="0" applyFont="1" applyFill="1" applyBorder="1" applyAlignment="1" applyProtection="1">
      <alignment horizontal="center" vertical="center" wrapText="1"/>
      <protection hidden="1"/>
    </xf>
    <xf numFmtId="0" fontId="5" fillId="4" borderId="30" xfId="0" applyFont="1" applyFill="1" applyBorder="1" applyAlignment="1" applyProtection="1">
      <alignment horizontal="center" vertical="center" wrapText="1"/>
      <protection hidden="1"/>
    </xf>
    <xf numFmtId="0" fontId="3" fillId="3" borderId="70" xfId="0" applyFont="1" applyFill="1" applyBorder="1" applyAlignment="1" applyProtection="1">
      <alignment horizontal="center" vertical="center" wrapText="1"/>
      <protection hidden="1"/>
    </xf>
    <xf numFmtId="0" fontId="3" fillId="3" borderId="86" xfId="0" applyFont="1" applyFill="1" applyBorder="1" applyAlignment="1" applyProtection="1">
      <alignment horizontal="center" vertical="center" wrapText="1"/>
      <protection hidden="1"/>
    </xf>
    <xf numFmtId="0" fontId="1" fillId="8" borderId="13" xfId="0" applyFont="1" applyFill="1" applyBorder="1" applyAlignment="1" applyProtection="1">
      <alignment horizontal="center" vertical="center"/>
      <protection hidden="1"/>
    </xf>
    <xf numFmtId="0" fontId="0" fillId="8" borderId="20" xfId="0" applyFill="1" applyBorder="1" applyAlignment="1" applyProtection="1">
      <alignment horizontal="center" vertical="center"/>
      <protection hidden="1"/>
    </xf>
    <xf numFmtId="0" fontId="0" fillId="8" borderId="14" xfId="0" applyFill="1" applyBorder="1" applyAlignment="1" applyProtection="1">
      <alignment horizontal="center" vertical="center"/>
      <protection hidden="1"/>
    </xf>
    <xf numFmtId="0" fontId="1" fillId="3" borderId="13"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 fillId="3" borderId="14" xfId="0" applyFont="1" applyFill="1" applyBorder="1" applyAlignment="1" applyProtection="1">
      <alignment horizontal="center" vertical="center" wrapText="1"/>
      <protection hidden="1"/>
    </xf>
    <xf numFmtId="0" fontId="40" fillId="4" borderId="76" xfId="0" applyFont="1" applyFill="1" applyBorder="1" applyAlignment="1" applyProtection="1">
      <alignment horizontal="center" vertical="center" wrapText="1"/>
      <protection hidden="1"/>
    </xf>
    <xf numFmtId="0" fontId="40" fillId="4" borderId="75" xfId="0" applyFont="1" applyFill="1" applyBorder="1" applyAlignment="1" applyProtection="1">
      <alignment horizontal="center" vertical="center" wrapText="1"/>
      <protection hidden="1"/>
    </xf>
    <xf numFmtId="0" fontId="14" fillId="15" borderId="24" xfId="0" applyFont="1" applyFill="1" applyBorder="1" applyAlignment="1" applyProtection="1">
      <alignment horizontal="center" vertical="center"/>
      <protection hidden="1"/>
    </xf>
    <xf numFmtId="0" fontId="14" fillId="15" borderId="11" xfId="0" applyFont="1" applyFill="1" applyBorder="1" applyAlignment="1" applyProtection="1">
      <alignment horizontal="center" vertical="center"/>
      <protection hidden="1"/>
    </xf>
    <xf numFmtId="0" fontId="1" fillId="22" borderId="13" xfId="0" applyFont="1" applyFill="1" applyBorder="1" applyAlignment="1" applyProtection="1">
      <alignment horizontal="left" vertical="center"/>
      <protection hidden="1"/>
    </xf>
    <xf numFmtId="0" fontId="1" fillId="22" borderId="20" xfId="0" applyFont="1" applyFill="1" applyBorder="1" applyAlignment="1" applyProtection="1">
      <alignment horizontal="left" vertical="center"/>
      <protection hidden="1"/>
    </xf>
    <xf numFmtId="0" fontId="1" fillId="22" borderId="14" xfId="0" applyFont="1" applyFill="1" applyBorder="1" applyAlignment="1" applyProtection="1">
      <alignment horizontal="left" vertical="center"/>
      <protection hidden="1"/>
    </xf>
    <xf numFmtId="0" fontId="1" fillId="15" borderId="13" xfId="0" applyFont="1" applyFill="1" applyBorder="1" applyAlignment="1" applyProtection="1">
      <alignment horizontal="left" vertical="center"/>
      <protection hidden="1"/>
    </xf>
    <xf numFmtId="0" fontId="1" fillId="15" borderId="20" xfId="0" applyFont="1" applyFill="1" applyBorder="1" applyAlignment="1" applyProtection="1">
      <alignment horizontal="left" vertical="center"/>
      <protection hidden="1"/>
    </xf>
    <xf numFmtId="0" fontId="1" fillId="15" borderId="14" xfId="0" applyFont="1" applyFill="1" applyBorder="1" applyAlignment="1" applyProtection="1">
      <alignment horizontal="left" vertical="center"/>
      <protection hidden="1"/>
    </xf>
    <xf numFmtId="0" fontId="1" fillId="22" borderId="13" xfId="0" applyFont="1" applyFill="1" applyBorder="1" applyAlignment="1" applyProtection="1">
      <alignment horizontal="left" vertical="center" wrapText="1"/>
      <protection hidden="1"/>
    </xf>
    <xf numFmtId="0" fontId="1" fillId="22" borderId="20" xfId="0" applyFont="1" applyFill="1" applyBorder="1" applyAlignment="1" applyProtection="1">
      <alignment horizontal="left" vertical="center" wrapText="1"/>
      <protection hidden="1"/>
    </xf>
    <xf numFmtId="0" fontId="1" fillId="22" borderId="14" xfId="0" applyFont="1" applyFill="1" applyBorder="1" applyAlignment="1" applyProtection="1">
      <alignment horizontal="left" vertical="center" wrapText="1"/>
      <protection hidden="1"/>
    </xf>
    <xf numFmtId="0" fontId="20" fillId="4" borderId="13" xfId="0" applyFont="1" applyFill="1" applyBorder="1" applyAlignment="1" applyProtection="1">
      <alignment horizontal="left" vertical="center"/>
      <protection hidden="1"/>
    </xf>
    <xf numFmtId="0" fontId="20" fillId="4" borderId="20" xfId="0" applyFont="1" applyFill="1" applyBorder="1" applyAlignment="1" applyProtection="1">
      <alignment horizontal="left" vertical="center"/>
      <protection hidden="1"/>
    </xf>
    <xf numFmtId="0" fontId="20" fillId="4" borderId="14" xfId="0" applyFont="1" applyFill="1" applyBorder="1" applyAlignment="1" applyProtection="1">
      <alignment horizontal="left" vertical="center"/>
      <protection hidden="1"/>
    </xf>
    <xf numFmtId="0" fontId="1" fillId="8" borderId="14" xfId="0" applyFont="1" applyFill="1" applyBorder="1" applyAlignment="1" applyProtection="1">
      <alignment horizontal="center" vertical="center"/>
      <protection hidden="1"/>
    </xf>
    <xf numFmtId="0" fontId="19" fillId="8" borderId="63" xfId="0" applyFont="1" applyFill="1" applyBorder="1" applyAlignment="1" applyProtection="1">
      <alignment horizontal="left" vertical="center"/>
      <protection hidden="1"/>
    </xf>
    <xf numFmtId="0" fontId="19" fillId="8" borderId="55" xfId="0" applyFont="1" applyFill="1" applyBorder="1" applyAlignment="1" applyProtection="1">
      <alignment horizontal="left" vertical="center"/>
      <protection hidden="1"/>
    </xf>
    <xf numFmtId="0" fontId="19" fillId="8" borderId="52" xfId="0" applyFont="1" applyFill="1" applyBorder="1" applyAlignment="1" applyProtection="1">
      <alignment horizontal="left" vertical="center"/>
      <protection hidden="1"/>
    </xf>
    <xf numFmtId="0" fontId="19" fillId="8" borderId="37" xfId="0" applyFont="1" applyFill="1" applyBorder="1" applyAlignment="1" applyProtection="1">
      <alignment horizontal="left" vertical="center"/>
      <protection hidden="1"/>
    </xf>
    <xf numFmtId="0" fontId="19" fillId="8" borderId="58" xfId="0" applyFont="1" applyFill="1" applyBorder="1" applyAlignment="1" applyProtection="1">
      <alignment horizontal="left" vertical="center"/>
      <protection hidden="1"/>
    </xf>
    <xf numFmtId="0" fontId="19" fillId="8" borderId="60" xfId="0" applyFont="1" applyFill="1" applyBorder="1" applyAlignment="1" applyProtection="1">
      <alignment horizontal="left" vertical="center"/>
      <protection hidden="1"/>
    </xf>
    <xf numFmtId="0" fontId="18" fillId="5" borderId="0" xfId="0" applyFont="1" applyFill="1" applyAlignment="1" applyProtection="1">
      <alignment horizontal="left" vertical="center" wrapText="1"/>
      <protection hidden="1"/>
    </xf>
    <xf numFmtId="0" fontId="3" fillId="5" borderId="0" xfId="0" applyFont="1" applyFill="1" applyAlignment="1" applyProtection="1">
      <alignment horizontal="left" vertical="center" wrapText="1"/>
      <protection hidden="1"/>
    </xf>
    <xf numFmtId="0" fontId="10" fillId="2" borderId="0" xfId="0" applyFont="1" applyFill="1" applyAlignment="1" applyProtection="1">
      <alignment horizontal="justify" vertical="center" wrapText="1"/>
      <protection hidden="1"/>
    </xf>
    <xf numFmtId="165" fontId="3" fillId="2" borderId="0" xfId="0" applyNumberFormat="1" applyFont="1" applyFill="1" applyAlignment="1" applyProtection="1">
      <alignment horizontal="center" vertical="center"/>
      <protection hidden="1"/>
    </xf>
    <xf numFmtId="0" fontId="15" fillId="18" borderId="67" xfId="0" applyFont="1" applyFill="1" applyBorder="1" applyAlignment="1" applyProtection="1">
      <alignment horizontal="center" vertical="center"/>
      <protection hidden="1"/>
    </xf>
    <xf numFmtId="0" fontId="15" fillId="18" borderId="68" xfId="0" applyFont="1" applyFill="1" applyBorder="1" applyAlignment="1" applyProtection="1">
      <alignment horizontal="center" vertical="center"/>
      <protection hidden="1"/>
    </xf>
    <xf numFmtId="0" fontId="5" fillId="4" borderId="65" xfId="0" applyFont="1" applyFill="1" applyBorder="1" applyAlignment="1" applyProtection="1">
      <alignment horizontal="center" vertical="center" wrapText="1"/>
      <protection hidden="1"/>
    </xf>
    <xf numFmtId="0" fontId="5" fillId="4" borderId="20" xfId="0" applyFont="1" applyFill="1" applyBorder="1" applyAlignment="1" applyProtection="1">
      <alignment horizontal="center" vertical="center" wrapText="1"/>
      <protection hidden="1"/>
    </xf>
    <xf numFmtId="0" fontId="3" fillId="3" borderId="71" xfId="0" applyFont="1" applyFill="1" applyBorder="1" applyAlignment="1" applyProtection="1">
      <alignment horizontal="center" vertical="center" wrapText="1"/>
      <protection hidden="1"/>
    </xf>
    <xf numFmtId="0" fontId="38" fillId="2" borderId="30" xfId="0" applyFont="1" applyFill="1" applyBorder="1" applyAlignment="1" applyProtection="1">
      <alignment horizontal="center" vertical="top"/>
      <protection hidden="1"/>
    </xf>
    <xf numFmtId="0" fontId="9" fillId="2" borderId="30" xfId="0" applyFont="1" applyFill="1" applyBorder="1" applyAlignment="1" applyProtection="1">
      <alignment horizontal="center" vertical="center"/>
      <protection hidden="1"/>
    </xf>
    <xf numFmtId="0" fontId="13" fillId="13" borderId="13" xfId="0" applyFont="1" applyFill="1" applyBorder="1" applyAlignment="1" applyProtection="1">
      <alignment horizontal="center" vertical="center"/>
      <protection hidden="1"/>
    </xf>
    <xf numFmtId="0" fontId="13" fillId="13" borderId="20" xfId="0" applyFont="1" applyFill="1" applyBorder="1" applyAlignment="1" applyProtection="1">
      <alignment horizontal="center" vertical="center"/>
      <protection hidden="1"/>
    </xf>
    <xf numFmtId="0" fontId="6" fillId="9" borderId="13" xfId="0" applyFont="1" applyFill="1" applyBorder="1" applyAlignment="1" applyProtection="1">
      <alignment horizontal="center" vertical="center" wrapText="1"/>
      <protection hidden="1"/>
    </xf>
    <xf numFmtId="0" fontId="6" fillId="9" borderId="14" xfId="0" applyFont="1" applyFill="1" applyBorder="1" applyAlignment="1" applyProtection="1">
      <alignment horizontal="center" vertical="center" wrapText="1"/>
      <protection hidden="1"/>
    </xf>
    <xf numFmtId="0" fontId="10" fillId="0" borderId="30" xfId="0" applyFont="1" applyBorder="1" applyAlignment="1" applyProtection="1">
      <alignment horizontal="center" vertical="center"/>
      <protection hidden="1"/>
    </xf>
    <xf numFmtId="0" fontId="1" fillId="8" borderId="32" xfId="0" applyFont="1" applyFill="1" applyBorder="1" applyAlignment="1" applyProtection="1">
      <alignment horizontal="left" vertical="center"/>
      <protection hidden="1"/>
    </xf>
    <xf numFmtId="0" fontId="1" fillId="8" borderId="28" xfId="0" applyFont="1" applyFill="1" applyBorder="1" applyAlignment="1" applyProtection="1">
      <alignment horizontal="left" vertical="center"/>
      <protection hidden="1"/>
    </xf>
    <xf numFmtId="0" fontId="1" fillId="13" borderId="13" xfId="0" applyFont="1" applyFill="1" applyBorder="1" applyAlignment="1" applyProtection="1">
      <alignment horizontal="left" vertical="center" wrapText="1"/>
      <protection hidden="1"/>
    </xf>
    <xf numFmtId="0" fontId="1" fillId="13" borderId="14" xfId="0" applyFont="1" applyFill="1" applyBorder="1" applyAlignment="1" applyProtection="1">
      <alignment horizontal="left" vertical="center"/>
      <protection hidden="1"/>
    </xf>
    <xf numFmtId="0" fontId="1" fillId="11" borderId="13" xfId="0" applyFont="1" applyFill="1" applyBorder="1" applyAlignment="1" applyProtection="1">
      <alignment horizontal="center" vertical="center"/>
      <protection hidden="1"/>
    </xf>
    <xf numFmtId="0" fontId="1" fillId="11" borderId="14" xfId="0" applyFont="1" applyFill="1" applyBorder="1" applyAlignment="1" applyProtection="1">
      <alignment horizontal="center" vertical="center"/>
      <protection hidden="1"/>
    </xf>
    <xf numFmtId="0" fontId="1" fillId="5" borderId="13" xfId="0" applyFont="1" applyFill="1" applyBorder="1" applyAlignment="1" applyProtection="1">
      <alignment horizontal="center" vertical="center"/>
      <protection hidden="1"/>
    </xf>
    <xf numFmtId="0" fontId="1" fillId="5" borderId="14" xfId="0" applyFont="1" applyFill="1" applyBorder="1" applyAlignment="1" applyProtection="1">
      <alignment horizontal="center" vertical="center"/>
      <protection hidden="1"/>
    </xf>
    <xf numFmtId="0" fontId="1" fillId="13" borderId="13" xfId="0" applyFont="1" applyFill="1" applyBorder="1" applyAlignment="1" applyProtection="1">
      <alignment horizontal="center" vertical="center"/>
      <protection hidden="1"/>
    </xf>
    <xf numFmtId="0" fontId="1" fillId="13" borderId="14" xfId="0" applyFont="1" applyFill="1" applyBorder="1" applyAlignment="1" applyProtection="1">
      <alignment horizontal="center" vertical="center"/>
      <protection hidden="1"/>
    </xf>
    <xf numFmtId="0" fontId="0" fillId="11" borderId="20" xfId="0" applyFill="1" applyBorder="1" applyAlignment="1" applyProtection="1">
      <alignment horizontal="center" vertical="center"/>
      <protection hidden="1"/>
    </xf>
    <xf numFmtId="0" fontId="0" fillId="11" borderId="14" xfId="0" applyFill="1" applyBorder="1" applyAlignment="1" applyProtection="1">
      <alignment horizontal="center" vertical="center"/>
      <protection hidden="1"/>
    </xf>
    <xf numFmtId="0" fontId="0" fillId="5" borderId="20"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1" fillId="13" borderId="13" xfId="0" applyFont="1" applyFill="1" applyBorder="1" applyAlignment="1" applyProtection="1">
      <alignment horizontal="center" vertical="center" wrapText="1"/>
      <protection hidden="1"/>
    </xf>
    <xf numFmtId="0" fontId="0" fillId="13" borderId="20" xfId="0" applyFill="1" applyBorder="1" applyAlignment="1" applyProtection="1">
      <alignment horizontal="center" vertical="center" wrapText="1"/>
      <protection hidden="1"/>
    </xf>
    <xf numFmtId="0" fontId="0" fillId="13" borderId="14" xfId="0" applyFill="1" applyBorder="1" applyAlignment="1" applyProtection="1">
      <alignment horizontal="center" vertical="center" wrapText="1"/>
      <protection hidden="1"/>
    </xf>
    <xf numFmtId="0" fontId="40" fillId="4" borderId="74" xfId="0" applyFont="1" applyFill="1" applyBorder="1" applyAlignment="1" applyProtection="1">
      <alignment horizontal="center" vertical="center" wrapText="1"/>
      <protection hidden="1"/>
    </xf>
    <xf numFmtId="0" fontId="5" fillId="17" borderId="79" xfId="0" applyFont="1" applyFill="1" applyBorder="1" applyAlignment="1" applyProtection="1">
      <alignment horizontal="center" vertical="center" wrapText="1"/>
      <protection hidden="1"/>
    </xf>
    <xf numFmtId="0" fontId="5" fillId="17" borderId="80" xfId="0" applyFont="1" applyFill="1" applyBorder="1" applyAlignment="1" applyProtection="1">
      <alignment horizontal="center" vertical="center" wrapText="1"/>
      <protection hidden="1"/>
    </xf>
    <xf numFmtId="0" fontId="3" fillId="3" borderId="81" xfId="0" applyFont="1" applyFill="1" applyBorder="1" applyAlignment="1" applyProtection="1">
      <alignment horizontal="center" vertical="center" wrapText="1"/>
      <protection hidden="1"/>
    </xf>
    <xf numFmtId="0" fontId="3" fillId="3" borderId="82" xfId="0" applyFont="1" applyFill="1" applyBorder="1" applyAlignment="1" applyProtection="1">
      <alignment horizontal="center" vertical="center" wrapText="1"/>
      <protection hidden="1"/>
    </xf>
    <xf numFmtId="0" fontId="38" fillId="2" borderId="30" xfId="0" applyFont="1" applyFill="1" applyBorder="1" applyAlignment="1" applyProtection="1">
      <alignment horizontal="center" vertical="center"/>
      <protection hidden="1"/>
    </xf>
    <xf numFmtId="0" fontId="17" fillId="0" borderId="30" xfId="0" applyFont="1" applyBorder="1" applyAlignment="1" applyProtection="1">
      <alignment horizontal="center" vertical="center"/>
      <protection hidden="1"/>
    </xf>
  </cellXfs>
  <cellStyles count="2">
    <cellStyle name="Normalny" xfId="0" builtinId="0"/>
    <cellStyle name="Procentowy" xfId="1" builtinId="5"/>
  </cellStyles>
  <dxfs count="40">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solid">
          <fgColor rgb="FFEF9BBD"/>
          <bgColor theme="5" tint="0.79998168889431442"/>
        </patternFill>
      </fill>
    </dxf>
    <dxf>
      <fill>
        <patternFill>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s>
  <tableStyles count="0" defaultTableStyle="TableStyleMedium2" defaultPivotStyle="PivotStyleLight16"/>
  <colors>
    <mruColors>
      <color rgb="FFFFFFCC"/>
      <color rgb="FFFFFF99"/>
      <color rgb="FFFAD3BE"/>
      <color rgb="FFEDE1ED"/>
      <color rgb="FFF5D9E2"/>
      <color rgb="FFF1DDE5"/>
      <color rgb="FFF9D5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60960</xdr:colOff>
      <xdr:row>0</xdr:row>
      <xdr:rowOff>53340</xdr:rowOff>
    </xdr:from>
    <xdr:to>
      <xdr:col>17</xdr:col>
      <xdr:colOff>472440</xdr:colOff>
      <xdr:row>54</xdr:row>
      <xdr:rowOff>167640</xdr:rowOff>
    </xdr:to>
    <xdr:sp macro="" textlink="">
      <xdr:nvSpPr>
        <xdr:cNvPr id="2" name="pole tekstowe 1">
          <a:extLst>
            <a:ext uri="{FF2B5EF4-FFF2-40B4-BE49-F238E27FC236}">
              <a16:creationId xmlns="" xmlns:a16="http://schemas.microsoft.com/office/drawing/2014/main" id="{0A8D862B-2FCF-4422-9E3C-FF680764DCA9}"/>
            </a:ext>
          </a:extLst>
        </xdr:cNvPr>
        <xdr:cNvSpPr txBox="1"/>
      </xdr:nvSpPr>
      <xdr:spPr>
        <a:xfrm>
          <a:off x="60960" y="53340"/>
          <a:ext cx="10774680" cy="998982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l-PL" sz="1200" b="1">
              <a:solidFill>
                <a:srgbClr val="C00000"/>
              </a:solidFill>
            </a:rPr>
            <a:t>INSTRUKCJA WPROWADZANIA</a:t>
          </a:r>
          <a:r>
            <a:rPr lang="pl-PL" sz="1200" b="1" baseline="0">
              <a:solidFill>
                <a:srgbClr val="C00000"/>
              </a:solidFill>
            </a:rPr>
            <a:t> DANYCH</a:t>
          </a:r>
          <a:endParaRPr lang="pl-PL" sz="1200" b="1">
            <a:solidFill>
              <a:srgbClr val="C00000"/>
            </a:solidFill>
          </a:endParaRPr>
        </a:p>
        <a:p>
          <a:endParaRPr lang="pl-PL" sz="800">
            <a:solidFill>
              <a:srgbClr val="C00000"/>
            </a:solidFill>
          </a:endParaRPr>
        </a:p>
        <a:p>
          <a:r>
            <a:rPr lang="pl-PL" sz="1100" b="1"/>
            <a:t>1.  Obowiązkowo należy wypełnić zakładkę "Podstawa wymiaru  10 lat SM". </a:t>
          </a:r>
          <a:r>
            <a:rPr lang="pl-PL" sz="1100" b="0"/>
            <a:t>Wypełniamy pola </a:t>
          </a:r>
          <a:r>
            <a:rPr lang="pl-PL" sz="1100" b="1"/>
            <a:t>jasne, tj.:</a:t>
          </a:r>
        </a:p>
        <a:p>
          <a:r>
            <a:rPr lang="pl-PL" sz="1100" b="0"/>
            <a:t>     a)  </a:t>
          </a:r>
          <a:r>
            <a:rPr lang="pl-PL" sz="1100" b="0">
              <a:solidFill>
                <a:schemeClr val="dk1"/>
              </a:solidFill>
              <a:effectLst/>
              <a:latin typeface="+mn-lt"/>
              <a:ea typeface="+mn-ea"/>
              <a:cs typeface="+mn-cs"/>
            </a:rPr>
            <a:t>)  </a:t>
          </a:r>
          <a:r>
            <a:rPr lang="pl-PL" sz="1100" b="1">
              <a:solidFill>
                <a:schemeClr val="dk1"/>
              </a:solidFill>
              <a:effectLst/>
              <a:latin typeface="+mn-lt"/>
              <a:ea typeface="+mn-ea"/>
              <a:cs typeface="+mn-cs"/>
            </a:rPr>
            <a:t>w TABELI A. w Kolumnie</a:t>
          </a:r>
          <a:r>
            <a:rPr lang="pl-PL" sz="1100" b="1" baseline="0">
              <a:solidFill>
                <a:schemeClr val="dk1"/>
              </a:solidFill>
              <a:effectLst/>
              <a:latin typeface="+mn-lt"/>
              <a:ea typeface="+mn-ea"/>
              <a:cs typeface="+mn-cs"/>
            </a:rPr>
            <a:t> pt</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"Roczne uposażenie/wynagrodzenie funkcjonariusza  SM"</a:t>
          </a:r>
          <a:r>
            <a:rPr lang="pl-PL" sz="1100" b="0" baseline="0">
              <a:solidFill>
                <a:schemeClr val="dk1"/>
              </a:solidFill>
              <a:effectLst/>
              <a:latin typeface="+mn-lt"/>
              <a:ea typeface="+mn-ea"/>
              <a:cs typeface="+mn-cs"/>
            </a:rPr>
            <a:t>  -  wprowadzamy sumę kwot uposażeń </a:t>
          </a:r>
          <a:r>
            <a:rPr lang="pl-PL" sz="1100" b="1" baseline="0">
              <a:solidFill>
                <a:schemeClr val="dk1"/>
              </a:solidFill>
              <a:effectLst/>
              <a:latin typeface="+mn-lt"/>
              <a:ea typeface="+mn-ea"/>
              <a:cs typeface="+mn-cs"/>
            </a:rPr>
            <a:t>w SM </a:t>
          </a:r>
          <a:r>
            <a:rPr lang="pl-PL" sz="1100">
              <a:solidFill>
                <a:schemeClr val="dk1"/>
              </a:solidFill>
              <a:effectLst/>
              <a:latin typeface="+mn-lt"/>
              <a:ea typeface="+mn-ea"/>
              <a:cs typeface="+mn-cs"/>
            </a:rPr>
            <a:t> </a:t>
          </a:r>
          <a:r>
            <a:rPr lang="pl-PL" sz="1100" b="0" baseline="0">
              <a:solidFill>
                <a:schemeClr val="dk1"/>
              </a:solidFill>
              <a:effectLst/>
              <a:latin typeface="+mn-lt"/>
              <a:ea typeface="+mn-ea"/>
              <a:cs typeface="+mn-cs"/>
            </a:rPr>
            <a:t>lub wynagrodzeń   </a:t>
          </a:r>
          <a:endParaRPr lang="pl-PL">
            <a:effectLst/>
          </a:endParaRPr>
        </a:p>
        <a:p>
          <a:r>
            <a:rPr lang="pl-PL" sz="1100" b="0" baseline="0">
              <a:solidFill>
                <a:schemeClr val="dk1"/>
              </a:solidFill>
              <a:effectLst/>
              <a:latin typeface="+mn-lt"/>
              <a:ea typeface="+mn-ea"/>
              <a:cs typeface="+mn-cs"/>
            </a:rPr>
            <a:t>          na stanowiskach w SM (rocznych lub z danych okresów  - dotyczy roku 2018, które należy wprowdzić w dwóch wierszach),  </a:t>
          </a:r>
          <a:r>
            <a:rPr lang="pl-PL" sz="1100" b="1" baseline="0">
              <a:solidFill>
                <a:schemeClr val="dk1"/>
              </a:solidFill>
              <a:effectLst/>
              <a:latin typeface="+mn-lt"/>
              <a:ea typeface="+mn-ea"/>
              <a:cs typeface="+mn-cs"/>
            </a:rPr>
            <a:t>należnych </a:t>
          </a:r>
          <a:r>
            <a:rPr lang="pl-PL" sz="1100" b="0" baseline="0">
              <a:solidFill>
                <a:schemeClr val="dk1"/>
              </a:solidFill>
              <a:effectLst/>
              <a:latin typeface="+mn-lt"/>
              <a:ea typeface="+mn-ea"/>
              <a:cs typeface="+mn-cs"/>
            </a:rPr>
            <a:t>funkcjonariuszowi. </a:t>
          </a:r>
          <a:endParaRPr lang="pl-PL">
            <a:effectLst/>
          </a:endParaRPr>
        </a:p>
        <a:p>
          <a:r>
            <a:rPr lang="pl-PL" sz="1100" b="0" baseline="0">
              <a:solidFill>
                <a:schemeClr val="dk1"/>
              </a:solidFill>
              <a:effectLst/>
              <a:latin typeface="+mn-lt"/>
              <a:ea typeface="+mn-ea"/>
              <a:cs typeface="+mn-cs"/>
            </a:rPr>
            <a:t>          Za kwotę  uposażenia należnego  w SM przyjmujemy uposażenie zasadnicze wraz z dodatkami o charakterze stałym  i należną nagrodą roczną.</a:t>
          </a:r>
          <a:endParaRPr lang="pl-PL">
            <a:effectLst/>
          </a:endParaRPr>
        </a:p>
        <a:p>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W</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komórce E52 systemowo zostanie obliczona suma 10 najkorzystniejszych wskaźników </a:t>
          </a:r>
          <a:r>
            <a:rPr lang="pl-PL" sz="1100" b="1" u="sng" baseline="0">
              <a:solidFill>
                <a:schemeClr val="dk1"/>
              </a:solidFill>
              <a:effectLst/>
              <a:latin typeface="+mn-lt"/>
              <a:ea typeface="+mn-ea"/>
              <a:cs typeface="+mn-cs"/>
            </a:rPr>
            <a:t>z  kolejnych 10 lat kalendarzowych</a:t>
          </a:r>
          <a:r>
            <a:rPr lang="pl-PL" sz="1100" b="1" baseline="0">
              <a:solidFill>
                <a:schemeClr val="dk1"/>
              </a:solidFill>
              <a:effectLst/>
              <a:latin typeface="+mn-lt"/>
              <a:ea typeface="+mn-ea"/>
              <a:cs typeface="+mn-cs"/>
            </a:rPr>
            <a:t>. W</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komórce E53 systemowo </a:t>
          </a:r>
        </a:p>
        <a:p>
          <a:r>
            <a:rPr lang="pl-PL" sz="1100" b="1" baseline="0">
              <a:solidFill>
                <a:schemeClr val="dk1"/>
              </a:solidFill>
              <a:effectLst/>
              <a:latin typeface="+mn-lt"/>
              <a:ea typeface="+mn-ea"/>
              <a:cs typeface="+mn-cs"/>
            </a:rPr>
            <a:t>         zostanie obliczony WWPW- wskaźnik wysokości podstawy wymiaru (średnia arytmetyczna ww. wskaźników z kolejnych 10 lat kalendarzowych).</a:t>
          </a:r>
          <a:endParaRPr lang="pl-PL">
            <a:effectLst/>
          </a:endParaRPr>
        </a:p>
        <a:p>
          <a:r>
            <a:rPr lang="pl-PL" sz="1100" b="0" baseline="0"/>
            <a:t>     b) </a:t>
          </a:r>
          <a:r>
            <a:rPr lang="pl-PL" sz="1100" b="1" baseline="0"/>
            <a:t>w TABELI B. </a:t>
          </a:r>
          <a:r>
            <a:rPr lang="pl-PL" sz="1100" b="0" baseline="0"/>
            <a:t>- </a:t>
          </a:r>
          <a:r>
            <a:rPr lang="pl-PL" sz="1100" b="0" baseline="0">
              <a:solidFill>
                <a:sysClr val="windowText" lastClr="000000"/>
              </a:solidFill>
            </a:rPr>
            <a:t>wprowadzamy </a:t>
          </a:r>
          <a:r>
            <a:rPr lang="pl-PL" sz="1100" b="1" baseline="0">
              <a:solidFill>
                <a:sysClr val="windowText" lastClr="000000"/>
              </a:solidFill>
            </a:rPr>
            <a:t>do</a:t>
          </a:r>
          <a:r>
            <a:rPr lang="pl-PL" sz="1100" b="1" baseline="0"/>
            <a:t> komórki A69 - datę zwolnienia ze służby </a:t>
          </a:r>
          <a:r>
            <a:rPr lang="pl-PL" sz="1100" b="1" baseline="0">
              <a:solidFill>
                <a:srgbClr val="C00000"/>
              </a:solidFill>
            </a:rPr>
            <a:t>(w formacie daty RRRR-MM-DD). </a:t>
          </a:r>
          <a:r>
            <a:rPr lang="pl-PL" sz="1100" b="1" baseline="0">
              <a:solidFill>
                <a:schemeClr val="dk1"/>
              </a:solidFill>
              <a:effectLst/>
              <a:latin typeface="+mn-lt"/>
              <a:ea typeface="+mn-ea"/>
              <a:cs typeface="+mn-cs"/>
            </a:rPr>
            <a:t> Na podstawie wprowadzonej</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do komórki A69 </a:t>
          </a:r>
          <a:br>
            <a:rPr lang="pl-PL" sz="1100" b="1" baseline="0">
              <a:solidFill>
                <a:schemeClr val="dk1"/>
              </a:solidFill>
              <a:effectLst/>
              <a:latin typeface="+mn-lt"/>
              <a:ea typeface="+mn-ea"/>
              <a:cs typeface="+mn-cs"/>
            </a:rPr>
          </a:br>
          <a:r>
            <a:rPr lang="pl-PL" sz="1100" b="1" baseline="0">
              <a:solidFill>
                <a:schemeClr val="dk1"/>
              </a:solidFill>
              <a:effectLst/>
              <a:latin typeface="+mn-lt"/>
              <a:ea typeface="+mn-ea"/>
              <a:cs typeface="+mn-cs"/>
            </a:rPr>
            <a:t>          daty zwolnienia ze służby</a:t>
          </a:r>
          <a:r>
            <a:rPr lang="pl-PL" sz="1100" b="0" baseline="0">
              <a:solidFill>
                <a:schemeClr val="dk1"/>
              </a:solidFill>
              <a:effectLst/>
              <a:latin typeface="+mn-lt"/>
              <a:ea typeface="+mn-ea"/>
              <a:cs typeface="+mn-cs"/>
            </a:rPr>
            <a:t>, kwota  przeciętnego miesięcznego uposażenia z dnia zwolnienia zwolnienia ze służby, zostanie automatycznie pobrana </a:t>
          </a:r>
        </a:p>
        <a:p>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z TABELI C. </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do komórki B69.  Podstawę wymiaru emerytury, </a:t>
          </a:r>
          <a:r>
            <a:rPr lang="pl-PL" sz="1100" b="0" baseline="0">
              <a:solidFill>
                <a:schemeClr val="dk1"/>
              </a:solidFill>
              <a:effectLst/>
              <a:latin typeface="+mn-lt"/>
              <a:ea typeface="+mn-ea"/>
              <a:cs typeface="+mn-cs"/>
            </a:rPr>
            <a:t>bez jej podwyższenia z tytułu świadczenia za dugoletnią służbę  stanowi kwota obliczona </a:t>
          </a:r>
        </a:p>
        <a:p>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w komóce D70</a:t>
          </a:r>
          <a:r>
            <a:rPr lang="pl-PL" sz="1100" b="0" baseline="0">
              <a:solidFill>
                <a:schemeClr val="dk1"/>
              </a:solidFill>
              <a:effectLst/>
              <a:latin typeface="+mn-lt"/>
              <a:ea typeface="+mn-ea"/>
              <a:cs typeface="+mn-cs"/>
            </a:rPr>
            <a:t>. Kwota z komórki D70 zostanie automatycznie przeniesiona do zakładek: </a:t>
          </a:r>
          <a:r>
            <a:rPr lang="pl-PL" sz="1100" b="0">
              <a:solidFill>
                <a:schemeClr val="dk1"/>
              </a:solidFill>
              <a:effectLst/>
              <a:latin typeface="+mn-lt"/>
              <a:ea typeface="+mn-ea"/>
              <a:cs typeface="+mn-cs"/>
            </a:rPr>
            <a:t>"art. 15 albo15a SM", "art. 15aa SM", "art. 18e SM" .</a:t>
          </a:r>
          <a:r>
            <a:rPr lang="pl-PL" sz="1100" b="0" baseline="0">
              <a:solidFill>
                <a:schemeClr val="dk1"/>
              </a:solidFill>
              <a:effectLst/>
              <a:latin typeface="+mn-lt"/>
              <a:ea typeface="+mn-ea"/>
              <a:cs typeface="+mn-cs"/>
            </a:rPr>
            <a:t/>
          </a:r>
          <a:br>
            <a:rPr lang="pl-PL" sz="1100" b="0" baseline="0">
              <a:solidFill>
                <a:schemeClr val="dk1"/>
              </a:solidFill>
              <a:effectLst/>
              <a:latin typeface="+mn-lt"/>
              <a:ea typeface="+mn-ea"/>
              <a:cs typeface="+mn-cs"/>
            </a:rPr>
          </a:br>
          <a:r>
            <a:rPr lang="pl-PL" sz="1100" b="0" baseline="0"/>
            <a:t>      </a:t>
          </a:r>
        </a:p>
        <a:p>
          <a:pPr marL="0" marR="0" lvl="0" indent="0" defTabSz="914400" eaLnBrk="1" fontAlgn="auto" latinLnBrk="0" hangingPunct="1">
            <a:lnSpc>
              <a:spcPct val="100000"/>
            </a:lnSpc>
            <a:spcBef>
              <a:spcPts val="0"/>
            </a:spcBef>
            <a:spcAft>
              <a:spcPts val="0"/>
            </a:spcAft>
            <a:buClrTx/>
            <a:buSzTx/>
            <a:buFontTx/>
            <a:buNone/>
            <a:tabLst/>
            <a:defRPr/>
          </a:pPr>
          <a:r>
            <a:rPr lang="pl-PL" sz="1100" b="1" baseline="0"/>
            <a:t>          </a:t>
          </a:r>
          <a:r>
            <a:rPr lang="pl-PL" sz="1100" i="1">
              <a:solidFill>
                <a:schemeClr val="dk1"/>
              </a:solidFill>
              <a:effectLst/>
              <a:latin typeface="+mn-lt"/>
              <a:ea typeface="+mn-ea"/>
              <a:cs typeface="+mn-cs"/>
            </a:rPr>
            <a:t>Jeżeli funkcjonariusz SM do ustalenia podstawy wymiaru emerytury wybierze okres, w którym pełnił służbę w innej formacji  mundurowej, </a:t>
          </a:r>
          <a:r>
            <a:rPr lang="pl-PL" sz="1100" i="1" baseline="0">
              <a:solidFill>
                <a:schemeClr val="dk1"/>
              </a:solidFill>
              <a:effectLst/>
              <a:latin typeface="+mn-lt"/>
              <a:ea typeface="+mn-ea"/>
              <a:cs typeface="+mn-cs"/>
            </a:rPr>
            <a:t> </a:t>
          </a:r>
          <a:r>
            <a:rPr lang="pl-PL" sz="1100" i="1">
              <a:solidFill>
                <a:schemeClr val="dk1"/>
              </a:solidFill>
              <a:effectLst/>
              <a:latin typeface="+mn-lt"/>
              <a:ea typeface="+mn-ea"/>
              <a:cs typeface="+mn-cs"/>
            </a:rPr>
            <a:t>która została </a:t>
          </a:r>
        </a:p>
        <a:p>
          <a:pPr marL="0" marR="0" lvl="0" indent="0" defTabSz="914400" eaLnBrk="1" fontAlgn="auto" latinLnBrk="0" hangingPunct="1">
            <a:lnSpc>
              <a:spcPct val="100000"/>
            </a:lnSpc>
            <a:spcBef>
              <a:spcPts val="0"/>
            </a:spcBef>
            <a:spcAft>
              <a:spcPts val="0"/>
            </a:spcAft>
            <a:buClrTx/>
            <a:buSzTx/>
            <a:buFontTx/>
            <a:buNone/>
            <a:tabLst/>
            <a:defRPr/>
          </a:pPr>
          <a:r>
            <a:rPr lang="pl-PL" sz="1100" i="1">
              <a:solidFill>
                <a:schemeClr val="dk1"/>
              </a:solidFill>
              <a:effectLst/>
              <a:latin typeface="+mn-lt"/>
              <a:ea typeface="+mn-ea"/>
              <a:cs typeface="+mn-cs"/>
            </a:rPr>
            <a:t>          uwzględniona przy ustalaniu prawa do emerytury, to stosunek uposażenia należnego do przeciętnego uposażenia oblicza się proporcjonalnie do poszczególnych </a:t>
          </a:r>
        </a:p>
        <a:p>
          <a:pPr marL="0" marR="0" lvl="0" indent="0" defTabSz="914400" eaLnBrk="1" fontAlgn="auto" latinLnBrk="0" hangingPunct="1">
            <a:lnSpc>
              <a:spcPct val="100000"/>
            </a:lnSpc>
            <a:spcBef>
              <a:spcPts val="0"/>
            </a:spcBef>
            <a:spcAft>
              <a:spcPts val="0"/>
            </a:spcAft>
            <a:buClrTx/>
            <a:buSzTx/>
            <a:buFontTx/>
            <a:buNone/>
            <a:tabLst/>
            <a:defRPr/>
          </a:pPr>
          <a:r>
            <a:rPr lang="pl-PL" sz="1100" i="1">
              <a:solidFill>
                <a:schemeClr val="dk1"/>
              </a:solidFill>
              <a:effectLst/>
              <a:latin typeface="+mn-lt"/>
              <a:ea typeface="+mn-ea"/>
              <a:cs typeface="+mn-cs"/>
            </a:rPr>
            <a:t>          okresów danej służby. W takim przypadku wskaźnik </a:t>
          </a:r>
          <a:r>
            <a:rPr lang="pl-PL" sz="1100" b="1" i="1">
              <a:solidFill>
                <a:schemeClr val="dk1"/>
              </a:solidFill>
              <a:effectLst/>
              <a:latin typeface="+mn-lt"/>
              <a:ea typeface="+mn-ea"/>
              <a:cs typeface="+mn-cs"/>
            </a:rPr>
            <a:t>WWPW</a:t>
          </a:r>
          <a:r>
            <a:rPr lang="pl-PL" sz="1100" i="1">
              <a:solidFill>
                <a:schemeClr val="dk1"/>
              </a:solidFill>
              <a:effectLst/>
              <a:latin typeface="+mn-lt"/>
              <a:ea typeface="+mn-ea"/>
              <a:cs typeface="+mn-cs"/>
            </a:rPr>
            <a:t> należy obliczyć samodzielnie</a:t>
          </a:r>
          <a:r>
            <a:rPr lang="pl-PL" sz="1100" i="1" baseline="0">
              <a:solidFill>
                <a:schemeClr val="dk1"/>
              </a:solidFill>
              <a:effectLst/>
              <a:latin typeface="+mn-lt"/>
              <a:ea typeface="+mn-ea"/>
              <a:cs typeface="+mn-cs"/>
            </a:rPr>
            <a:t> i wpisać tę wartość do komórki </a:t>
          </a:r>
          <a:r>
            <a:rPr lang="pl-PL" sz="1100" b="1" i="1" baseline="0">
              <a:solidFill>
                <a:schemeClr val="dk1"/>
              </a:solidFill>
              <a:effectLst/>
              <a:latin typeface="+mn-lt"/>
              <a:ea typeface="+mn-ea"/>
              <a:cs typeface="+mn-cs"/>
            </a:rPr>
            <a:t>E56</a:t>
          </a:r>
          <a:r>
            <a:rPr lang="pl-PL" sz="1100" i="1" baseline="0">
              <a:solidFill>
                <a:schemeClr val="dk1"/>
              </a:solidFill>
              <a:effectLst/>
              <a:latin typeface="+mn-lt"/>
              <a:ea typeface="+mn-ea"/>
              <a:cs typeface="+mn-cs"/>
            </a:rPr>
            <a:t>.  Zatem, jeżeli wartośc w komórce </a:t>
          </a:r>
          <a:r>
            <a:rPr lang="pl-PL" sz="1100" b="1" i="1" baseline="0">
              <a:solidFill>
                <a:schemeClr val="dk1"/>
              </a:solidFill>
              <a:effectLst/>
              <a:latin typeface="+mn-lt"/>
              <a:ea typeface="+mn-ea"/>
              <a:cs typeface="+mn-cs"/>
            </a:rPr>
            <a:t>E56&gt;0%</a:t>
          </a:r>
          <a:r>
            <a:rPr lang="pl-PL" sz="1100" i="1"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pl-PL" sz="1100" i="1" baseline="0">
              <a:solidFill>
                <a:schemeClr val="dk1"/>
              </a:solidFill>
              <a:effectLst/>
              <a:latin typeface="+mn-lt"/>
              <a:ea typeface="+mn-ea"/>
              <a:cs typeface="+mn-cs"/>
            </a:rPr>
            <a:t>          to podstawa  wymiaru  zostanie obliczona wg wskaźnika z komórki </a:t>
          </a:r>
          <a:r>
            <a:rPr lang="pl-PL" sz="1100" b="1" i="1" baseline="0">
              <a:solidFill>
                <a:schemeClr val="dk1"/>
              </a:solidFill>
              <a:effectLst/>
              <a:latin typeface="+mn-lt"/>
              <a:ea typeface="+mn-ea"/>
              <a:cs typeface="+mn-cs"/>
            </a:rPr>
            <a:t>E56.</a:t>
          </a:r>
          <a:r>
            <a:rPr lang="pl-PL" sz="1100" i="1" baseline="0">
              <a:solidFill>
                <a:schemeClr val="dk1"/>
              </a:solidFill>
              <a:effectLst/>
              <a:latin typeface="+mn-lt"/>
              <a:ea typeface="+mn-ea"/>
              <a:cs typeface="+mn-cs"/>
            </a:rPr>
            <a:t> Jeżeli wartość komórki </a:t>
          </a:r>
          <a:r>
            <a:rPr lang="pl-PL" sz="1100" b="1" i="1" baseline="0">
              <a:solidFill>
                <a:schemeClr val="dk1"/>
              </a:solidFill>
              <a:effectLst/>
              <a:latin typeface="+mn-lt"/>
              <a:ea typeface="+mn-ea"/>
              <a:cs typeface="+mn-cs"/>
            </a:rPr>
            <a:t>E56=0%, </a:t>
          </a:r>
          <a:r>
            <a:rPr lang="pl-PL" sz="1100" i="1" baseline="0">
              <a:solidFill>
                <a:schemeClr val="dk1"/>
              </a:solidFill>
              <a:effectLst/>
              <a:latin typeface="+mn-lt"/>
              <a:ea typeface="+mn-ea"/>
              <a:cs typeface="+mn-cs"/>
            </a:rPr>
            <a:t>to do podstawy wymiaru przyjęty zostanie wskaźnik </a:t>
          </a:r>
          <a:r>
            <a:rPr lang="pl-PL" sz="1100" b="1" i="1" baseline="0">
              <a:solidFill>
                <a:schemeClr val="dk1"/>
              </a:solidFill>
              <a:effectLst/>
              <a:latin typeface="+mn-lt"/>
              <a:ea typeface="+mn-ea"/>
              <a:cs typeface="+mn-cs"/>
            </a:rPr>
            <a:t>WWPW  </a:t>
          </a:r>
        </a:p>
        <a:p>
          <a:pPr marL="0" marR="0" lvl="0" indent="0" defTabSz="914400" eaLnBrk="1" fontAlgn="auto" latinLnBrk="0" hangingPunct="1">
            <a:lnSpc>
              <a:spcPct val="100000"/>
            </a:lnSpc>
            <a:spcBef>
              <a:spcPts val="0"/>
            </a:spcBef>
            <a:spcAft>
              <a:spcPts val="0"/>
            </a:spcAft>
            <a:buClrTx/>
            <a:buSzTx/>
            <a:buFontTx/>
            <a:buNone/>
            <a:tabLst/>
            <a:defRPr/>
          </a:pPr>
          <a:r>
            <a:rPr lang="pl-PL" sz="1100" b="1" i="1" baseline="0">
              <a:solidFill>
                <a:schemeClr val="dk1"/>
              </a:solidFill>
              <a:effectLst/>
              <a:latin typeface="+mn-lt"/>
              <a:ea typeface="+mn-ea"/>
              <a:cs typeface="+mn-cs"/>
            </a:rPr>
            <a:t>         </a:t>
          </a:r>
          <a:r>
            <a:rPr lang="pl-PL" sz="1100" i="1" baseline="0">
              <a:solidFill>
                <a:schemeClr val="dk1"/>
              </a:solidFill>
              <a:effectLst/>
              <a:latin typeface="+mn-lt"/>
              <a:ea typeface="+mn-ea"/>
              <a:cs typeface="+mn-cs"/>
            </a:rPr>
            <a:t>obliczony  automatycznie  w komórce </a:t>
          </a:r>
          <a:r>
            <a:rPr lang="pl-PL" sz="1100" b="1" i="1" baseline="0">
              <a:solidFill>
                <a:schemeClr val="dk1"/>
              </a:solidFill>
              <a:effectLst/>
              <a:latin typeface="+mn-lt"/>
              <a:ea typeface="+mn-ea"/>
              <a:cs typeface="+mn-cs"/>
            </a:rPr>
            <a:t>E53</a:t>
          </a:r>
          <a:r>
            <a:rPr lang="pl-PL" sz="1100" i="1" baseline="0">
              <a:solidFill>
                <a:schemeClr val="dk1"/>
              </a:solidFill>
              <a:effectLst/>
              <a:latin typeface="+mn-lt"/>
              <a:ea typeface="+mn-ea"/>
              <a:cs typeface="+mn-cs"/>
            </a:rPr>
            <a:t> </a:t>
          </a:r>
          <a:r>
            <a:rPr lang="pl-PL" sz="1100" b="1" i="1" baseline="0">
              <a:solidFill>
                <a:schemeClr val="dk1"/>
              </a:solidFill>
              <a:effectLst/>
              <a:latin typeface="+mn-lt"/>
              <a:ea typeface="+mn-ea"/>
              <a:cs typeface="+mn-cs"/>
            </a:rPr>
            <a:t>(na podstawie 10 kolejnych najkorzystniejszych wskaźników).</a:t>
          </a:r>
        </a:p>
        <a:p>
          <a:pPr marL="0" marR="0" lvl="0" indent="0" defTabSz="914400" eaLnBrk="1" fontAlgn="auto" latinLnBrk="0" hangingPunct="1">
            <a:lnSpc>
              <a:spcPct val="100000"/>
            </a:lnSpc>
            <a:spcBef>
              <a:spcPts val="0"/>
            </a:spcBef>
            <a:spcAft>
              <a:spcPts val="0"/>
            </a:spcAft>
            <a:buClrTx/>
            <a:buSzTx/>
            <a:buFontTx/>
            <a:buNone/>
            <a:tabLst/>
            <a:defRPr/>
          </a:pPr>
          <a:endParaRPr lang="pl-PL" sz="800" b="1" i="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1" i="0" baseline="0">
              <a:solidFill>
                <a:srgbClr val="C00000"/>
              </a:solidFill>
              <a:effectLst/>
              <a:latin typeface="+mn-lt"/>
              <a:ea typeface="+mn-ea"/>
              <a:cs typeface="+mn-cs"/>
            </a:rPr>
            <a:t>   Ważne</a:t>
          </a:r>
        </a:p>
        <a:p>
          <a:pPr marL="0" marR="0" lvl="0" indent="0" defTabSz="914400" eaLnBrk="1" fontAlgn="auto" latinLnBrk="0" hangingPunct="1">
            <a:lnSpc>
              <a:spcPct val="100000"/>
            </a:lnSpc>
            <a:spcBef>
              <a:spcPts val="0"/>
            </a:spcBef>
            <a:spcAft>
              <a:spcPts val="0"/>
            </a:spcAft>
            <a:buClrTx/>
            <a:buSzTx/>
            <a:buFontTx/>
            <a:buNone/>
            <a:tabLst/>
            <a:defRPr/>
          </a:pPr>
          <a:r>
            <a:rPr lang="pl-PL" sz="1100" b="1">
              <a:solidFill>
                <a:srgbClr val="C00000"/>
              </a:solidFill>
            </a:rPr>
            <a:t>   Jeżeli funkcjonariusz na dzień zwolnienia ze służby posiada co najmniej 32 lata wysługi emerytalnej, to d</a:t>
          </a:r>
          <a:r>
            <a:rPr lang="pl-PL" sz="1100" b="1">
              <a:solidFill>
                <a:srgbClr val="C00000"/>
              </a:solidFill>
              <a:effectLst/>
              <a:latin typeface="+mn-lt"/>
              <a:ea typeface="+mn-ea"/>
              <a:cs typeface="+mn-cs"/>
            </a:rPr>
            <a:t>o podstawy wymiaru emerytury dolicza się miesięczną </a:t>
          </a:r>
          <a:br>
            <a:rPr lang="pl-PL" sz="1100" b="1">
              <a:solidFill>
                <a:srgbClr val="C00000"/>
              </a:solidFill>
              <a:effectLst/>
              <a:latin typeface="+mn-lt"/>
              <a:ea typeface="+mn-ea"/>
              <a:cs typeface="+mn-cs"/>
            </a:rPr>
          </a:br>
          <a:r>
            <a:rPr lang="pl-PL" sz="1100" b="1">
              <a:solidFill>
                <a:srgbClr val="C00000"/>
              </a:solidFill>
              <a:effectLst/>
              <a:latin typeface="+mn-lt"/>
              <a:ea typeface="+mn-ea"/>
              <a:cs typeface="+mn-cs"/>
            </a:rPr>
            <a:t>   wysokość pobieranego świadczenia za długoletnią służbę. W takim przypadku k</a:t>
          </a:r>
          <a:r>
            <a:rPr lang="pl-PL" sz="1100" b="1">
              <a:solidFill>
                <a:srgbClr val="C00000"/>
              </a:solidFill>
            </a:rPr>
            <a:t>wotę świadczenia za długoletnią służbę należy wprowadzić odpowiednio:</a:t>
          </a:r>
        </a:p>
        <a:p>
          <a:pPr marL="0" marR="0" lvl="0" indent="0" defTabSz="914400" eaLnBrk="1" fontAlgn="auto" latinLnBrk="0" hangingPunct="1">
            <a:lnSpc>
              <a:spcPct val="100000"/>
            </a:lnSpc>
            <a:spcBef>
              <a:spcPts val="0"/>
            </a:spcBef>
            <a:spcAft>
              <a:spcPts val="0"/>
            </a:spcAft>
            <a:buClrTx/>
            <a:buSzTx/>
            <a:buFontTx/>
            <a:buNone/>
            <a:tabLst/>
            <a:defRPr/>
          </a:pPr>
          <a:r>
            <a:rPr lang="pl-PL" sz="1100" b="1">
              <a:solidFill>
                <a:srgbClr val="C00000"/>
              </a:solidFill>
            </a:rPr>
            <a:t>   - w zakładce "art. 15 albo 15a SM" - do komórki K15</a:t>
          </a:r>
          <a:r>
            <a:rPr lang="pl-PL" sz="1100" b="1" baseline="0">
              <a:solidFill>
                <a:srgbClr val="C00000"/>
              </a:solidFill>
            </a:rPr>
            <a:t> (pod warunkiem, że wartość w komórce H10&gt;=32);</a:t>
          </a:r>
          <a:endParaRPr lang="pl-PL" sz="1100" b="1">
            <a:solidFill>
              <a:srgbClr val="C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1">
              <a:solidFill>
                <a:srgbClr val="C00000"/>
              </a:solidFill>
            </a:rPr>
            <a:t>   - w zakładce "art. 15aa SM" - do komórki K14</a:t>
          </a:r>
          <a:r>
            <a:rPr lang="pl-PL" sz="1100" b="1" baseline="0">
              <a:solidFill>
                <a:srgbClr val="C00000"/>
              </a:solidFill>
            </a:rPr>
            <a:t> (</a:t>
          </a:r>
          <a:r>
            <a:rPr lang="pl-PL" sz="1100" b="1" baseline="0">
              <a:solidFill>
                <a:srgbClr val="C00000"/>
              </a:solidFill>
              <a:effectLst/>
              <a:latin typeface="+mn-lt"/>
              <a:ea typeface="+mn-ea"/>
              <a:cs typeface="+mn-cs"/>
            </a:rPr>
            <a:t>pod warunkiem, że wartość w komórce H9&gt;=32);</a:t>
          </a:r>
          <a:endParaRPr lang="pl-PL" sz="1100" b="1">
            <a:solidFill>
              <a:srgbClr val="C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1">
              <a:solidFill>
                <a:srgbClr val="C00000"/>
              </a:solidFill>
            </a:rPr>
            <a:t>   - w zakładce</a:t>
          </a:r>
          <a:r>
            <a:rPr lang="pl-PL" sz="1100" b="1" baseline="0">
              <a:solidFill>
                <a:srgbClr val="C00000"/>
              </a:solidFill>
            </a:rPr>
            <a:t>  </a:t>
          </a:r>
          <a:r>
            <a:rPr lang="pl-PL" sz="1100" b="1">
              <a:solidFill>
                <a:srgbClr val="C00000"/>
              </a:solidFill>
            </a:rPr>
            <a:t>"art. 18e SM" -  do komórki K14</a:t>
          </a:r>
          <a:r>
            <a:rPr lang="pl-PL" sz="1100" b="1" baseline="0">
              <a:solidFill>
                <a:srgbClr val="C00000"/>
              </a:solidFill>
            </a:rPr>
            <a:t> </a:t>
          </a:r>
          <a:r>
            <a:rPr lang="pl-PL" sz="1100" b="1" baseline="0">
              <a:solidFill>
                <a:srgbClr val="C00000"/>
              </a:solidFill>
              <a:effectLst/>
              <a:latin typeface="+mn-lt"/>
              <a:ea typeface="+mn-ea"/>
              <a:cs typeface="+mn-cs"/>
            </a:rPr>
            <a:t>(pod warunkiem, że wartość w komórce H9&gt;=32).</a:t>
          </a:r>
        </a:p>
        <a:p>
          <a:pPr marL="0" marR="0" lvl="0" indent="0" defTabSz="914400" eaLnBrk="1" fontAlgn="auto" latinLnBrk="0" hangingPunct="1">
            <a:lnSpc>
              <a:spcPct val="100000"/>
            </a:lnSpc>
            <a:spcBef>
              <a:spcPts val="0"/>
            </a:spcBef>
            <a:spcAft>
              <a:spcPts val="0"/>
            </a:spcAft>
            <a:buClrTx/>
            <a:buSzTx/>
            <a:buFontTx/>
            <a:buNone/>
            <a:tabLst/>
            <a:defRPr/>
          </a:pPr>
          <a:endParaRPr lang="pl-PL" sz="800" b="1" baseline="0">
            <a:solidFill>
              <a:srgbClr val="C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1" baseline="0">
              <a:solidFill>
                <a:srgbClr val="C00000"/>
              </a:solidFill>
              <a:effectLst/>
              <a:latin typeface="+mn-lt"/>
              <a:ea typeface="+mn-ea"/>
              <a:cs typeface="+mn-cs"/>
            </a:rPr>
            <a:t>   Uwaga - Daty wprowadzamy w formacie: RRRR-MM-DD, gdzie odpowiednio: RRRR-rok MM-miesiąc DD-dzień.</a:t>
          </a:r>
          <a:endParaRPr lang="pl-PL">
            <a:solidFill>
              <a:srgbClr val="C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pl-PL" sz="800" b="1">
            <a:solidFill>
              <a:srgbClr val="C00000"/>
            </a:solidFill>
          </a:endParaRPr>
        </a:p>
        <a:p>
          <a:r>
            <a:rPr lang="pl-PL" sz="1100" b="1"/>
            <a:t>2.  Funkcjonariusz przyjęty do służby po raz pierwszy przed  01.01.2013 r. wypełnia dane w zakładce </a:t>
          </a:r>
          <a:r>
            <a:rPr lang="pl-PL" sz="1100" b="1">
              <a:solidFill>
                <a:srgbClr val="C00000"/>
              </a:solidFill>
            </a:rPr>
            <a:t>"art. 15 albo 15a</a:t>
          </a:r>
          <a:r>
            <a:rPr lang="pl-PL" sz="1100" b="1" baseline="0">
              <a:solidFill>
                <a:srgbClr val="C00000"/>
              </a:solidFill>
            </a:rPr>
            <a:t> SM</a:t>
          </a:r>
          <a:r>
            <a:rPr lang="pl-PL" sz="1100" b="1">
              <a:solidFill>
                <a:srgbClr val="C00000"/>
              </a:solidFill>
            </a:rPr>
            <a:t>".</a:t>
          </a:r>
          <a:r>
            <a:rPr lang="pl-PL" sz="1100">
              <a:solidFill>
                <a:srgbClr val="C00000"/>
              </a:solidFill>
            </a:rPr>
            <a:t> </a:t>
          </a:r>
        </a:p>
        <a:p>
          <a:r>
            <a:rPr lang="pl-PL" sz="1100" b="1"/>
            <a:t>     Obowiązkowo należy wypełnić pola jasne, tj</a:t>
          </a:r>
          <a:r>
            <a:rPr lang="pl-PL" sz="1100"/>
            <a:t>.:</a:t>
          </a:r>
        </a:p>
        <a:p>
          <a:r>
            <a:rPr lang="pl-PL" sz="1100"/>
            <a:t>     a)</a:t>
          </a:r>
          <a:r>
            <a:rPr lang="pl-PL" sz="1100" baseline="0"/>
            <a:t> </a:t>
          </a:r>
          <a:r>
            <a:rPr lang="pl-PL" sz="1100" b="1">
              <a:solidFill>
                <a:srgbClr val="C00000"/>
              </a:solidFill>
            </a:rPr>
            <a:t>Datę wstąpienia po raz pierwszy do służby </a:t>
          </a:r>
          <a:r>
            <a:rPr lang="pl-PL" sz="1100"/>
            <a:t>i rodzaj służby (zawodowej);</a:t>
          </a:r>
        </a:p>
        <a:p>
          <a:pPr marL="0" marR="0" lvl="0" indent="0" defTabSz="914400" eaLnBrk="1" fontAlgn="auto" latinLnBrk="0" hangingPunct="1">
            <a:lnSpc>
              <a:spcPct val="100000"/>
            </a:lnSpc>
            <a:spcBef>
              <a:spcPts val="0"/>
            </a:spcBef>
            <a:spcAft>
              <a:spcPts val="0"/>
            </a:spcAft>
            <a:buClrTx/>
            <a:buSzTx/>
            <a:buFontTx/>
            <a:buNone/>
            <a:tabLst/>
            <a:defRPr/>
          </a:pPr>
          <a:r>
            <a:rPr lang="pl-PL" sz="1100"/>
            <a:t>     b) </a:t>
          </a:r>
          <a:r>
            <a:rPr lang="pl-PL" sz="1100" baseline="0">
              <a:solidFill>
                <a:schemeClr val="dk1"/>
              </a:solidFill>
              <a:effectLst/>
              <a:latin typeface="+mn-lt"/>
              <a:ea typeface="+mn-ea"/>
              <a:cs typeface="+mn-cs"/>
            </a:rPr>
            <a:t>R</a:t>
          </a:r>
          <a:r>
            <a:rPr lang="pl-PL" sz="1100">
              <a:solidFill>
                <a:schemeClr val="dk1"/>
              </a:solidFill>
              <a:effectLst/>
              <a:latin typeface="+mn-lt"/>
              <a:ea typeface="+mn-ea"/>
              <a:cs typeface="+mn-cs"/>
            </a:rPr>
            <a:t>odzaj służby w dniu zwolnienia</a:t>
          </a:r>
          <a:r>
            <a:rPr lang="pl-PL" sz="1100" baseline="0">
              <a:solidFill>
                <a:schemeClr val="dk1"/>
              </a:solidFill>
              <a:effectLst/>
              <a:latin typeface="+mn-lt"/>
              <a:ea typeface="+mn-ea"/>
              <a:cs typeface="+mn-cs"/>
            </a:rPr>
            <a:t> </a:t>
          </a:r>
          <a:r>
            <a:rPr lang="pl-PL" sz="1100" b="0" baseline="0">
              <a:solidFill>
                <a:schemeClr val="dk1"/>
              </a:solidFill>
              <a:effectLst/>
              <a:latin typeface="+mn-lt"/>
              <a:ea typeface="+mn-ea"/>
              <a:cs typeface="+mn-cs"/>
            </a:rPr>
            <a:t>(Data zwolnienia ze służby pobierana jest automatycznie z zakładki </a:t>
          </a:r>
          <a:r>
            <a:rPr lang="pl-PL" sz="1100" b="0">
              <a:solidFill>
                <a:schemeClr val="dk1"/>
              </a:solidFill>
              <a:effectLst/>
              <a:latin typeface="+mn-lt"/>
              <a:ea typeface="+mn-ea"/>
              <a:cs typeface="+mn-cs"/>
            </a:rPr>
            <a:t>"Podstawa wymiaru  10 lat SM");</a:t>
          </a:r>
          <a:endParaRPr lang="pl-PL" b="0">
            <a:effectLst/>
          </a:endParaRPr>
        </a:p>
        <a:p>
          <a:r>
            <a:rPr lang="pl-PL" sz="1100"/>
            <a:t>     c)</a:t>
          </a:r>
          <a:r>
            <a:rPr lang="pl-PL" sz="1100" baseline="0"/>
            <a:t> Okresy służby i równorzędne ze służbą </a:t>
          </a:r>
          <a:r>
            <a:rPr lang="pl-PL" sz="1100" b="1" baseline="0"/>
            <a:t>(TABELA A.) </a:t>
          </a:r>
          <a:r>
            <a:rPr lang="pl-PL" sz="1100" baseline="0"/>
            <a:t>"Datę od" i "Datę do";</a:t>
          </a:r>
        </a:p>
        <a:p>
          <a:r>
            <a:rPr lang="pl-PL" sz="1100" baseline="0"/>
            <a:t>     d) Ewentualnie kwotę świadczenia za długoletnią służbę.</a:t>
          </a:r>
        </a:p>
        <a:p>
          <a:endParaRPr lang="pl-PL" sz="1100" baseline="0"/>
        </a:p>
        <a:p>
          <a:pPr marL="0" marR="0" lvl="0" indent="0" defTabSz="914400" eaLnBrk="1" fontAlgn="auto" latinLnBrk="0" hangingPunct="1">
            <a:lnSpc>
              <a:spcPct val="100000"/>
            </a:lnSpc>
            <a:spcBef>
              <a:spcPts val="0"/>
            </a:spcBef>
            <a:spcAft>
              <a:spcPts val="0"/>
            </a:spcAft>
            <a:buClrTx/>
            <a:buSzTx/>
            <a:buFontTx/>
            <a:buNone/>
            <a:tabLst/>
            <a:defRPr/>
          </a:pPr>
          <a:r>
            <a:rPr lang="pl-PL" sz="1100" baseline="0">
              <a:solidFill>
                <a:schemeClr val="dk1"/>
              </a:solidFill>
              <a:effectLst/>
              <a:latin typeface="+mn-lt"/>
              <a:ea typeface="+mn-ea"/>
              <a:cs typeface="+mn-cs"/>
            </a:rPr>
            <a:t>     </a:t>
          </a:r>
          <a:r>
            <a:rPr lang="pl-PL" sz="1100" b="1" baseline="0"/>
            <a:t> </a:t>
          </a:r>
          <a:r>
            <a:rPr lang="pl-PL" sz="1100" b="1">
              <a:solidFill>
                <a:schemeClr val="dk1"/>
              </a:solidFill>
              <a:effectLst/>
              <a:latin typeface="+mn-lt"/>
              <a:ea typeface="+mn-ea"/>
              <a:cs typeface="+mn-cs"/>
            </a:rPr>
            <a:t>Funkcjonariusz, który przed przyjęciem do służby w SM  pełnił przed  02.01.1999 r. służbę w innej formacji mundurowej (np. w</a:t>
          </a:r>
          <a:r>
            <a:rPr lang="pl-PL" sz="1100" b="1" baseline="0">
              <a:solidFill>
                <a:schemeClr val="dk1"/>
              </a:solidFill>
              <a:effectLst/>
              <a:latin typeface="+mn-lt"/>
              <a:ea typeface="+mn-ea"/>
              <a:cs typeface="+mn-cs"/>
            </a:rPr>
            <a:t> Policji, SG, PSP....) i posiada </a:t>
          </a:r>
        </a:p>
        <a:p>
          <a:r>
            <a:rPr lang="pl-PL" sz="1100" b="1" baseline="0">
              <a:solidFill>
                <a:schemeClr val="dk1"/>
              </a:solidFill>
              <a:effectLst/>
              <a:latin typeface="+mn-lt"/>
              <a:ea typeface="+mn-ea"/>
              <a:cs typeface="+mn-cs"/>
            </a:rPr>
            <a:t>      okresy   składkowe lub  nieskładkowe przed służbą dodatkowo wypełnia TABELĘ B. - Okresy składkowe  i TABELĘ C. - Okresy nieskładkowe.</a:t>
          </a:r>
        </a:p>
        <a:p>
          <a:endParaRPr lang="pl-PL" sz="1100" b="1" baseline="0">
            <a:solidFill>
              <a:schemeClr val="dk1"/>
            </a:solidFill>
            <a:effectLst/>
            <a:latin typeface="+mn-lt"/>
            <a:ea typeface="+mn-ea"/>
            <a:cs typeface="+mn-cs"/>
          </a:endParaRPr>
        </a:p>
        <a:p>
          <a:r>
            <a:rPr lang="pl-PL" sz="1100" b="1" baseline="0">
              <a:solidFill>
                <a:schemeClr val="dk1"/>
              </a:solidFill>
              <a:effectLst/>
              <a:latin typeface="+mn-lt"/>
              <a:ea typeface="+mn-ea"/>
              <a:cs typeface="+mn-cs"/>
            </a:rPr>
            <a:t>    Jeżeli funkcjonariusz SM pełnił również przed 01.01.2013 r. służbę w Straży Granicznej np. w strażnicach, granicznych punktach kontrolnych i służba pełniona</a:t>
          </a:r>
        </a:p>
        <a:p>
          <a:r>
            <a:rPr lang="pl-PL" sz="1100" b="1" baseline="0">
              <a:solidFill>
                <a:schemeClr val="dk1"/>
              </a:solidFill>
              <a:effectLst/>
              <a:latin typeface="+mn-lt"/>
              <a:ea typeface="+mn-ea"/>
              <a:cs typeface="+mn-cs"/>
            </a:rPr>
            <a:t>    w tych jednostkach  zostanie zaliczona na podstawie art. 74 ust. 2 ustawy o Straży Granicznej w wymiarze półtorakrotnym  za każdy rok służby, to dodatkowo   </a:t>
          </a:r>
          <a:br>
            <a:rPr lang="pl-PL" sz="1100" b="1" baseline="0">
              <a:solidFill>
                <a:schemeClr val="dk1"/>
              </a:solidFill>
              <a:effectLst/>
              <a:latin typeface="+mn-lt"/>
              <a:ea typeface="+mn-ea"/>
              <a:cs typeface="+mn-cs"/>
            </a:rPr>
          </a:br>
          <a:r>
            <a:rPr lang="pl-PL" sz="1100" b="1" baseline="0">
              <a:solidFill>
                <a:schemeClr val="dk1"/>
              </a:solidFill>
              <a:effectLst/>
              <a:latin typeface="+mn-lt"/>
              <a:ea typeface="+mn-ea"/>
              <a:cs typeface="+mn-cs"/>
            </a:rPr>
            <a:t>    wypełnia TABELĘ D.</a:t>
          </a:r>
          <a:endParaRPr lang="pl-PL">
            <a:effectLst/>
          </a:endParaRPr>
        </a:p>
        <a:p>
          <a:r>
            <a:rPr lang="pl-PL" sz="1100" b="1" baseline="0">
              <a:solidFill>
                <a:srgbClr val="C00000"/>
              </a:solidFill>
              <a:effectLst/>
              <a:latin typeface="+mn-lt"/>
              <a:ea typeface="+mn-ea"/>
              <a:cs typeface="+mn-cs"/>
            </a:rPr>
            <a:t>    Uwaga</a:t>
          </a:r>
          <a:endParaRPr lang="pl-PL">
            <a:solidFill>
              <a:srgbClr val="C00000"/>
            </a:solidFill>
            <a:effectLst/>
          </a:endParaRPr>
        </a:p>
        <a:p>
          <a:r>
            <a:rPr lang="pl-PL" sz="1100" baseline="0">
              <a:solidFill>
                <a:srgbClr val="C00000"/>
              </a:solidFill>
              <a:effectLst/>
              <a:latin typeface="+mn-lt"/>
              <a:ea typeface="+mn-ea"/>
              <a:cs typeface="+mn-cs"/>
            </a:rPr>
            <a:t>    W </a:t>
          </a:r>
          <a:r>
            <a:rPr lang="pl-PL" sz="1100" b="1" baseline="0">
              <a:solidFill>
                <a:srgbClr val="C00000"/>
              </a:solidFill>
              <a:effectLst/>
              <a:latin typeface="+mn-lt"/>
              <a:ea typeface="+mn-ea"/>
              <a:cs typeface="+mn-cs"/>
            </a:rPr>
            <a:t>TABELI A</a:t>
          </a:r>
          <a:r>
            <a:rPr lang="pl-PL" sz="1100" baseline="0">
              <a:solidFill>
                <a:srgbClr val="C00000"/>
              </a:solidFill>
              <a:effectLst/>
              <a:latin typeface="+mn-lt"/>
              <a:ea typeface="+mn-ea"/>
              <a:cs typeface="+mn-cs"/>
            </a:rPr>
            <a:t>. należy wskazać okresy służby i równorzędne zaliczone w wymiarze pojedynczym, a w </a:t>
          </a:r>
          <a:r>
            <a:rPr lang="pl-PL" sz="1100" b="1" baseline="0">
              <a:solidFill>
                <a:srgbClr val="C00000"/>
              </a:solidFill>
              <a:effectLst/>
              <a:latin typeface="+mn-lt"/>
              <a:ea typeface="+mn-ea"/>
              <a:cs typeface="+mn-cs"/>
            </a:rPr>
            <a:t>TABELI D</a:t>
          </a:r>
          <a:r>
            <a:rPr lang="pl-PL" sz="1100" baseline="0">
              <a:solidFill>
                <a:srgbClr val="C00000"/>
              </a:solidFill>
              <a:effectLst/>
              <a:latin typeface="+mn-lt"/>
              <a:ea typeface="+mn-ea"/>
              <a:cs typeface="+mn-cs"/>
            </a:rPr>
            <a:t>. w wymiarze półtorakrotnym. </a:t>
          </a:r>
          <a:r>
            <a:rPr lang="pl-PL" sz="1100" b="1" baseline="0">
              <a:solidFill>
                <a:srgbClr val="C00000"/>
              </a:solidFill>
              <a:effectLst/>
              <a:latin typeface="+mn-lt"/>
              <a:ea typeface="+mn-ea"/>
              <a:cs typeface="+mn-cs"/>
            </a:rPr>
            <a:t>Okresy muszą być rozłączne </a:t>
          </a:r>
          <a:br>
            <a:rPr lang="pl-PL" sz="1100" b="1" baseline="0">
              <a:solidFill>
                <a:srgbClr val="C00000"/>
              </a:solidFill>
              <a:effectLst/>
              <a:latin typeface="+mn-lt"/>
              <a:ea typeface="+mn-ea"/>
              <a:cs typeface="+mn-cs"/>
            </a:rPr>
          </a:br>
          <a:r>
            <a:rPr lang="pl-PL" sz="1100" b="1" baseline="0">
              <a:solidFill>
                <a:srgbClr val="C00000"/>
              </a:solidFill>
              <a:effectLst/>
              <a:latin typeface="+mn-lt"/>
              <a:ea typeface="+mn-ea"/>
              <a:cs typeface="+mn-cs"/>
            </a:rPr>
            <a:t>    i nie mogą się pokrywać. </a:t>
          </a:r>
          <a:r>
            <a:rPr lang="pl-PL" sz="1100" baseline="0">
              <a:solidFill>
                <a:srgbClr val="C00000"/>
              </a:solidFill>
              <a:effectLst/>
              <a:latin typeface="+mn-lt"/>
              <a:ea typeface="+mn-ea"/>
              <a:cs typeface="+mn-cs"/>
            </a:rPr>
            <a:t>Do </a:t>
          </a:r>
          <a:r>
            <a:rPr lang="pl-PL" sz="1100" b="1" baseline="0">
              <a:solidFill>
                <a:srgbClr val="C00000"/>
              </a:solidFill>
              <a:effectLst/>
              <a:latin typeface="+mn-lt"/>
              <a:ea typeface="+mn-ea"/>
              <a:cs typeface="+mn-cs"/>
            </a:rPr>
            <a:t>prawa do emerytury </a:t>
          </a:r>
          <a:r>
            <a:rPr lang="pl-PL" sz="1100" baseline="0">
              <a:solidFill>
                <a:srgbClr val="C00000"/>
              </a:solidFill>
              <a:effectLst/>
              <a:latin typeface="+mn-lt"/>
              <a:ea typeface="+mn-ea"/>
              <a:cs typeface="+mn-cs"/>
            </a:rPr>
            <a:t>okresy w </a:t>
          </a:r>
          <a:r>
            <a:rPr lang="pl-PL" sz="1100" b="1" baseline="0">
              <a:solidFill>
                <a:srgbClr val="C00000"/>
              </a:solidFill>
              <a:effectLst/>
              <a:latin typeface="+mn-lt"/>
              <a:ea typeface="+mn-ea"/>
              <a:cs typeface="+mn-cs"/>
            </a:rPr>
            <a:t>TABELI D.</a:t>
          </a:r>
          <a:r>
            <a:rPr lang="pl-PL" sz="1100" baseline="0">
              <a:solidFill>
                <a:srgbClr val="C00000"/>
              </a:solidFill>
              <a:effectLst/>
              <a:latin typeface="+mn-lt"/>
              <a:ea typeface="+mn-ea"/>
              <a:cs typeface="+mn-cs"/>
            </a:rPr>
            <a:t> </a:t>
          </a:r>
          <a:r>
            <a:rPr lang="pl-PL" sz="1100" b="1" baseline="0">
              <a:solidFill>
                <a:srgbClr val="C00000"/>
              </a:solidFill>
              <a:effectLst/>
              <a:latin typeface="+mn-lt"/>
              <a:ea typeface="+mn-ea"/>
              <a:cs typeface="+mn-cs"/>
            </a:rPr>
            <a:t>zaliczone zostaną w wymiarze pojedynczym</a:t>
          </a:r>
          <a:r>
            <a:rPr lang="pl-PL" sz="1100" baseline="0">
              <a:solidFill>
                <a:srgbClr val="C00000"/>
              </a:solidFill>
              <a:effectLst/>
              <a:latin typeface="+mn-lt"/>
              <a:ea typeface="+mn-ea"/>
              <a:cs typeface="+mn-cs"/>
            </a:rPr>
            <a:t>.</a:t>
          </a:r>
        </a:p>
        <a:p>
          <a:endParaRPr lang="pl-PL" sz="1100" baseline="0">
            <a:solidFill>
              <a:schemeClr val="dk1"/>
            </a:solidFill>
            <a:effectLst/>
            <a:latin typeface="+mn-lt"/>
            <a:ea typeface="+mn-ea"/>
            <a:cs typeface="+mn-cs"/>
          </a:endParaRPr>
        </a:p>
        <a:p>
          <a:r>
            <a:rPr lang="pl-PL" sz="1100" b="1" baseline="0">
              <a:solidFill>
                <a:schemeClr val="dk1"/>
              </a:solidFill>
              <a:effectLst/>
              <a:latin typeface="+mn-lt"/>
              <a:ea typeface="+mn-ea"/>
              <a:cs typeface="+mn-cs"/>
            </a:rPr>
            <a:t>3. </a:t>
          </a:r>
          <a:r>
            <a:rPr lang="pl-PL" sz="1100" b="1">
              <a:solidFill>
                <a:schemeClr val="dk1"/>
              </a:solidFill>
              <a:effectLst/>
              <a:latin typeface="+mn-lt"/>
              <a:ea typeface="+mn-ea"/>
              <a:cs typeface="+mn-cs"/>
            </a:rPr>
            <a:t>Funkcjonariusz przyjęty do służby po raz pierwszy po</a:t>
          </a:r>
          <a:r>
            <a:rPr lang="pl-PL" sz="1100" b="1" baseline="0">
              <a:solidFill>
                <a:schemeClr val="dk1"/>
              </a:solidFill>
              <a:effectLst/>
              <a:latin typeface="+mn-lt"/>
              <a:ea typeface="+mn-ea"/>
              <a:cs typeface="+mn-cs"/>
            </a:rPr>
            <a:t> 01.01.1999 r. i przed 01.10.2003 r., który posiada co najmniej 25 lat służby (liczonej wraz z okresami </a:t>
          </a:r>
          <a:br>
            <a:rPr lang="pl-PL" sz="1100" b="1" baseline="0">
              <a:solidFill>
                <a:schemeClr val="dk1"/>
              </a:solidFill>
              <a:effectLst/>
              <a:latin typeface="+mn-lt"/>
              <a:ea typeface="+mn-ea"/>
              <a:cs typeface="+mn-cs"/>
            </a:rPr>
          </a:br>
          <a:r>
            <a:rPr lang="pl-PL" sz="1100" b="1" baseline="0">
              <a:solidFill>
                <a:schemeClr val="dk1"/>
              </a:solidFill>
              <a:effectLst/>
              <a:latin typeface="+mn-lt"/>
              <a:ea typeface="+mn-ea"/>
              <a:cs typeface="+mn-cs"/>
            </a:rPr>
            <a:t>    równorzędnymi ze służbą) może dodatkowo obliczyć wysokość emerytury ustalonej  na podstawie art. 15aa ustawy zaopatrzeniowej wypełniając odpowiednie </a:t>
          </a:r>
          <a:br>
            <a:rPr lang="pl-PL" sz="1100" b="1" baseline="0">
              <a:solidFill>
                <a:schemeClr val="dk1"/>
              </a:solidFill>
              <a:effectLst/>
              <a:latin typeface="+mn-lt"/>
              <a:ea typeface="+mn-ea"/>
              <a:cs typeface="+mn-cs"/>
            </a:rPr>
          </a:br>
          <a:r>
            <a:rPr lang="pl-PL" sz="1100" b="1" baseline="0">
              <a:solidFill>
                <a:schemeClr val="dk1"/>
              </a:solidFill>
              <a:effectLst/>
              <a:latin typeface="+mn-lt"/>
              <a:ea typeface="+mn-ea"/>
              <a:cs typeface="+mn-cs"/>
            </a:rPr>
            <a:t>   dane w zakładce </a:t>
          </a:r>
          <a:r>
            <a:rPr lang="pl-PL" sz="1100" b="1" baseline="0">
              <a:solidFill>
                <a:srgbClr val="C00000"/>
              </a:solidFill>
              <a:effectLst/>
              <a:latin typeface="+mn-lt"/>
              <a:ea typeface="+mn-ea"/>
              <a:cs typeface="+mn-cs"/>
            </a:rPr>
            <a:t>"art. 15aa SM". </a:t>
          </a:r>
          <a:r>
            <a:rPr lang="pl-PL" sz="1100" b="0" baseline="0">
              <a:solidFill>
                <a:schemeClr val="dk1"/>
              </a:solidFill>
              <a:effectLst/>
              <a:latin typeface="+mn-lt"/>
              <a:ea typeface="+mn-ea"/>
              <a:cs typeface="+mn-cs"/>
            </a:rPr>
            <a:t>Data zwolnienia ze służby pobierana jest automatycznie z zakładki </a:t>
          </a:r>
          <a:r>
            <a:rPr lang="pl-PL" sz="1100" b="1">
              <a:solidFill>
                <a:schemeClr val="dk1"/>
              </a:solidFill>
              <a:effectLst/>
              <a:latin typeface="+mn-lt"/>
              <a:ea typeface="+mn-ea"/>
              <a:cs typeface="+mn-cs"/>
            </a:rPr>
            <a:t>"Podstawa wymiaru  10 lat SM".</a:t>
          </a:r>
          <a:endParaRPr lang="pl-PL" sz="1100" b="1" baseline="0">
            <a:solidFill>
              <a:schemeClr val="dk1"/>
            </a:solidFill>
            <a:effectLst/>
            <a:latin typeface="+mn-lt"/>
            <a:ea typeface="+mn-ea"/>
            <a:cs typeface="+mn-cs"/>
          </a:endParaRPr>
        </a:p>
        <a:p>
          <a:endParaRPr lang="pl-PL" sz="1100" b="0" baseline="0">
            <a:solidFill>
              <a:schemeClr val="dk1"/>
            </a:solidFill>
            <a:effectLst/>
            <a:latin typeface="+mn-lt"/>
            <a:ea typeface="+mn-ea"/>
            <a:cs typeface="+mn-cs"/>
          </a:endParaRPr>
        </a:p>
        <a:p>
          <a:r>
            <a:rPr lang="pl-PL" sz="1100" b="1" baseline="0">
              <a:solidFill>
                <a:schemeClr val="dk1"/>
              </a:solidFill>
              <a:effectLst/>
              <a:latin typeface="+mn-lt"/>
              <a:ea typeface="+mn-ea"/>
              <a:cs typeface="+mn-cs"/>
            </a:rPr>
            <a:t>4. </a:t>
          </a:r>
          <a:r>
            <a:rPr lang="pl-PL" sz="1100" b="1">
              <a:solidFill>
                <a:schemeClr val="dk1"/>
              </a:solidFill>
              <a:effectLst/>
              <a:latin typeface="+mn-lt"/>
              <a:ea typeface="+mn-ea"/>
              <a:cs typeface="+mn-cs"/>
            </a:rPr>
            <a:t>Funkcjonariusz przyjęty do służby po raz pierwszy po</a:t>
          </a:r>
          <a:r>
            <a:rPr lang="pl-PL" sz="1100" b="1" baseline="0">
              <a:solidFill>
                <a:schemeClr val="dk1"/>
              </a:solidFill>
              <a:effectLst/>
              <a:latin typeface="+mn-lt"/>
              <a:ea typeface="+mn-ea"/>
              <a:cs typeface="+mn-cs"/>
            </a:rPr>
            <a:t> 31.12.2012 r., który posiada co najmniej 25 lat służby (liczonej wraz z okresami  równorzędnymi ze służbą) </a:t>
          </a:r>
        </a:p>
        <a:p>
          <a:r>
            <a:rPr lang="pl-PL" sz="1100" b="1" baseline="0">
              <a:solidFill>
                <a:schemeClr val="dk1"/>
              </a:solidFill>
              <a:effectLst/>
              <a:latin typeface="+mn-lt"/>
              <a:ea typeface="+mn-ea"/>
              <a:cs typeface="+mn-cs"/>
            </a:rPr>
            <a:t>     wypełnia dane w zakładce "art. 18e SM". </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W zakładce tej należy obowiązkowo  wypełnić pola jasne, tj.:</a:t>
          </a:r>
          <a:endParaRPr lang="pl-PL">
            <a:effectLst/>
          </a:endParaRPr>
        </a:p>
        <a:p>
          <a:r>
            <a:rPr lang="pl-PL" sz="1100">
              <a:solidFill>
                <a:schemeClr val="dk1"/>
              </a:solidFill>
              <a:effectLst/>
              <a:latin typeface="+mn-lt"/>
              <a:ea typeface="+mn-ea"/>
              <a:cs typeface="+mn-cs"/>
            </a:rPr>
            <a:t>    a)</a:t>
          </a:r>
          <a:r>
            <a:rPr lang="pl-PL" sz="1100" baseline="0">
              <a:solidFill>
                <a:schemeClr val="dk1"/>
              </a:solidFill>
              <a:effectLst/>
              <a:latin typeface="+mn-lt"/>
              <a:ea typeface="+mn-ea"/>
              <a:cs typeface="+mn-cs"/>
            </a:rPr>
            <a:t> </a:t>
          </a:r>
          <a:r>
            <a:rPr lang="pl-PL" sz="1100" b="1">
              <a:solidFill>
                <a:srgbClr val="C00000"/>
              </a:solidFill>
              <a:effectLst/>
              <a:latin typeface="+mn-lt"/>
              <a:ea typeface="+mn-ea"/>
              <a:cs typeface="+mn-cs"/>
            </a:rPr>
            <a:t>Datę wstąpienia po raz pierwszy do służby (w komórce C4) i rodzaj służby</a:t>
          </a:r>
          <a:r>
            <a:rPr lang="pl-PL" sz="1100" b="1">
              <a:solidFill>
                <a:schemeClr val="dk1"/>
              </a:solidFill>
              <a:effectLst/>
              <a:latin typeface="+mn-lt"/>
              <a:ea typeface="+mn-ea"/>
              <a:cs typeface="+mn-cs"/>
            </a:rPr>
            <a:t>;</a:t>
          </a:r>
          <a:endParaRPr lang="pl-PL">
            <a:effectLst/>
          </a:endParaRPr>
        </a:p>
        <a:p>
          <a:pPr eaLnBrk="1" fontAlgn="auto" latinLnBrk="0" hangingPunct="1"/>
          <a:r>
            <a:rPr lang="pl-PL" sz="1100" baseline="0">
              <a:solidFill>
                <a:schemeClr val="dk1"/>
              </a:solidFill>
              <a:effectLst/>
              <a:latin typeface="+mn-lt"/>
              <a:ea typeface="+mn-ea"/>
              <a:cs typeface="+mn-cs"/>
            </a:rPr>
            <a:t>    b) R</a:t>
          </a:r>
          <a:r>
            <a:rPr lang="pl-PL" sz="1100">
              <a:solidFill>
                <a:schemeClr val="dk1"/>
              </a:solidFill>
              <a:effectLst/>
              <a:latin typeface="+mn-lt"/>
              <a:ea typeface="+mn-ea"/>
              <a:cs typeface="+mn-cs"/>
            </a:rPr>
            <a:t>odzaj służby w dniu zwolnienia</a:t>
          </a:r>
          <a:r>
            <a:rPr lang="pl-PL" sz="1100" baseline="0">
              <a:solidFill>
                <a:schemeClr val="dk1"/>
              </a:solidFill>
              <a:effectLst/>
              <a:latin typeface="+mn-lt"/>
              <a:ea typeface="+mn-ea"/>
              <a:cs typeface="+mn-cs"/>
            </a:rPr>
            <a:t> </a:t>
          </a:r>
          <a:r>
            <a:rPr lang="pl-PL" sz="1100" b="0" baseline="0">
              <a:solidFill>
                <a:schemeClr val="dk1"/>
              </a:solidFill>
              <a:effectLst/>
              <a:latin typeface="+mn-lt"/>
              <a:ea typeface="+mn-ea"/>
              <a:cs typeface="+mn-cs"/>
            </a:rPr>
            <a:t>(Data zwolnienia ze służby pobierana jest automatycznie z zakładki </a:t>
          </a:r>
          <a:r>
            <a:rPr lang="pl-PL" sz="1100" b="0">
              <a:solidFill>
                <a:schemeClr val="dk1"/>
              </a:solidFill>
              <a:effectLst/>
              <a:latin typeface="+mn-lt"/>
              <a:ea typeface="+mn-ea"/>
              <a:cs typeface="+mn-cs"/>
            </a:rPr>
            <a:t>"Podstawa wymiaru  10 lat SM");</a:t>
          </a:r>
          <a:endParaRPr lang="pl-PL">
            <a:effectLst/>
          </a:endParaRPr>
        </a:p>
        <a:p>
          <a:pPr eaLnBrk="1" fontAlgn="auto" latinLnBrk="0" hangingPunct="1"/>
          <a:r>
            <a:rPr lang="pl-PL" sz="1100">
              <a:solidFill>
                <a:schemeClr val="dk1"/>
              </a:solidFill>
              <a:effectLst/>
              <a:latin typeface="+mn-lt"/>
              <a:ea typeface="+mn-ea"/>
              <a:cs typeface="+mn-cs"/>
            </a:rPr>
            <a:t>    c)</a:t>
          </a:r>
          <a:r>
            <a:rPr lang="pl-PL" sz="1100" baseline="0">
              <a:solidFill>
                <a:schemeClr val="dk1"/>
              </a:solidFill>
              <a:effectLst/>
              <a:latin typeface="+mn-lt"/>
              <a:ea typeface="+mn-ea"/>
              <a:cs typeface="+mn-cs"/>
            </a:rPr>
            <a:t> Okresy służby i równorzędne ze służbą </a:t>
          </a:r>
          <a:r>
            <a:rPr lang="pl-PL" sz="1100" b="1" baseline="0">
              <a:solidFill>
                <a:schemeClr val="dk1"/>
              </a:solidFill>
              <a:effectLst/>
              <a:latin typeface="+mn-lt"/>
              <a:ea typeface="+mn-ea"/>
              <a:cs typeface="+mn-cs"/>
            </a:rPr>
            <a:t>(TABELA A.) </a:t>
          </a:r>
          <a:r>
            <a:rPr lang="pl-PL" sz="1100" baseline="0">
              <a:solidFill>
                <a:schemeClr val="dk1"/>
              </a:solidFill>
              <a:effectLst/>
              <a:latin typeface="+mn-lt"/>
              <a:ea typeface="+mn-ea"/>
              <a:cs typeface="+mn-cs"/>
            </a:rPr>
            <a:t>"Datę od" i "Datę do";</a:t>
          </a:r>
          <a:endParaRPr lang="pl-PL">
            <a:effectLst/>
          </a:endParaRPr>
        </a:p>
        <a:p>
          <a:r>
            <a:rPr lang="pl-PL" sz="1100" baseline="0">
              <a:solidFill>
                <a:schemeClr val="dk1"/>
              </a:solidFill>
              <a:effectLst/>
              <a:latin typeface="+mn-lt"/>
              <a:ea typeface="+mn-ea"/>
              <a:cs typeface="+mn-cs"/>
            </a:rPr>
            <a:t>    d) Do podstawy wymiaru dolicza się  miesięczną wysokość pobieranego świadczenia za długoletnią służbę</a:t>
          </a:r>
          <a:r>
            <a:rPr lang="pl-PL" sz="1100" b="1" baseline="0">
              <a:solidFill>
                <a:schemeClr val="dk1"/>
              </a:solidFill>
              <a:effectLst/>
              <a:latin typeface="+mn-lt"/>
              <a:ea typeface="+mn-ea"/>
              <a:cs typeface="+mn-cs"/>
            </a:rPr>
            <a:t>, którą należy wpisać do komórki K14</a:t>
          </a:r>
          <a:r>
            <a:rPr lang="pl-PL" sz="1100" baseline="0">
              <a:solidFill>
                <a:schemeClr val="dk1"/>
              </a:solidFill>
              <a:effectLst/>
              <a:latin typeface="+mn-lt"/>
              <a:ea typeface="+mn-ea"/>
              <a:cs typeface="+mn-cs"/>
            </a:rPr>
            <a:t>, </a:t>
          </a:r>
          <a:endParaRPr lang="pl-PL">
            <a:effectLst/>
          </a:endParaRPr>
        </a:p>
        <a:p>
          <a:r>
            <a:rPr lang="pl-PL" sz="1100" baseline="0">
              <a:solidFill>
                <a:schemeClr val="dk1"/>
              </a:solidFill>
              <a:effectLst/>
              <a:latin typeface="+mn-lt"/>
              <a:ea typeface="+mn-ea"/>
              <a:cs typeface="+mn-cs"/>
            </a:rPr>
            <a:t>      wyłącznie w przypadku, gdy na dzień zwolnienia ze służby funkcjonariusz posiada </a:t>
          </a:r>
          <a:r>
            <a:rPr lang="pl-PL" sz="1100" b="1" baseline="0">
              <a:solidFill>
                <a:schemeClr val="dk1"/>
              </a:solidFill>
              <a:effectLst/>
              <a:latin typeface="+mn-lt"/>
              <a:ea typeface="+mn-ea"/>
              <a:cs typeface="+mn-cs"/>
            </a:rPr>
            <a:t>co najmniej 32 lata wysługi emerytalnej, </a:t>
          </a:r>
          <a:endParaRPr lang="pl-PL">
            <a:effectLst/>
          </a:endParaRPr>
        </a:p>
        <a:p>
          <a:r>
            <a:rPr lang="pl-PL" sz="1100" b="1" baseline="0">
              <a:solidFill>
                <a:schemeClr val="dk1"/>
              </a:solidFill>
              <a:effectLst/>
              <a:latin typeface="+mn-lt"/>
              <a:ea typeface="+mn-ea"/>
              <a:cs typeface="+mn-cs"/>
            </a:rPr>
            <a:t>      tj. gdy wartość w komórce H9&gt;=32. Podstawę wymiaru stanowi kwota z komórki K15 </a:t>
          </a:r>
          <a:r>
            <a:rPr lang="pl-PL" sz="1100" b="0" baseline="0">
              <a:solidFill>
                <a:schemeClr val="dk1"/>
              </a:solidFill>
              <a:effectLst/>
              <a:latin typeface="+mn-lt"/>
              <a:ea typeface="+mn-ea"/>
              <a:cs typeface="+mn-cs"/>
            </a:rPr>
            <a:t>(K15 = K13 + K14).</a:t>
          </a:r>
          <a:endParaRPr lang="pl-PL">
            <a:effectLst/>
          </a:endParaRPr>
        </a:p>
        <a:p>
          <a:endParaRPr lang="pl-PL"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pl-PL"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aseline="0">
              <a:solidFill>
                <a:schemeClr val="dk1"/>
              </a:solidFill>
              <a:effectLst/>
              <a:latin typeface="+mn-lt"/>
              <a:ea typeface="+mn-ea"/>
              <a:cs typeface="+mn-cs"/>
            </a:rPr>
            <a:t>    </a:t>
          </a:r>
          <a:endParaRPr lang="pl-PL">
            <a:effectLst/>
          </a:endParaRPr>
        </a:p>
        <a:p>
          <a:endParaRPr lang="pl-PL" sz="1100" b="1" baseline="0">
            <a:solidFill>
              <a:schemeClr val="dk1"/>
            </a:solidFill>
            <a:effectLst/>
            <a:latin typeface="+mn-lt"/>
            <a:ea typeface="+mn-ea"/>
            <a:cs typeface="+mn-cs"/>
          </a:endParaRPr>
        </a:p>
        <a:p>
          <a:endParaRPr lang="pl-PL" sz="1100" b="1" baseline="0">
            <a:solidFill>
              <a:schemeClr val="dk1"/>
            </a:solidFill>
            <a:effectLst/>
            <a:latin typeface="+mn-lt"/>
            <a:ea typeface="+mn-ea"/>
            <a:cs typeface="+mn-cs"/>
          </a:endParaRPr>
        </a:p>
        <a:p>
          <a:endParaRPr lang="pl-PL" sz="1100" b="1" baseline="0">
            <a:solidFill>
              <a:schemeClr val="dk1"/>
            </a:solidFill>
            <a:effectLst/>
            <a:latin typeface="+mn-lt"/>
            <a:ea typeface="+mn-ea"/>
            <a:cs typeface="+mn-cs"/>
          </a:endParaRPr>
        </a:p>
        <a:p>
          <a:endParaRPr lang="pl-PL">
            <a:effectLst/>
          </a:endParaRPr>
        </a:p>
        <a:p>
          <a:endParaRPr lang="pl-PL" sz="1100" b="1" baseline="0"/>
        </a:p>
        <a:p>
          <a:endParaRPr lang="pl-PL" sz="1100"/>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M28"/>
  <sheetViews>
    <sheetView showGridLines="0" tabSelected="1" topLeftCell="A34" workbookViewId="0">
      <selection activeCell="S48" sqref="S48"/>
    </sheetView>
  </sheetViews>
  <sheetFormatPr defaultRowHeight="14.4" x14ac:dyDescent="0.3"/>
  <cols>
    <col min="1" max="16384" width="8.88671875" style="1"/>
  </cols>
  <sheetData>
    <row r="2" spans="1:13" x14ac:dyDescent="0.3">
      <c r="A2" s="11"/>
      <c r="B2" s="11"/>
      <c r="C2" s="11"/>
      <c r="D2" s="11"/>
      <c r="E2" s="11"/>
      <c r="F2" s="11"/>
      <c r="G2" s="11"/>
      <c r="H2" s="11"/>
    </row>
    <row r="4" spans="1:13" ht="14.4" customHeight="1" x14ac:dyDescent="0.3">
      <c r="A4" s="12" t="s">
        <v>60</v>
      </c>
      <c r="B4" s="159"/>
      <c r="C4" s="159"/>
      <c r="D4" s="159"/>
      <c r="E4" s="159"/>
      <c r="F4" s="159"/>
      <c r="G4" s="159"/>
      <c r="H4" s="159"/>
      <c r="I4" s="159"/>
      <c r="J4" s="159"/>
      <c r="K4" s="159"/>
      <c r="L4" s="159"/>
      <c r="M4" s="159"/>
    </row>
    <row r="5" spans="1:13" x14ac:dyDescent="0.3">
      <c r="A5" s="159"/>
      <c r="B5" s="159"/>
      <c r="C5" s="159"/>
      <c r="D5" s="159"/>
      <c r="E5" s="159"/>
      <c r="F5" s="159"/>
      <c r="G5" s="159"/>
      <c r="H5" s="159"/>
      <c r="I5" s="159"/>
      <c r="J5" s="159"/>
      <c r="K5" s="159"/>
      <c r="L5" s="159"/>
      <c r="M5" s="159"/>
    </row>
    <row r="6" spans="1:13" x14ac:dyDescent="0.3">
      <c r="A6" s="159"/>
      <c r="B6" s="159"/>
      <c r="C6" s="159"/>
      <c r="D6" s="159"/>
      <c r="E6" s="159"/>
      <c r="F6" s="159"/>
      <c r="G6" s="159"/>
      <c r="H6" s="159"/>
      <c r="I6" s="159"/>
      <c r="J6" s="159"/>
      <c r="K6" s="159"/>
      <c r="L6" s="159"/>
      <c r="M6" s="159"/>
    </row>
    <row r="7" spans="1:13" x14ac:dyDescent="0.3">
      <c r="A7" s="159"/>
      <c r="B7" s="159"/>
      <c r="C7" s="159"/>
      <c r="D7" s="159"/>
      <c r="E7" s="159"/>
      <c r="F7" s="159"/>
      <c r="G7" s="159"/>
      <c r="H7" s="159"/>
      <c r="I7" s="159"/>
      <c r="J7" s="159"/>
      <c r="K7" s="159"/>
      <c r="L7" s="159"/>
      <c r="M7" s="159"/>
    </row>
    <row r="8" spans="1:13" x14ac:dyDescent="0.3">
      <c r="A8" s="159"/>
      <c r="B8" s="159"/>
      <c r="C8" s="159"/>
      <c r="D8" s="159"/>
      <c r="E8" s="159"/>
      <c r="F8" s="159"/>
      <c r="G8" s="159"/>
      <c r="H8" s="159"/>
      <c r="I8" s="159"/>
      <c r="J8" s="159"/>
      <c r="K8" s="159"/>
      <c r="L8" s="159"/>
      <c r="M8" s="159"/>
    </row>
    <row r="9" spans="1:13" x14ac:dyDescent="0.3">
      <c r="A9" s="159"/>
      <c r="B9" s="159"/>
      <c r="C9" s="159"/>
      <c r="D9" s="159"/>
      <c r="E9" s="159"/>
      <c r="F9" s="159"/>
      <c r="G9" s="159"/>
      <c r="H9" s="159"/>
      <c r="I9" s="159"/>
      <c r="J9" s="159"/>
      <c r="K9" s="159"/>
      <c r="L9" s="159"/>
      <c r="M9" s="159"/>
    </row>
    <row r="10" spans="1:13" x14ac:dyDescent="0.3">
      <c r="A10" s="159"/>
      <c r="B10" s="159"/>
      <c r="C10" s="159"/>
      <c r="D10" s="159"/>
      <c r="E10" s="159"/>
      <c r="F10" s="159"/>
      <c r="G10" s="159"/>
      <c r="H10" s="159"/>
      <c r="I10" s="159"/>
      <c r="J10" s="159"/>
      <c r="K10" s="159"/>
      <c r="L10" s="159"/>
      <c r="M10" s="159"/>
    </row>
    <row r="11" spans="1:13" x14ac:dyDescent="0.3">
      <c r="A11" s="159"/>
      <c r="B11" s="159"/>
      <c r="C11" s="159"/>
      <c r="D11" s="159"/>
      <c r="E11" s="159"/>
      <c r="F11" s="159"/>
      <c r="G11" s="159"/>
      <c r="H11" s="159"/>
      <c r="I11" s="159"/>
      <c r="J11" s="159"/>
      <c r="K11" s="159"/>
      <c r="L11" s="159"/>
      <c r="M11" s="159"/>
    </row>
    <row r="12" spans="1:13" x14ac:dyDescent="0.3">
      <c r="A12" s="159"/>
      <c r="B12" s="159"/>
      <c r="C12" s="159"/>
      <c r="D12" s="159"/>
      <c r="E12" s="159"/>
      <c r="F12" s="159"/>
      <c r="G12" s="159"/>
      <c r="H12" s="159"/>
      <c r="I12" s="159"/>
      <c r="J12" s="159"/>
      <c r="K12" s="159"/>
      <c r="L12" s="159"/>
      <c r="M12" s="159"/>
    </row>
    <row r="13" spans="1:13" x14ac:dyDescent="0.3">
      <c r="A13" s="159"/>
      <c r="B13" s="159"/>
      <c r="C13" s="159"/>
      <c r="D13" s="159"/>
      <c r="E13" s="159"/>
      <c r="F13" s="159"/>
      <c r="G13" s="159"/>
      <c r="H13" s="159"/>
      <c r="I13" s="159"/>
      <c r="J13" s="159"/>
      <c r="K13" s="159"/>
      <c r="L13" s="159"/>
      <c r="M13" s="159"/>
    </row>
    <row r="14" spans="1:13" x14ac:dyDescent="0.3">
      <c r="A14" s="159"/>
      <c r="B14" s="159"/>
      <c r="C14" s="159"/>
      <c r="D14" s="159"/>
      <c r="E14" s="159"/>
      <c r="F14" s="159"/>
      <c r="G14" s="159"/>
      <c r="H14" s="159"/>
      <c r="I14" s="159"/>
      <c r="J14" s="159"/>
      <c r="K14" s="159"/>
      <c r="L14" s="159"/>
      <c r="M14" s="159"/>
    </row>
    <row r="15" spans="1:13" x14ac:dyDescent="0.3">
      <c r="A15" s="159"/>
      <c r="B15" s="159"/>
      <c r="C15" s="159"/>
      <c r="D15" s="159"/>
      <c r="E15" s="159"/>
      <c r="F15" s="159"/>
      <c r="G15" s="159"/>
      <c r="H15" s="159"/>
      <c r="I15" s="159"/>
      <c r="J15" s="159"/>
      <c r="K15" s="159"/>
      <c r="L15" s="159"/>
      <c r="M15" s="159"/>
    </row>
    <row r="16" spans="1:13" x14ac:dyDescent="0.3">
      <c r="A16" s="159"/>
      <c r="B16" s="159"/>
      <c r="C16" s="159"/>
      <c r="D16" s="159"/>
      <c r="E16" s="159"/>
      <c r="F16" s="159"/>
      <c r="G16" s="159"/>
      <c r="H16" s="159"/>
      <c r="I16" s="159"/>
      <c r="J16" s="159"/>
      <c r="K16" s="159"/>
      <c r="L16" s="159"/>
      <c r="M16" s="159"/>
    </row>
    <row r="17" spans="1:13" x14ac:dyDescent="0.3">
      <c r="A17" s="159"/>
      <c r="B17" s="159"/>
      <c r="C17" s="159"/>
      <c r="D17" s="159"/>
      <c r="E17" s="159"/>
      <c r="F17" s="159"/>
      <c r="G17" s="159"/>
      <c r="H17" s="159"/>
      <c r="I17" s="159"/>
      <c r="J17" s="159"/>
      <c r="K17" s="159"/>
      <c r="L17" s="159"/>
      <c r="M17" s="159"/>
    </row>
    <row r="18" spans="1:13" x14ac:dyDescent="0.3">
      <c r="A18" s="159"/>
      <c r="B18" s="159"/>
      <c r="C18" s="159"/>
      <c r="D18" s="159"/>
      <c r="E18" s="159"/>
      <c r="F18" s="159"/>
      <c r="G18" s="159"/>
      <c r="H18" s="159"/>
      <c r="I18" s="159"/>
      <c r="J18" s="159"/>
      <c r="K18" s="159"/>
      <c r="L18" s="159"/>
      <c r="M18" s="159"/>
    </row>
    <row r="19" spans="1:13" x14ac:dyDescent="0.3">
      <c r="A19" s="159"/>
      <c r="B19" s="159"/>
      <c r="C19" s="159"/>
      <c r="D19" s="159"/>
      <c r="E19" s="159"/>
      <c r="F19" s="159"/>
      <c r="G19" s="159"/>
      <c r="H19" s="159"/>
      <c r="I19" s="159"/>
      <c r="J19" s="159"/>
      <c r="K19" s="159"/>
      <c r="L19" s="159"/>
      <c r="M19" s="159"/>
    </row>
    <row r="20" spans="1:13" x14ac:dyDescent="0.3">
      <c r="A20" s="159"/>
      <c r="B20" s="159"/>
      <c r="C20" s="159"/>
      <c r="D20" s="159"/>
      <c r="E20" s="159"/>
      <c r="F20" s="159"/>
      <c r="G20" s="159"/>
      <c r="H20" s="159"/>
      <c r="I20" s="159"/>
      <c r="J20" s="159"/>
      <c r="K20" s="159"/>
      <c r="L20" s="159"/>
      <c r="M20" s="159"/>
    </row>
    <row r="21" spans="1:13" x14ac:dyDescent="0.3">
      <c r="A21" s="159"/>
      <c r="B21" s="159"/>
      <c r="C21" s="159"/>
      <c r="D21" s="159"/>
      <c r="E21" s="159"/>
      <c r="F21" s="159"/>
      <c r="G21" s="159"/>
      <c r="H21" s="159"/>
      <c r="I21" s="159"/>
      <c r="J21" s="159"/>
      <c r="K21" s="159"/>
      <c r="L21" s="159"/>
      <c r="M21" s="159"/>
    </row>
    <row r="22" spans="1:13" x14ac:dyDescent="0.3">
      <c r="A22" s="159"/>
      <c r="B22" s="159"/>
      <c r="C22" s="159"/>
      <c r="D22" s="159"/>
      <c r="E22" s="159"/>
      <c r="F22" s="159"/>
      <c r="G22" s="159"/>
      <c r="H22" s="159"/>
      <c r="I22" s="159"/>
      <c r="J22" s="159"/>
      <c r="K22" s="159"/>
      <c r="L22" s="159"/>
      <c r="M22" s="159"/>
    </row>
    <row r="23" spans="1:13" x14ac:dyDescent="0.3">
      <c r="A23" s="159"/>
      <c r="B23" s="159"/>
      <c r="C23" s="159"/>
      <c r="D23" s="159"/>
      <c r="E23" s="159"/>
      <c r="F23" s="159"/>
      <c r="G23" s="159"/>
      <c r="H23" s="159"/>
      <c r="I23" s="159"/>
      <c r="J23" s="159"/>
      <c r="K23" s="159"/>
      <c r="L23" s="159"/>
      <c r="M23" s="159"/>
    </row>
    <row r="24" spans="1:13" x14ac:dyDescent="0.3">
      <c r="A24" s="159"/>
      <c r="B24" s="159"/>
      <c r="C24" s="159"/>
      <c r="D24" s="159"/>
      <c r="E24" s="159"/>
      <c r="F24" s="159"/>
      <c r="G24" s="159"/>
      <c r="H24" s="159"/>
      <c r="I24" s="159"/>
      <c r="J24" s="159"/>
      <c r="K24" s="159"/>
      <c r="L24" s="159"/>
      <c r="M24" s="159"/>
    </row>
    <row r="25" spans="1:13" x14ac:dyDescent="0.3">
      <c r="A25" s="159"/>
      <c r="B25" s="159"/>
      <c r="C25" s="159"/>
      <c r="D25" s="159"/>
      <c r="E25" s="159"/>
      <c r="F25" s="159"/>
      <c r="G25" s="159"/>
      <c r="H25" s="159"/>
      <c r="I25" s="159"/>
      <c r="J25" s="159"/>
      <c r="K25" s="159"/>
      <c r="L25" s="159"/>
      <c r="M25" s="159"/>
    </row>
    <row r="26" spans="1:13" x14ac:dyDescent="0.3">
      <c r="A26" s="159"/>
      <c r="B26" s="159"/>
      <c r="C26" s="159"/>
      <c r="D26" s="159"/>
      <c r="E26" s="159"/>
      <c r="F26" s="159"/>
      <c r="G26" s="159"/>
      <c r="H26" s="159"/>
      <c r="I26" s="159"/>
      <c r="J26" s="159"/>
      <c r="K26" s="159"/>
      <c r="L26" s="159"/>
      <c r="M26" s="159"/>
    </row>
    <row r="27" spans="1:13" x14ac:dyDescent="0.3">
      <c r="A27" s="159"/>
      <c r="B27" s="159"/>
      <c r="C27" s="159"/>
      <c r="D27" s="159"/>
      <c r="E27" s="159"/>
      <c r="F27" s="159"/>
      <c r="G27" s="159"/>
      <c r="H27" s="159"/>
      <c r="I27" s="159"/>
      <c r="J27" s="159"/>
      <c r="K27" s="159"/>
      <c r="L27" s="159"/>
      <c r="M27" s="159"/>
    </row>
    <row r="28" spans="1:13" x14ac:dyDescent="0.3">
      <c r="A28" s="159"/>
      <c r="B28" s="159"/>
      <c r="C28" s="159"/>
      <c r="D28" s="159"/>
      <c r="E28" s="159"/>
      <c r="F28" s="159"/>
      <c r="G28" s="159"/>
      <c r="H28" s="159"/>
      <c r="I28" s="159"/>
      <c r="J28" s="159"/>
      <c r="K28" s="159"/>
      <c r="L28" s="159"/>
      <c r="M28" s="159"/>
    </row>
  </sheetData>
  <sheetProtection algorithmName="SHA-512" hashValue="JuSGFvThsLNoU13pRmYTHQSHHqFBO6TPYrVP4+NN5YPo0lwAQxZViSm/zxefAxH/ZlFTmyjrk2HPqbXzxFlQPg==" saltValue="nvnv0muWKz2X+twm/K8VcQ==" spinCount="100000" sheet="1" objects="1" scenarios="1"/>
  <pageMargins left="0.31496062992125984" right="0.19685039370078741" top="0.27559055118110237" bottom="0.27559055118110237" header="0.19685039370078741" footer="0.15748031496062992"/>
  <pageSetup paperSize="9"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81"/>
  <sheetViews>
    <sheetView showGridLines="0" topLeftCell="A49" workbookViewId="0">
      <selection activeCell="E56" sqref="E56"/>
    </sheetView>
  </sheetViews>
  <sheetFormatPr defaultRowHeight="14.4" x14ac:dyDescent="0.3"/>
  <cols>
    <col min="1" max="1" width="19.88671875" style="3" customWidth="1"/>
    <col min="2" max="2" width="23.33203125" style="4" customWidth="1"/>
    <col min="3" max="3" width="22.33203125" style="5" customWidth="1"/>
    <col min="4" max="4" width="15.77734375" style="6" customWidth="1"/>
    <col min="5" max="5" width="18.6640625" style="7" customWidth="1"/>
    <col min="6" max="6" width="11.109375" style="1" hidden="1" customWidth="1"/>
    <col min="7" max="7" width="9.21875" style="1" customWidth="1"/>
    <col min="8" max="8" width="15" style="1" customWidth="1"/>
    <col min="9" max="9" width="20.33203125" style="1" customWidth="1"/>
    <col min="10" max="10" width="21.33203125" style="1" customWidth="1"/>
    <col min="11" max="11" width="8.88671875" style="1"/>
    <col min="12" max="12" width="6.21875" style="1" customWidth="1"/>
    <col min="13" max="16384" width="8.88671875" style="1"/>
  </cols>
  <sheetData>
    <row r="1" spans="1:9" ht="25.8" customHeight="1" thickBot="1" x14ac:dyDescent="0.35">
      <c r="A1" s="292" t="s">
        <v>84</v>
      </c>
      <c r="B1" s="292"/>
      <c r="C1" s="292"/>
      <c r="D1" s="292"/>
      <c r="E1" s="292"/>
      <c r="F1" s="10">
        <v>10</v>
      </c>
    </row>
    <row r="2" spans="1:9" ht="31.8" customHeight="1" thickBot="1" x14ac:dyDescent="0.35">
      <c r="A2" s="293" t="s">
        <v>75</v>
      </c>
      <c r="B2" s="294"/>
      <c r="C2" s="294"/>
      <c r="D2" s="294"/>
      <c r="E2" s="295"/>
    </row>
    <row r="3" spans="1:9" ht="55.8" thickBot="1" x14ac:dyDescent="0.35">
      <c r="A3" s="22" t="s">
        <v>25</v>
      </c>
      <c r="B3" s="21" t="s">
        <v>115</v>
      </c>
      <c r="C3" s="204" t="s">
        <v>114</v>
      </c>
      <c r="D3" s="205" t="s">
        <v>55</v>
      </c>
      <c r="E3" s="9" t="s">
        <v>23</v>
      </c>
      <c r="F3" s="2"/>
    </row>
    <row r="4" spans="1:9" ht="11.4" customHeight="1" thickBot="1" x14ac:dyDescent="0.35">
      <c r="A4" s="256">
        <v>1</v>
      </c>
      <c r="B4" s="257">
        <v>2</v>
      </c>
      <c r="C4" s="258">
        <v>3</v>
      </c>
      <c r="D4" s="259">
        <v>4</v>
      </c>
      <c r="E4" s="259">
        <v>5</v>
      </c>
      <c r="F4" s="2"/>
    </row>
    <row r="5" spans="1:9" x14ac:dyDescent="0.3">
      <c r="A5" s="140">
        <v>1980</v>
      </c>
      <c r="B5" s="253"/>
      <c r="C5" s="254">
        <v>72480</v>
      </c>
      <c r="D5" s="207">
        <f>ROUND(B5/C5,4)</f>
        <v>0</v>
      </c>
      <c r="E5" s="255">
        <f t="shared" ref="E5:E42" si="0">D5</f>
        <v>0</v>
      </c>
      <c r="F5" s="135">
        <v>1</v>
      </c>
    </row>
    <row r="6" spans="1:9" x14ac:dyDescent="0.3">
      <c r="A6" s="141">
        <v>1981</v>
      </c>
      <c r="B6" s="145"/>
      <c r="C6" s="212">
        <v>92268</v>
      </c>
      <c r="D6" s="208">
        <f t="shared" ref="D6:D24" si="1">ROUND(B6/C6,4)</f>
        <v>0</v>
      </c>
      <c r="E6" s="210">
        <f t="shared" si="0"/>
        <v>0</v>
      </c>
      <c r="F6" s="135">
        <v>2</v>
      </c>
    </row>
    <row r="7" spans="1:9" x14ac:dyDescent="0.3">
      <c r="A7" s="141">
        <v>1982</v>
      </c>
      <c r="B7" s="145"/>
      <c r="C7" s="212">
        <v>139572</v>
      </c>
      <c r="D7" s="208">
        <f t="shared" si="1"/>
        <v>0</v>
      </c>
      <c r="E7" s="210">
        <f t="shared" si="0"/>
        <v>0</v>
      </c>
      <c r="F7" s="135">
        <v>3</v>
      </c>
    </row>
    <row r="8" spans="1:9" x14ac:dyDescent="0.3">
      <c r="A8" s="141">
        <v>1983</v>
      </c>
      <c r="B8" s="145"/>
      <c r="C8" s="212">
        <v>173700</v>
      </c>
      <c r="D8" s="208">
        <f t="shared" si="1"/>
        <v>0</v>
      </c>
      <c r="E8" s="210">
        <f t="shared" si="0"/>
        <v>0</v>
      </c>
      <c r="F8" s="135">
        <v>4</v>
      </c>
    </row>
    <row r="9" spans="1:9" x14ac:dyDescent="0.3">
      <c r="A9" s="141">
        <v>1984</v>
      </c>
      <c r="B9" s="145"/>
      <c r="C9" s="212">
        <v>202056</v>
      </c>
      <c r="D9" s="208">
        <f t="shared" si="1"/>
        <v>0</v>
      </c>
      <c r="E9" s="210">
        <f t="shared" si="0"/>
        <v>0</v>
      </c>
      <c r="F9" s="135">
        <v>5</v>
      </c>
    </row>
    <row r="10" spans="1:9" x14ac:dyDescent="0.3">
      <c r="A10" s="141">
        <v>1985</v>
      </c>
      <c r="B10" s="145"/>
      <c r="C10" s="212">
        <v>240060</v>
      </c>
      <c r="D10" s="208">
        <f t="shared" si="1"/>
        <v>0</v>
      </c>
      <c r="E10" s="210">
        <f t="shared" si="0"/>
        <v>0</v>
      </c>
      <c r="F10" s="135">
        <v>6</v>
      </c>
    </row>
    <row r="11" spans="1:9" x14ac:dyDescent="0.3">
      <c r="A11" s="141">
        <v>1986</v>
      </c>
      <c r="B11" s="145"/>
      <c r="C11" s="212">
        <v>289140</v>
      </c>
      <c r="D11" s="208">
        <f t="shared" si="1"/>
        <v>0</v>
      </c>
      <c r="E11" s="210">
        <f t="shared" si="0"/>
        <v>0</v>
      </c>
      <c r="F11" s="135">
        <v>7</v>
      </c>
    </row>
    <row r="12" spans="1:9" x14ac:dyDescent="0.3">
      <c r="A12" s="141">
        <v>1987</v>
      </c>
      <c r="B12" s="145"/>
      <c r="C12" s="212">
        <v>350208</v>
      </c>
      <c r="D12" s="208">
        <f t="shared" si="1"/>
        <v>0</v>
      </c>
      <c r="E12" s="210">
        <f t="shared" si="0"/>
        <v>0</v>
      </c>
      <c r="F12" s="135">
        <v>8</v>
      </c>
    </row>
    <row r="13" spans="1:9" ht="14.4" customHeight="1" thickBot="1" x14ac:dyDescent="0.35">
      <c r="A13" s="141">
        <v>1988</v>
      </c>
      <c r="B13" s="145"/>
      <c r="C13" s="212">
        <v>637080</v>
      </c>
      <c r="D13" s="208">
        <f t="shared" si="1"/>
        <v>0</v>
      </c>
      <c r="E13" s="210">
        <f t="shared" si="0"/>
        <v>0</v>
      </c>
      <c r="F13" s="135">
        <v>9</v>
      </c>
      <c r="H13" s="133"/>
      <c r="I13" s="134"/>
    </row>
    <row r="14" spans="1:9" x14ac:dyDescent="0.3">
      <c r="A14" s="141">
        <v>1989</v>
      </c>
      <c r="B14" s="145"/>
      <c r="C14" s="212">
        <v>2481096</v>
      </c>
      <c r="D14" s="208">
        <f t="shared" si="1"/>
        <v>0</v>
      </c>
      <c r="E14" s="210">
        <f t="shared" si="0"/>
        <v>0</v>
      </c>
      <c r="F14" s="136">
        <f>SUM(E5:E14)</f>
        <v>0</v>
      </c>
      <c r="H14" s="133"/>
      <c r="I14" s="134"/>
    </row>
    <row r="15" spans="1:9" ht="14.4" customHeight="1" x14ac:dyDescent="0.3">
      <c r="A15" s="141">
        <v>1990</v>
      </c>
      <c r="B15" s="145"/>
      <c r="C15" s="212">
        <v>12355644</v>
      </c>
      <c r="D15" s="208">
        <f t="shared" si="1"/>
        <v>0</v>
      </c>
      <c r="E15" s="210">
        <f t="shared" si="0"/>
        <v>0</v>
      </c>
      <c r="F15" s="137">
        <f t="shared" ref="F15:F42" si="2">SUM(E6:E15)</f>
        <v>0</v>
      </c>
      <c r="H15" s="133"/>
      <c r="I15" s="134"/>
    </row>
    <row r="16" spans="1:9" ht="14.4" customHeight="1" x14ac:dyDescent="0.3">
      <c r="A16" s="141">
        <v>1991</v>
      </c>
      <c r="B16" s="145"/>
      <c r="C16" s="212">
        <v>21240000</v>
      </c>
      <c r="D16" s="208">
        <f t="shared" si="1"/>
        <v>0</v>
      </c>
      <c r="E16" s="210">
        <f t="shared" si="0"/>
        <v>0</v>
      </c>
      <c r="F16" s="137">
        <f t="shared" si="2"/>
        <v>0</v>
      </c>
      <c r="H16" s="133"/>
      <c r="I16" s="134"/>
    </row>
    <row r="17" spans="1:9" x14ac:dyDescent="0.3">
      <c r="A17" s="141">
        <v>1992</v>
      </c>
      <c r="B17" s="145"/>
      <c r="C17" s="212">
        <v>35220000</v>
      </c>
      <c r="D17" s="208">
        <f t="shared" si="1"/>
        <v>0</v>
      </c>
      <c r="E17" s="210">
        <f t="shared" si="0"/>
        <v>0</v>
      </c>
      <c r="F17" s="137">
        <f t="shared" si="2"/>
        <v>0</v>
      </c>
      <c r="H17" s="133"/>
      <c r="I17" s="134"/>
    </row>
    <row r="18" spans="1:9" x14ac:dyDescent="0.3">
      <c r="A18" s="141">
        <v>1993</v>
      </c>
      <c r="B18" s="145"/>
      <c r="C18" s="212">
        <v>47940000</v>
      </c>
      <c r="D18" s="208">
        <f t="shared" si="1"/>
        <v>0</v>
      </c>
      <c r="E18" s="210">
        <f t="shared" si="0"/>
        <v>0</v>
      </c>
      <c r="F18" s="137">
        <f t="shared" si="2"/>
        <v>0</v>
      </c>
      <c r="H18" s="133"/>
      <c r="I18" s="134"/>
    </row>
    <row r="19" spans="1:9" x14ac:dyDescent="0.3">
      <c r="A19" s="141">
        <v>1994</v>
      </c>
      <c r="B19" s="145"/>
      <c r="C19" s="212">
        <v>63936000</v>
      </c>
      <c r="D19" s="208">
        <f t="shared" si="1"/>
        <v>0</v>
      </c>
      <c r="E19" s="210">
        <f t="shared" si="0"/>
        <v>0</v>
      </c>
      <c r="F19" s="137">
        <f t="shared" si="2"/>
        <v>0</v>
      </c>
      <c r="H19" s="133"/>
      <c r="I19" s="134"/>
    </row>
    <row r="20" spans="1:9" x14ac:dyDescent="0.3">
      <c r="A20" s="141">
        <v>1995</v>
      </c>
      <c r="B20" s="145"/>
      <c r="C20" s="213">
        <v>8431.44</v>
      </c>
      <c r="D20" s="208">
        <f t="shared" si="1"/>
        <v>0</v>
      </c>
      <c r="E20" s="210">
        <f t="shared" si="0"/>
        <v>0</v>
      </c>
      <c r="F20" s="137">
        <f t="shared" si="2"/>
        <v>0</v>
      </c>
      <c r="H20" s="133"/>
      <c r="I20" s="134"/>
    </row>
    <row r="21" spans="1:9" x14ac:dyDescent="0.3">
      <c r="A21" s="141">
        <v>1996</v>
      </c>
      <c r="B21" s="145"/>
      <c r="C21" s="213">
        <v>10476</v>
      </c>
      <c r="D21" s="208">
        <f t="shared" si="1"/>
        <v>0</v>
      </c>
      <c r="E21" s="210">
        <f t="shared" si="0"/>
        <v>0</v>
      </c>
      <c r="F21" s="137">
        <f t="shared" si="2"/>
        <v>0</v>
      </c>
      <c r="H21" s="133"/>
      <c r="I21" s="134"/>
    </row>
    <row r="22" spans="1:9" x14ac:dyDescent="0.3">
      <c r="A22" s="141">
        <v>1997</v>
      </c>
      <c r="B22" s="145"/>
      <c r="C22" s="213">
        <v>12743.16</v>
      </c>
      <c r="D22" s="208">
        <f t="shared" si="1"/>
        <v>0</v>
      </c>
      <c r="E22" s="210">
        <f t="shared" si="0"/>
        <v>0</v>
      </c>
      <c r="F22" s="137">
        <f t="shared" si="2"/>
        <v>0</v>
      </c>
      <c r="H22" s="133"/>
      <c r="I22" s="134"/>
    </row>
    <row r="23" spans="1:9" x14ac:dyDescent="0.3">
      <c r="A23" s="141">
        <v>1998</v>
      </c>
      <c r="B23" s="145"/>
      <c r="C23" s="213">
        <v>14873.88</v>
      </c>
      <c r="D23" s="208">
        <f t="shared" si="1"/>
        <v>0</v>
      </c>
      <c r="E23" s="210">
        <f t="shared" si="0"/>
        <v>0</v>
      </c>
      <c r="F23" s="137">
        <f t="shared" si="2"/>
        <v>0</v>
      </c>
      <c r="H23" s="133"/>
      <c r="I23" s="134"/>
    </row>
    <row r="24" spans="1:9" x14ac:dyDescent="0.3">
      <c r="A24" s="141">
        <v>1999</v>
      </c>
      <c r="B24" s="145"/>
      <c r="C24" s="213">
        <v>20480.88</v>
      </c>
      <c r="D24" s="208">
        <f t="shared" si="1"/>
        <v>0</v>
      </c>
      <c r="E24" s="210">
        <f t="shared" si="0"/>
        <v>0</v>
      </c>
      <c r="F24" s="137">
        <f t="shared" si="2"/>
        <v>0</v>
      </c>
      <c r="H24" s="133"/>
      <c r="I24" s="134"/>
    </row>
    <row r="25" spans="1:9" x14ac:dyDescent="0.3">
      <c r="A25" s="142">
        <v>2000</v>
      </c>
      <c r="B25" s="145"/>
      <c r="C25" s="213">
        <v>23085.72</v>
      </c>
      <c r="D25" s="208">
        <f>ROUND(B25/C25,4)</f>
        <v>0</v>
      </c>
      <c r="E25" s="210">
        <f t="shared" si="0"/>
        <v>0</v>
      </c>
      <c r="F25" s="137">
        <f t="shared" si="2"/>
        <v>0</v>
      </c>
      <c r="H25" s="133"/>
      <c r="I25" s="134"/>
    </row>
    <row r="26" spans="1:9" x14ac:dyDescent="0.3">
      <c r="A26" s="142">
        <v>2001</v>
      </c>
      <c r="B26" s="145"/>
      <c r="C26" s="213">
        <v>24742.2</v>
      </c>
      <c r="D26" s="208">
        <f t="shared" ref="D26:D48" si="3">ROUND(B26/C26,4)</f>
        <v>0</v>
      </c>
      <c r="E26" s="210">
        <f t="shared" si="0"/>
        <v>0</v>
      </c>
      <c r="F26" s="137">
        <f t="shared" si="2"/>
        <v>0</v>
      </c>
      <c r="H26" s="133"/>
      <c r="I26" s="134"/>
    </row>
    <row r="27" spans="1:9" ht="14.4" customHeight="1" x14ac:dyDescent="0.3">
      <c r="A27" s="142">
        <v>2002</v>
      </c>
      <c r="B27" s="145"/>
      <c r="C27" s="213">
        <v>25598.52</v>
      </c>
      <c r="D27" s="208">
        <f t="shared" si="3"/>
        <v>0</v>
      </c>
      <c r="E27" s="210">
        <f t="shared" si="0"/>
        <v>0</v>
      </c>
      <c r="F27" s="137">
        <f t="shared" si="2"/>
        <v>0</v>
      </c>
      <c r="H27" s="133"/>
      <c r="I27" s="134"/>
    </row>
    <row r="28" spans="1:9" x14ac:dyDescent="0.3">
      <c r="A28" s="142">
        <v>2003</v>
      </c>
      <c r="B28" s="145"/>
      <c r="C28" s="213">
        <v>26417.64</v>
      </c>
      <c r="D28" s="208">
        <f t="shared" si="3"/>
        <v>0</v>
      </c>
      <c r="E28" s="210">
        <f t="shared" si="0"/>
        <v>0</v>
      </c>
      <c r="F28" s="137">
        <f t="shared" si="2"/>
        <v>0</v>
      </c>
      <c r="H28" s="133"/>
      <c r="I28" s="134"/>
    </row>
    <row r="29" spans="1:9" ht="16.2" customHeight="1" x14ac:dyDescent="0.3">
      <c r="A29" s="142">
        <v>2004</v>
      </c>
      <c r="B29" s="145"/>
      <c r="C29" s="213">
        <v>27474.84</v>
      </c>
      <c r="D29" s="208">
        <f t="shared" si="3"/>
        <v>0</v>
      </c>
      <c r="E29" s="210">
        <f t="shared" si="0"/>
        <v>0</v>
      </c>
      <c r="F29" s="137">
        <f t="shared" si="2"/>
        <v>0</v>
      </c>
      <c r="H29" s="133"/>
      <c r="I29" s="134"/>
    </row>
    <row r="30" spans="1:9" ht="16.2" customHeight="1" x14ac:dyDescent="0.3">
      <c r="A30" s="142">
        <v>2005</v>
      </c>
      <c r="B30" s="145"/>
      <c r="C30" s="213">
        <v>28563.48</v>
      </c>
      <c r="D30" s="208">
        <f t="shared" si="3"/>
        <v>0</v>
      </c>
      <c r="E30" s="210">
        <f t="shared" si="0"/>
        <v>0</v>
      </c>
      <c r="F30" s="137">
        <f t="shared" si="2"/>
        <v>0</v>
      </c>
      <c r="H30" s="133"/>
      <c r="I30" s="134"/>
    </row>
    <row r="31" spans="1:9" x14ac:dyDescent="0.3">
      <c r="A31" s="142">
        <v>2006</v>
      </c>
      <c r="B31" s="145"/>
      <c r="C31" s="213">
        <v>29726.76</v>
      </c>
      <c r="D31" s="208">
        <f t="shared" si="3"/>
        <v>0</v>
      </c>
      <c r="E31" s="210">
        <f t="shared" si="0"/>
        <v>0</v>
      </c>
      <c r="F31" s="137">
        <f t="shared" si="2"/>
        <v>0</v>
      </c>
      <c r="H31" s="133"/>
      <c r="I31" s="134"/>
    </row>
    <row r="32" spans="1:9" x14ac:dyDescent="0.3">
      <c r="A32" s="142">
        <v>2007</v>
      </c>
      <c r="B32" s="145"/>
      <c r="C32" s="213">
        <v>32292.36</v>
      </c>
      <c r="D32" s="208">
        <f t="shared" si="3"/>
        <v>0</v>
      </c>
      <c r="E32" s="210">
        <f t="shared" si="0"/>
        <v>0</v>
      </c>
      <c r="F32" s="137">
        <f t="shared" si="2"/>
        <v>0</v>
      </c>
      <c r="H32" s="133"/>
    </row>
    <row r="33" spans="1:10" ht="16.2" customHeight="1" thickBot="1" x14ac:dyDescent="0.35">
      <c r="A33" s="142">
        <v>2008</v>
      </c>
      <c r="B33" s="145"/>
      <c r="C33" s="213">
        <v>35326.559999999998</v>
      </c>
      <c r="D33" s="208">
        <f t="shared" si="3"/>
        <v>0</v>
      </c>
      <c r="E33" s="210">
        <f t="shared" si="0"/>
        <v>0</v>
      </c>
      <c r="F33" s="137">
        <f t="shared" si="2"/>
        <v>0</v>
      </c>
      <c r="H33" s="133"/>
    </row>
    <row r="34" spans="1:10" x14ac:dyDescent="0.3">
      <c r="A34" s="142">
        <v>2009</v>
      </c>
      <c r="B34" s="145"/>
      <c r="C34" s="213">
        <v>37235.519999999997</v>
      </c>
      <c r="D34" s="208">
        <f t="shared" si="3"/>
        <v>0</v>
      </c>
      <c r="E34" s="210">
        <f t="shared" si="0"/>
        <v>0</v>
      </c>
      <c r="F34" s="137">
        <f t="shared" si="2"/>
        <v>0</v>
      </c>
      <c r="H34" s="285" t="s">
        <v>66</v>
      </c>
      <c r="I34" s="286"/>
    </row>
    <row r="35" spans="1:10" ht="14.4" customHeight="1" thickBot="1" x14ac:dyDescent="0.35">
      <c r="A35" s="142">
        <v>2010</v>
      </c>
      <c r="B35" s="145"/>
      <c r="C35" s="213">
        <v>38699.760000000002</v>
      </c>
      <c r="D35" s="208">
        <f t="shared" si="3"/>
        <v>0</v>
      </c>
      <c r="E35" s="210">
        <f t="shared" si="0"/>
        <v>0</v>
      </c>
      <c r="F35" s="137">
        <f t="shared" si="2"/>
        <v>0</v>
      </c>
      <c r="H35" s="287"/>
      <c r="I35" s="288"/>
    </row>
    <row r="36" spans="1:10" ht="14.4" customHeight="1" x14ac:dyDescent="0.3">
      <c r="A36" s="142">
        <v>2011</v>
      </c>
      <c r="B36" s="145"/>
      <c r="C36" s="213">
        <v>40794.239999999998</v>
      </c>
      <c r="D36" s="208">
        <f t="shared" si="3"/>
        <v>0</v>
      </c>
      <c r="E36" s="210">
        <f t="shared" si="0"/>
        <v>0</v>
      </c>
      <c r="F36" s="137">
        <f t="shared" si="2"/>
        <v>0</v>
      </c>
      <c r="H36" s="324" t="s">
        <v>30</v>
      </c>
      <c r="I36" s="266" t="s">
        <v>85</v>
      </c>
    </row>
    <row r="37" spans="1:10" x14ac:dyDescent="0.3">
      <c r="A37" s="142">
        <v>2012</v>
      </c>
      <c r="B37" s="145"/>
      <c r="C37" s="213">
        <v>42260.04</v>
      </c>
      <c r="D37" s="208">
        <f t="shared" si="3"/>
        <v>0</v>
      </c>
      <c r="E37" s="210">
        <f t="shared" si="0"/>
        <v>0</v>
      </c>
      <c r="F37" s="137">
        <f t="shared" si="2"/>
        <v>0</v>
      </c>
      <c r="H37" s="325"/>
      <c r="I37" s="267"/>
    </row>
    <row r="38" spans="1:10" ht="14.4" customHeight="1" x14ac:dyDescent="0.3">
      <c r="A38" s="142">
        <v>2013</v>
      </c>
      <c r="B38" s="145"/>
      <c r="C38" s="213">
        <v>43800.72</v>
      </c>
      <c r="D38" s="208">
        <f t="shared" si="3"/>
        <v>0</v>
      </c>
      <c r="E38" s="210">
        <f t="shared" si="0"/>
        <v>0</v>
      </c>
      <c r="F38" s="137">
        <f t="shared" si="2"/>
        <v>0</v>
      </c>
      <c r="H38" s="325"/>
      <c r="I38" s="267"/>
    </row>
    <row r="39" spans="1:10" ht="15" thickBot="1" x14ac:dyDescent="0.35">
      <c r="A39" s="142">
        <v>2014</v>
      </c>
      <c r="B39" s="145"/>
      <c r="C39" s="213">
        <v>45401.52</v>
      </c>
      <c r="D39" s="208">
        <f t="shared" si="3"/>
        <v>0</v>
      </c>
      <c r="E39" s="210">
        <f t="shared" si="0"/>
        <v>0</v>
      </c>
      <c r="F39" s="137">
        <f t="shared" si="2"/>
        <v>0</v>
      </c>
      <c r="H39" s="325"/>
      <c r="I39" s="267"/>
    </row>
    <row r="40" spans="1:10" ht="14.7" customHeight="1" x14ac:dyDescent="0.3">
      <c r="A40" s="142">
        <v>2015</v>
      </c>
      <c r="B40" s="145"/>
      <c r="C40" s="213">
        <v>46797.36</v>
      </c>
      <c r="D40" s="208">
        <f t="shared" si="3"/>
        <v>0</v>
      </c>
      <c r="E40" s="210">
        <f t="shared" si="0"/>
        <v>0</v>
      </c>
      <c r="F40" s="137">
        <f t="shared" si="2"/>
        <v>0</v>
      </c>
      <c r="H40" s="218">
        <v>43240</v>
      </c>
      <c r="I40" s="221">
        <v>5956.06</v>
      </c>
    </row>
    <row r="41" spans="1:10" ht="14.7" customHeight="1" x14ac:dyDescent="0.3">
      <c r="A41" s="142">
        <v>2016</v>
      </c>
      <c r="B41" s="248"/>
      <c r="C41" s="213">
        <v>48566.52</v>
      </c>
      <c r="D41" s="208">
        <f t="shared" si="3"/>
        <v>0</v>
      </c>
      <c r="E41" s="210">
        <f t="shared" si="0"/>
        <v>0</v>
      </c>
      <c r="F41" s="137">
        <f t="shared" si="2"/>
        <v>0</v>
      </c>
      <c r="H41" s="219">
        <v>43466</v>
      </c>
      <c r="I41" s="222">
        <v>5956.06</v>
      </c>
    </row>
    <row r="42" spans="1:10" ht="14.7" customHeight="1" thickBot="1" x14ac:dyDescent="0.35">
      <c r="A42" s="143">
        <v>2017</v>
      </c>
      <c r="B42" s="248"/>
      <c r="C42" s="214">
        <v>51258.12</v>
      </c>
      <c r="D42" s="209">
        <f t="shared" si="3"/>
        <v>0</v>
      </c>
      <c r="E42" s="211">
        <f t="shared" si="0"/>
        <v>0</v>
      </c>
      <c r="F42" s="138">
        <f t="shared" si="2"/>
        <v>0</v>
      </c>
      <c r="H42" s="219">
        <v>43831</v>
      </c>
      <c r="I42" s="222">
        <v>6313.44</v>
      </c>
    </row>
    <row r="43" spans="1:10" ht="14.7" customHeight="1" thickBot="1" x14ac:dyDescent="0.35">
      <c r="A43" s="227" t="s">
        <v>77</v>
      </c>
      <c r="B43" s="144"/>
      <c r="C43" s="215">
        <v>21150.3</v>
      </c>
      <c r="D43" s="206">
        <f>ROUND(B43/C43,4)</f>
        <v>0</v>
      </c>
      <c r="E43" s="277">
        <f>ROUND(((4+19/31)/12*D43+(7+12/31)/12*D44),4)</f>
        <v>0</v>
      </c>
      <c r="F43" s="279">
        <f>SUM(E34:E44)</f>
        <v>0</v>
      </c>
      <c r="H43" s="219">
        <v>44197</v>
      </c>
      <c r="I43" s="222">
        <v>6313.44</v>
      </c>
    </row>
    <row r="44" spans="1:10" ht="14.7" customHeight="1" thickBot="1" x14ac:dyDescent="0.35">
      <c r="A44" s="228" t="s">
        <v>76</v>
      </c>
      <c r="B44" s="250"/>
      <c r="C44" s="226">
        <v>43997.99</v>
      </c>
      <c r="D44" s="209">
        <f>ROUND(B44/C44,4)</f>
        <v>0</v>
      </c>
      <c r="E44" s="278"/>
      <c r="F44" s="280"/>
      <c r="H44" s="219">
        <v>44562</v>
      </c>
      <c r="I44" s="222">
        <v>6313.44</v>
      </c>
    </row>
    <row r="45" spans="1:10" ht="14.7" customHeight="1" x14ac:dyDescent="0.3">
      <c r="A45" s="229">
        <v>2019</v>
      </c>
      <c r="B45" s="251"/>
      <c r="C45" s="232">
        <v>71472.72</v>
      </c>
      <c r="D45" s="238">
        <f t="shared" si="3"/>
        <v>0</v>
      </c>
      <c r="E45" s="235">
        <f t="shared" ref="E45:E49" si="4">D45</f>
        <v>0</v>
      </c>
      <c r="F45" s="223">
        <f>SUM(E35:E45)</f>
        <v>0</v>
      </c>
      <c r="H45" s="219">
        <v>44927</v>
      </c>
      <c r="I45" s="222">
        <v>6313.44</v>
      </c>
    </row>
    <row r="46" spans="1:10" ht="14.7" customHeight="1" x14ac:dyDescent="0.3">
      <c r="A46" s="230">
        <v>2020</v>
      </c>
      <c r="B46" s="249"/>
      <c r="C46" s="233">
        <v>75761.279999999999</v>
      </c>
      <c r="D46" s="239">
        <f t="shared" si="3"/>
        <v>0</v>
      </c>
      <c r="E46" s="236">
        <f t="shared" si="4"/>
        <v>0</v>
      </c>
      <c r="F46" s="224">
        <f t="shared" ref="F46:F51" si="5">SUM(E36:E46)</f>
        <v>0</v>
      </c>
      <c r="H46" s="219">
        <v>44986</v>
      </c>
      <c r="I46" s="222">
        <v>6805.9</v>
      </c>
    </row>
    <row r="47" spans="1:10" ht="14.7" customHeight="1" x14ac:dyDescent="0.3">
      <c r="A47" s="230">
        <v>2021</v>
      </c>
      <c r="B47" s="249"/>
      <c r="C47" s="233">
        <v>75761.279999999999</v>
      </c>
      <c r="D47" s="239">
        <f t="shared" si="3"/>
        <v>0</v>
      </c>
      <c r="E47" s="236">
        <f t="shared" si="4"/>
        <v>0</v>
      </c>
      <c r="F47" s="224">
        <f t="shared" si="5"/>
        <v>0</v>
      </c>
      <c r="H47" s="219">
        <v>45292</v>
      </c>
      <c r="I47" s="222">
        <v>8167.09</v>
      </c>
      <c r="J47" s="146"/>
    </row>
    <row r="48" spans="1:10" ht="14.7" customHeight="1" thickBot="1" x14ac:dyDescent="0.35">
      <c r="A48" s="230">
        <v>2022</v>
      </c>
      <c r="B48" s="249"/>
      <c r="C48" s="233">
        <v>75761.279999999999</v>
      </c>
      <c r="D48" s="239">
        <f t="shared" si="3"/>
        <v>0</v>
      </c>
      <c r="E48" s="236">
        <f t="shared" si="4"/>
        <v>0</v>
      </c>
      <c r="F48" s="224">
        <f t="shared" si="5"/>
        <v>0</v>
      </c>
      <c r="H48" s="220">
        <v>45658</v>
      </c>
      <c r="I48" s="216">
        <v>8575.4500000000007</v>
      </c>
    </row>
    <row r="49" spans="1:6" ht="14.4" customHeight="1" x14ac:dyDescent="0.3">
      <c r="A49" s="230">
        <v>2023</v>
      </c>
      <c r="B49" s="249"/>
      <c r="C49" s="233">
        <v>80685.88</v>
      </c>
      <c r="D49" s="239">
        <f t="shared" ref="D49" si="6">ROUND(B49/C49,4)</f>
        <v>0</v>
      </c>
      <c r="E49" s="236">
        <f t="shared" si="4"/>
        <v>0</v>
      </c>
      <c r="F49" s="225">
        <f t="shared" si="5"/>
        <v>0</v>
      </c>
    </row>
    <row r="50" spans="1:6" ht="14.4" customHeight="1" x14ac:dyDescent="0.3">
      <c r="A50" s="230">
        <v>2024</v>
      </c>
      <c r="B50" s="249"/>
      <c r="C50" s="233">
        <v>98005.08</v>
      </c>
      <c r="D50" s="239">
        <f t="shared" ref="D50" si="7">ROUND(B50/C50,4)</f>
        <v>0</v>
      </c>
      <c r="E50" s="236">
        <f t="shared" ref="E50" si="8">D50</f>
        <v>0</v>
      </c>
      <c r="F50" s="225">
        <f t="shared" si="5"/>
        <v>0</v>
      </c>
    </row>
    <row r="51" spans="1:6" ht="14.4" customHeight="1" thickBot="1" x14ac:dyDescent="0.35">
      <c r="A51" s="231">
        <v>2025</v>
      </c>
      <c r="B51" s="252"/>
      <c r="C51" s="234">
        <v>102905.4</v>
      </c>
      <c r="D51" s="240">
        <f t="shared" ref="D51" si="9">ROUND(B51/C51,4)</f>
        <v>0</v>
      </c>
      <c r="E51" s="237">
        <f t="shared" ref="E51" si="10">D51</f>
        <v>0</v>
      </c>
      <c r="F51" s="225">
        <f t="shared" si="5"/>
        <v>0</v>
      </c>
    </row>
    <row r="52" spans="1:6" ht="23.4" customHeight="1" thickBot="1" x14ac:dyDescent="0.35">
      <c r="A52" s="274" t="s">
        <v>117</v>
      </c>
      <c r="B52" s="275"/>
      <c r="C52" s="275"/>
      <c r="D52" s="276"/>
      <c r="E52" s="263">
        <f>MAX($F$14:$F$51)</f>
        <v>0</v>
      </c>
      <c r="F52" s="139">
        <f>MAX($F$14:$F$51)</f>
        <v>0</v>
      </c>
    </row>
    <row r="53" spans="1:6" ht="19.8" customHeight="1" thickBot="1" x14ac:dyDescent="0.35">
      <c r="A53" s="268" t="s">
        <v>116</v>
      </c>
      <c r="B53" s="269"/>
      <c r="C53" s="269"/>
      <c r="D53" s="270"/>
      <c r="E53" s="217">
        <f>ROUND(E52/10,4)</f>
        <v>0</v>
      </c>
      <c r="F53" s="247"/>
    </row>
    <row r="54" spans="1:6" ht="19.8" customHeight="1" x14ac:dyDescent="0.3">
      <c r="A54" s="281" t="s">
        <v>120</v>
      </c>
      <c r="B54" s="281"/>
      <c r="C54" s="281"/>
      <c r="D54" s="281"/>
      <c r="E54" s="281"/>
      <c r="F54" s="281"/>
    </row>
    <row r="55" spans="1:6" ht="15" thickBot="1" x14ac:dyDescent="0.35">
      <c r="A55" s="1"/>
      <c r="B55" s="1"/>
      <c r="C55" s="1"/>
      <c r="D55" s="1"/>
      <c r="E55" s="1"/>
    </row>
    <row r="56" spans="1:6" ht="29.4" customHeight="1" thickBot="1" x14ac:dyDescent="0.35">
      <c r="A56" s="296" t="s">
        <v>79</v>
      </c>
      <c r="B56" s="297"/>
      <c r="C56" s="297"/>
      <c r="D56" s="298"/>
      <c r="E56" s="25"/>
    </row>
    <row r="57" spans="1:6" ht="16.2" thickBot="1" x14ac:dyDescent="0.35">
      <c r="A57" s="26"/>
      <c r="B57" s="26"/>
      <c r="C57" s="26"/>
      <c r="D57" s="26"/>
      <c r="E57" s="27"/>
    </row>
    <row r="58" spans="1:6" ht="14.4" customHeight="1" x14ac:dyDescent="0.3">
      <c r="A58" s="299" t="s">
        <v>80</v>
      </c>
      <c r="B58" s="300"/>
      <c r="C58" s="300"/>
      <c r="D58" s="301"/>
      <c r="E58" s="305">
        <f>IF(E56&gt;0%, E56,E53)</f>
        <v>0</v>
      </c>
    </row>
    <row r="59" spans="1:6" ht="27" customHeight="1" thickBot="1" x14ac:dyDescent="0.35">
      <c r="A59" s="302"/>
      <c r="B59" s="303"/>
      <c r="C59" s="303"/>
      <c r="D59" s="304"/>
      <c r="E59" s="306"/>
    </row>
    <row r="60" spans="1:6" ht="23.4" customHeight="1" x14ac:dyDescent="0.3">
      <c r="A60" s="290" t="s">
        <v>125</v>
      </c>
      <c r="B60" s="290"/>
      <c r="C60" s="290"/>
      <c r="D60" s="290"/>
      <c r="E60" s="290"/>
    </row>
    <row r="61" spans="1:6" ht="22.8" customHeight="1" x14ac:dyDescent="0.3">
      <c r="A61" s="291"/>
      <c r="B61" s="291"/>
      <c r="C61" s="291"/>
      <c r="D61" s="291"/>
      <c r="E61" s="291"/>
    </row>
    <row r="62" spans="1:6" ht="22.8" customHeight="1" x14ac:dyDescent="0.3">
      <c r="A62" s="291"/>
      <c r="B62" s="291"/>
      <c r="C62" s="291"/>
      <c r="D62" s="291"/>
      <c r="E62" s="291"/>
    </row>
    <row r="63" spans="1:6" ht="15.6" x14ac:dyDescent="0.3">
      <c r="A63" s="28"/>
      <c r="B63" s="28"/>
      <c r="C63" s="28"/>
      <c r="D63" s="28"/>
      <c r="E63" s="29"/>
    </row>
    <row r="64" spans="1:6" ht="14.4" customHeight="1" x14ac:dyDescent="0.3">
      <c r="A64" s="311" t="s">
        <v>87</v>
      </c>
      <c r="B64" s="311"/>
      <c r="C64" s="311"/>
      <c r="D64" s="311"/>
      <c r="E64" s="311"/>
    </row>
    <row r="65" spans="1:5" ht="21.6" customHeight="1" thickBot="1" x14ac:dyDescent="0.35">
      <c r="A65" s="312"/>
      <c r="B65" s="312"/>
      <c r="C65" s="312"/>
      <c r="D65" s="312"/>
      <c r="E65" s="312"/>
    </row>
    <row r="66" spans="1:5" ht="24.6" customHeight="1" thickBot="1" x14ac:dyDescent="0.35">
      <c r="A66" s="282" t="s">
        <v>65</v>
      </c>
      <c r="B66" s="283"/>
      <c r="C66" s="283"/>
      <c r="D66" s="283"/>
      <c r="E66" s="284"/>
    </row>
    <row r="67" spans="1:5" ht="33.6" customHeight="1" x14ac:dyDescent="0.3">
      <c r="A67" s="316" t="s">
        <v>108</v>
      </c>
      <c r="B67" s="320" t="s">
        <v>91</v>
      </c>
      <c r="C67" s="321"/>
      <c r="D67" s="318" t="s">
        <v>86</v>
      </c>
      <c r="E67" s="319"/>
    </row>
    <row r="68" spans="1:5" ht="64.8" customHeight="1" thickBot="1" x14ac:dyDescent="0.35">
      <c r="A68" s="317"/>
      <c r="B68" s="322"/>
      <c r="C68" s="323"/>
      <c r="D68" s="318"/>
      <c r="E68" s="319"/>
    </row>
    <row r="69" spans="1:5" ht="26.4" customHeight="1" thickBot="1" x14ac:dyDescent="0.35">
      <c r="A69" s="195"/>
      <c r="B69" s="271">
        <f>IF($A$69="",0,LOOKUP($A$69,$H$40:$H$48,$I$40:$I$48))</f>
        <v>0</v>
      </c>
      <c r="C69" s="272"/>
      <c r="D69" s="307">
        <f>E58</f>
        <v>0</v>
      </c>
      <c r="E69" s="308"/>
    </row>
    <row r="70" spans="1:5" ht="36.6" customHeight="1" thickBot="1" x14ac:dyDescent="0.35">
      <c r="A70" s="313" t="s">
        <v>113</v>
      </c>
      <c r="B70" s="314"/>
      <c r="C70" s="315"/>
      <c r="D70" s="309">
        <f>ROUND(B69*D69,2)</f>
        <v>0</v>
      </c>
      <c r="E70" s="310"/>
    </row>
    <row r="71" spans="1:5" x14ac:dyDescent="0.3">
      <c r="A71" s="30"/>
      <c r="B71" s="30"/>
      <c r="C71" s="31"/>
      <c r="D71" s="32"/>
    </row>
    <row r="72" spans="1:5" x14ac:dyDescent="0.3">
      <c r="A72" s="273" t="s">
        <v>123</v>
      </c>
      <c r="B72" s="273"/>
      <c r="C72" s="273"/>
      <c r="D72" s="273"/>
      <c r="E72" s="273"/>
    </row>
    <row r="73" spans="1:5" ht="8.4" customHeight="1" x14ac:dyDescent="0.3">
      <c r="A73" s="273"/>
      <c r="B73" s="273"/>
      <c r="C73" s="273"/>
      <c r="D73" s="273"/>
      <c r="E73" s="273"/>
    </row>
    <row r="74" spans="1:5" ht="15.6" customHeight="1" x14ac:dyDescent="0.3">
      <c r="A74" s="273"/>
      <c r="B74" s="273"/>
      <c r="C74" s="273"/>
      <c r="D74" s="273"/>
      <c r="E74" s="273"/>
    </row>
    <row r="75" spans="1:5" ht="22.8" customHeight="1" x14ac:dyDescent="0.3">
      <c r="A75" s="273"/>
      <c r="B75" s="273"/>
      <c r="C75" s="273"/>
      <c r="D75" s="273"/>
      <c r="E75" s="273"/>
    </row>
    <row r="76" spans="1:5" ht="14.4" customHeight="1" x14ac:dyDescent="0.3"/>
    <row r="77" spans="1:5" ht="14.4" customHeight="1" x14ac:dyDescent="0.3">
      <c r="A77" s="289" t="s">
        <v>61</v>
      </c>
      <c r="B77" s="289"/>
      <c r="C77" s="289"/>
      <c r="D77" s="289"/>
      <c r="E77" s="289"/>
    </row>
    <row r="78" spans="1:5" ht="14.4" customHeight="1" x14ac:dyDescent="0.3">
      <c r="A78" s="289"/>
      <c r="B78" s="289"/>
      <c r="C78" s="289"/>
      <c r="D78" s="289"/>
      <c r="E78" s="289"/>
    </row>
    <row r="79" spans="1:5" ht="14.4" customHeight="1" x14ac:dyDescent="0.3">
      <c r="A79" s="289"/>
      <c r="B79" s="289"/>
      <c r="C79" s="289"/>
      <c r="D79" s="289"/>
      <c r="E79" s="289"/>
    </row>
    <row r="80" spans="1:5" x14ac:dyDescent="0.3">
      <c r="A80" s="289"/>
      <c r="B80" s="289"/>
      <c r="C80" s="289"/>
      <c r="D80" s="289"/>
      <c r="E80" s="289"/>
    </row>
    <row r="81" spans="1:5" x14ac:dyDescent="0.3">
      <c r="A81" s="289"/>
      <c r="B81" s="289"/>
      <c r="C81" s="289"/>
      <c r="D81" s="289"/>
      <c r="E81" s="289"/>
    </row>
  </sheetData>
  <sheetProtection algorithmName="SHA-512" hashValue="oFJIhfL1pCCbVkXqPXkxJ+a049e35V5l/MeBayd7D/jLCcv78QL7gAWzUrI8fd1dSrHVuLCQSU1JLTUZbV9m8w==" saltValue="MUfcrv68lKFLb/iLY4tlOg==" spinCount="100000" sheet="1" objects="1" scenarios="1"/>
  <mergeCells count="25">
    <mergeCell ref="H34:I35"/>
    <mergeCell ref="A77:E81"/>
    <mergeCell ref="A60:E62"/>
    <mergeCell ref="A1:E1"/>
    <mergeCell ref="A2:E2"/>
    <mergeCell ref="A56:D56"/>
    <mergeCell ref="A58:D59"/>
    <mergeCell ref="E58:E59"/>
    <mergeCell ref="D69:E69"/>
    <mergeCell ref="D70:E70"/>
    <mergeCell ref="A64:E65"/>
    <mergeCell ref="A70:C70"/>
    <mergeCell ref="A67:A68"/>
    <mergeCell ref="D67:E68"/>
    <mergeCell ref="B67:C68"/>
    <mergeCell ref="H36:H39"/>
    <mergeCell ref="I36:I39"/>
    <mergeCell ref="A53:D53"/>
    <mergeCell ref="B69:C69"/>
    <mergeCell ref="A72:E75"/>
    <mergeCell ref="A52:D52"/>
    <mergeCell ref="E43:E44"/>
    <mergeCell ref="F43:F44"/>
    <mergeCell ref="A54:F54"/>
    <mergeCell ref="A66:E66"/>
  </mergeCells>
  <conditionalFormatting sqref="E5:E14">
    <cfRule type="expression" dxfId="39" priority="3">
      <formula>$F$14=$E$52</formula>
    </cfRule>
  </conditionalFormatting>
  <conditionalFormatting sqref="E6:E15">
    <cfRule type="expression" dxfId="38" priority="4">
      <formula>$F$15=$E$52</formula>
    </cfRule>
  </conditionalFormatting>
  <conditionalFormatting sqref="E7:E16">
    <cfRule type="expression" dxfId="37" priority="43">
      <formula>$F$16=$E$52</formula>
    </cfRule>
  </conditionalFormatting>
  <conditionalFormatting sqref="E8:E17">
    <cfRule type="expression" dxfId="36" priority="44">
      <formula>$F$17=$E$52</formula>
    </cfRule>
  </conditionalFormatting>
  <conditionalFormatting sqref="E9:E18">
    <cfRule type="expression" dxfId="35" priority="45">
      <formula>$F$18=$E$52</formula>
    </cfRule>
  </conditionalFormatting>
  <conditionalFormatting sqref="E10:E19">
    <cfRule type="expression" dxfId="34" priority="46">
      <formula>$F$19=$E$52</formula>
    </cfRule>
  </conditionalFormatting>
  <conditionalFormatting sqref="E11:E20">
    <cfRule type="expression" dxfId="33" priority="47">
      <formula>$F$20=$E$52</formula>
    </cfRule>
  </conditionalFormatting>
  <conditionalFormatting sqref="E12:E21">
    <cfRule type="expression" dxfId="32" priority="48">
      <formula>$F$21=$E$52</formula>
    </cfRule>
  </conditionalFormatting>
  <conditionalFormatting sqref="E13:E22">
    <cfRule type="expression" dxfId="31" priority="49">
      <formula>$F$22=$E$52</formula>
    </cfRule>
  </conditionalFormatting>
  <conditionalFormatting sqref="E14:E23">
    <cfRule type="expression" dxfId="30" priority="50">
      <formula>$F$23=$E$52</formula>
    </cfRule>
  </conditionalFormatting>
  <conditionalFormatting sqref="E15:E24">
    <cfRule type="expression" dxfId="29" priority="51">
      <formula>$F$24=$E$52</formula>
    </cfRule>
  </conditionalFormatting>
  <conditionalFormatting sqref="E16:E25">
    <cfRule type="expression" dxfId="28" priority="52">
      <formula>$F$25=$E$52</formula>
    </cfRule>
  </conditionalFormatting>
  <conditionalFormatting sqref="E17:E26">
    <cfRule type="expression" dxfId="27" priority="53">
      <formula>$F$26=$E$52</formula>
    </cfRule>
  </conditionalFormatting>
  <conditionalFormatting sqref="E18:E27">
    <cfRule type="expression" dxfId="26" priority="54">
      <formula>$F$27=$E$52</formula>
    </cfRule>
  </conditionalFormatting>
  <conditionalFormatting sqref="E19:E28">
    <cfRule type="expression" dxfId="25" priority="55">
      <formula>$F$28=$E$52</formula>
    </cfRule>
  </conditionalFormatting>
  <conditionalFormatting sqref="E20:E29">
    <cfRule type="expression" dxfId="24" priority="56">
      <formula>$F$29=$E$52</formula>
    </cfRule>
  </conditionalFormatting>
  <conditionalFormatting sqref="E21:E30">
    <cfRule type="expression" dxfId="23" priority="57">
      <formula>$F$30=$E$52</formula>
    </cfRule>
  </conditionalFormatting>
  <conditionalFormatting sqref="E22:E31">
    <cfRule type="expression" dxfId="22" priority="58">
      <formula>$F$31=$E$52</formula>
    </cfRule>
  </conditionalFormatting>
  <conditionalFormatting sqref="E23:E32">
    <cfRule type="expression" dxfId="21" priority="59">
      <formula>$F$32=$E$52</formula>
    </cfRule>
  </conditionalFormatting>
  <conditionalFormatting sqref="E24:E33">
    <cfRule type="expression" dxfId="20" priority="60">
      <formula>$F$33=$E$52</formula>
    </cfRule>
  </conditionalFormatting>
  <conditionalFormatting sqref="E25:E34">
    <cfRule type="expression" dxfId="19" priority="61">
      <formula>$F$34=$E$52</formula>
    </cfRule>
  </conditionalFormatting>
  <conditionalFormatting sqref="E26:E35">
    <cfRule type="expression" dxfId="18" priority="62">
      <formula>$F$35=$E$52</formula>
    </cfRule>
  </conditionalFormatting>
  <conditionalFormatting sqref="E27:E36">
    <cfRule type="expression" dxfId="17" priority="63">
      <formula>$F$36=$E$52</formula>
    </cfRule>
  </conditionalFormatting>
  <conditionalFormatting sqref="E28:E37">
    <cfRule type="expression" dxfId="16" priority="64">
      <formula>$F$37=$E$52</formula>
    </cfRule>
  </conditionalFormatting>
  <conditionalFormatting sqref="E29:E38">
    <cfRule type="expression" dxfId="15" priority="65">
      <formula>$F$38=$E$52</formula>
    </cfRule>
  </conditionalFormatting>
  <conditionalFormatting sqref="E30:E39">
    <cfRule type="expression" dxfId="14" priority="66">
      <formula>$F$39=$E$52</formula>
    </cfRule>
  </conditionalFormatting>
  <conditionalFormatting sqref="E31:E40">
    <cfRule type="expression" dxfId="13" priority="67">
      <formula>$F$40=$E$52</formula>
    </cfRule>
  </conditionalFormatting>
  <conditionalFormatting sqref="E32:E41">
    <cfRule type="expression" dxfId="12" priority="1">
      <formula>$F$41=$E$52</formula>
    </cfRule>
  </conditionalFormatting>
  <conditionalFormatting sqref="E33:E42">
    <cfRule type="expression" dxfId="11" priority="2">
      <formula>$F$42=$E$52</formula>
    </cfRule>
  </conditionalFormatting>
  <conditionalFormatting sqref="E34:E44">
    <cfRule type="expression" dxfId="10" priority="68">
      <formula>$F$43=$E$52</formula>
    </cfRule>
  </conditionalFormatting>
  <conditionalFormatting sqref="E35:E45">
    <cfRule type="expression" dxfId="9" priority="69">
      <formula>$F$45=$E$52</formula>
    </cfRule>
  </conditionalFormatting>
  <conditionalFormatting sqref="E36:E46">
    <cfRule type="expression" dxfId="8" priority="70">
      <formula>$F$46=$E$52</formula>
    </cfRule>
  </conditionalFormatting>
  <conditionalFormatting sqref="E37:E47">
    <cfRule type="expression" dxfId="7" priority="71">
      <formula>$F$47=$E$52</formula>
    </cfRule>
  </conditionalFormatting>
  <conditionalFormatting sqref="E38:E48">
    <cfRule type="expression" dxfId="6" priority="72">
      <formula>$F$48=$E$52</formula>
    </cfRule>
  </conditionalFormatting>
  <conditionalFormatting sqref="E39:E49">
    <cfRule type="expression" dxfId="5" priority="73">
      <formula>$F$49=$E$52</formula>
    </cfRule>
  </conditionalFormatting>
  <conditionalFormatting sqref="E40:E50">
    <cfRule type="expression" dxfId="4" priority="74">
      <formula>$F$50=$E$52</formula>
    </cfRule>
  </conditionalFormatting>
  <conditionalFormatting sqref="E41:E51">
    <cfRule type="expression" dxfId="3" priority="75">
      <formula>$F$51=$E$52</formula>
    </cfRule>
  </conditionalFormatting>
  <dataValidations count="1">
    <dataValidation type="date" allowBlank="1" showInputMessage="1" showErrorMessage="1" error="Pole jest w formacie daty: RRRR-MM-DD_x000a_Data musi być póżniejsza od 2018-05-19" sqref="A69">
      <formula1>43240</formula1>
      <formula2>401769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W58"/>
  <sheetViews>
    <sheetView showGridLines="0" topLeftCell="A7" workbookViewId="0">
      <selection activeCell="K15" sqref="K15"/>
    </sheetView>
  </sheetViews>
  <sheetFormatPr defaultRowHeight="14.4" x14ac:dyDescent="0.3"/>
  <cols>
    <col min="1" max="1" width="18.33203125" style="1" customWidth="1"/>
    <col min="2" max="2" width="20.6640625" style="1" customWidth="1"/>
    <col min="3" max="3" width="12.6640625" style="1" customWidth="1"/>
    <col min="4" max="4" width="12.77734375" style="1" customWidth="1"/>
    <col min="5" max="5" width="14.77734375" style="1" customWidth="1"/>
    <col min="6" max="6" width="5.21875" style="1" customWidth="1"/>
    <col min="7" max="7" width="65.21875" style="1" customWidth="1"/>
    <col min="8" max="8" width="11.21875" style="153" customWidth="1"/>
    <col min="9" max="9" width="9.88671875" style="153" customWidth="1"/>
    <col min="10" max="10" width="10.33203125" style="153" customWidth="1"/>
    <col min="11" max="11" width="13.77734375" style="1" customWidth="1"/>
    <col min="12" max="12" width="18" style="1" customWidth="1"/>
    <col min="13" max="13" width="10.88671875" style="1" customWidth="1"/>
    <col min="14" max="14" width="12.77734375" style="1" customWidth="1"/>
    <col min="15" max="15" width="11.44140625" style="1" customWidth="1"/>
    <col min="16" max="16" width="11.5546875" style="1" customWidth="1"/>
    <col min="17" max="16384" width="8.88671875" style="1"/>
  </cols>
  <sheetData>
    <row r="1" spans="1:23" ht="20.399999999999999" customHeight="1" x14ac:dyDescent="0.3">
      <c r="A1" s="327" t="s">
        <v>124</v>
      </c>
      <c r="B1" s="327"/>
      <c r="C1" s="327"/>
      <c r="D1" s="327"/>
      <c r="E1" s="327"/>
      <c r="L1" s="161"/>
      <c r="M1" s="164">
        <v>36161</v>
      </c>
      <c r="N1" s="164">
        <v>36162</v>
      </c>
      <c r="O1" s="164">
        <v>37895</v>
      </c>
      <c r="P1" s="164">
        <v>41275</v>
      </c>
      <c r="Q1" s="162"/>
      <c r="R1" s="166">
        <v>0.09</v>
      </c>
      <c r="S1" s="166">
        <v>0.12</v>
      </c>
      <c r="T1" s="167">
        <v>300</v>
      </c>
      <c r="U1" s="162"/>
      <c r="V1" s="162"/>
      <c r="W1" s="162"/>
    </row>
    <row r="2" spans="1:23" ht="19.8" customHeight="1" thickBot="1" x14ac:dyDescent="0.35">
      <c r="A2" s="327"/>
      <c r="B2" s="327"/>
      <c r="C2" s="327"/>
      <c r="D2" s="327"/>
      <c r="E2" s="327"/>
      <c r="G2" s="326" t="s">
        <v>103</v>
      </c>
      <c r="H2" s="326"/>
      <c r="I2" s="326"/>
      <c r="J2" s="326"/>
      <c r="K2" s="326"/>
      <c r="L2" s="161"/>
      <c r="M2" s="164"/>
      <c r="N2" s="164"/>
      <c r="O2" s="164"/>
      <c r="P2" s="164"/>
      <c r="Q2" s="162"/>
      <c r="R2" s="166"/>
      <c r="S2" s="166"/>
      <c r="T2" s="167"/>
      <c r="U2" s="162"/>
      <c r="V2" s="162"/>
      <c r="W2" s="162"/>
    </row>
    <row r="3" spans="1:23" ht="31.05" customHeight="1" thickBot="1" x14ac:dyDescent="0.35">
      <c r="A3" s="337" t="s">
        <v>82</v>
      </c>
      <c r="B3" s="338"/>
      <c r="C3" s="241" t="s">
        <v>14</v>
      </c>
      <c r="D3" s="242" t="s">
        <v>0</v>
      </c>
      <c r="E3" s="149" t="s">
        <v>32</v>
      </c>
      <c r="G3" s="179" t="s">
        <v>99</v>
      </c>
      <c r="H3" s="48" t="s">
        <v>15</v>
      </c>
      <c r="I3" s="49" t="s">
        <v>16</v>
      </c>
      <c r="J3" s="50" t="s">
        <v>17</v>
      </c>
      <c r="K3" s="51" t="s">
        <v>26</v>
      </c>
      <c r="L3" s="161"/>
      <c r="M3" s="164"/>
      <c r="N3" s="164"/>
      <c r="O3" s="164"/>
      <c r="P3" s="164"/>
      <c r="Q3" s="162"/>
      <c r="R3" s="166"/>
      <c r="S3" s="166"/>
      <c r="T3" s="167"/>
      <c r="U3" s="162"/>
      <c r="V3" s="162"/>
      <c r="W3" s="162"/>
    </row>
    <row r="4" spans="1:23" ht="31.05" customHeight="1" thickBot="1" x14ac:dyDescent="0.35">
      <c r="A4" s="339" t="s">
        <v>105</v>
      </c>
      <c r="B4" s="340"/>
      <c r="C4" s="243"/>
      <c r="D4" s="244"/>
      <c r="E4" s="349" t="str">
        <f>IF($C$4&gt;=$P$1,"art. 18e",IF($C$4="","proszę obowiązkowo wprowadzić do komórki C4 datę wstąpienia po raz pierwszy do służby ","poza zakresem"))</f>
        <v xml:space="preserve">proszę obowiązkowo wprowadzić do komórki C4 datę wstąpienia po raz pierwszy do służby </v>
      </c>
      <c r="G4" s="127" t="s">
        <v>34</v>
      </c>
      <c r="H4" s="128">
        <f>$C$30</f>
        <v>0</v>
      </c>
      <c r="I4" s="128">
        <f>$D$30</f>
        <v>0</v>
      </c>
      <c r="J4" s="128">
        <f>$E$30</f>
        <v>0</v>
      </c>
      <c r="K4" s="129" t="str">
        <f>IF(C30&lt;25, "brak prawa",IF(H4&lt;25,0,ROUND(0.6+(H4-25)*0.03+I4*0.03/12,4)))</f>
        <v>brak prawa</v>
      </c>
      <c r="L4" s="161"/>
      <c r="M4" s="164"/>
      <c r="N4" s="164"/>
      <c r="O4" s="164"/>
      <c r="P4" s="164"/>
      <c r="Q4" s="162"/>
      <c r="R4" s="166"/>
      <c r="S4" s="166"/>
      <c r="T4" s="167"/>
      <c r="U4" s="162"/>
      <c r="V4" s="162"/>
      <c r="W4" s="162"/>
    </row>
    <row r="5" spans="1:23" ht="31.05" customHeight="1" thickBot="1" x14ac:dyDescent="0.35">
      <c r="A5" s="341" t="s">
        <v>81</v>
      </c>
      <c r="B5" s="342"/>
      <c r="C5" s="245" t="str">
        <f>IF('Podstawa wymiaru 10 lat SM'!$A$69="","",'Podstawa wymiaru 10 lat SM'!$A$69)</f>
        <v/>
      </c>
      <c r="D5" s="246" t="s">
        <v>74</v>
      </c>
      <c r="E5" s="350"/>
      <c r="G5" s="68"/>
      <c r="H5" s="346" t="s">
        <v>98</v>
      </c>
      <c r="I5" s="347"/>
      <c r="J5" s="348"/>
      <c r="K5" s="130">
        <f>IF(K4="brak prawa",0,MIN(K4,0.75))</f>
        <v>0</v>
      </c>
      <c r="L5" s="161"/>
      <c r="M5" s="164"/>
      <c r="N5" s="164"/>
      <c r="O5" s="164"/>
      <c r="P5" s="164"/>
      <c r="Q5" s="162"/>
      <c r="R5" s="166"/>
      <c r="S5" s="166"/>
      <c r="T5" s="167"/>
      <c r="U5" s="162"/>
      <c r="V5" s="162"/>
      <c r="W5" s="162"/>
    </row>
    <row r="6" spans="1:23" ht="22.95" customHeight="1" x14ac:dyDescent="0.3">
      <c r="A6" s="174"/>
      <c r="B6" s="174"/>
      <c r="C6" s="174"/>
      <c r="D6" s="174"/>
      <c r="E6" s="174"/>
      <c r="G6" s="30"/>
      <c r="H6" s="175"/>
      <c r="I6" s="175"/>
      <c r="J6" s="175"/>
      <c r="K6" s="175"/>
      <c r="L6" s="161"/>
      <c r="M6" s="164"/>
      <c r="N6" s="164"/>
      <c r="O6" s="164"/>
      <c r="P6" s="164"/>
      <c r="Q6" s="162"/>
      <c r="R6" s="166"/>
      <c r="S6" s="166"/>
      <c r="T6" s="167"/>
      <c r="U6" s="162"/>
      <c r="V6" s="162"/>
      <c r="W6" s="162"/>
    </row>
    <row r="7" spans="1:23" ht="31.8" customHeight="1" thickBot="1" x14ac:dyDescent="0.35">
      <c r="A7" s="328" t="s">
        <v>109</v>
      </c>
      <c r="B7" s="328"/>
      <c r="C7" s="328"/>
      <c r="D7" s="328"/>
      <c r="E7" s="328"/>
      <c r="G7" s="30"/>
      <c r="H7" s="175"/>
      <c r="I7" s="175"/>
      <c r="J7" s="175"/>
      <c r="K7" s="175"/>
      <c r="L7" s="161"/>
      <c r="M7" s="164"/>
      <c r="N7" s="164"/>
      <c r="O7" s="164"/>
      <c r="P7" s="164"/>
      <c r="Q7" s="162"/>
      <c r="R7" s="166"/>
      <c r="S7" s="166"/>
      <c r="T7" s="167"/>
      <c r="U7" s="162"/>
      <c r="V7" s="162"/>
      <c r="W7" s="162"/>
    </row>
    <row r="8" spans="1:23" ht="22.95" customHeight="1" thickBot="1" x14ac:dyDescent="0.35">
      <c r="A8" s="343" t="s">
        <v>29</v>
      </c>
      <c r="B8" s="344"/>
      <c r="C8" s="344"/>
      <c r="D8" s="344"/>
      <c r="E8" s="345"/>
      <c r="G8" s="351" t="s">
        <v>89</v>
      </c>
      <c r="H8" s="147" t="s">
        <v>15</v>
      </c>
      <c r="I8" s="148" t="s">
        <v>16</v>
      </c>
      <c r="J8" s="149" t="s">
        <v>17</v>
      </c>
      <c r="L8" s="34"/>
      <c r="M8" s="34"/>
    </row>
    <row r="9" spans="1:23" ht="22.95" customHeight="1" thickBot="1" x14ac:dyDescent="0.35">
      <c r="A9" s="35" t="s">
        <v>30</v>
      </c>
      <c r="B9" s="36" t="s">
        <v>31</v>
      </c>
      <c r="C9" s="35" t="s">
        <v>25</v>
      </c>
      <c r="D9" s="37" t="s">
        <v>27</v>
      </c>
      <c r="E9" s="36" t="s">
        <v>17</v>
      </c>
      <c r="G9" s="352"/>
      <c r="H9" s="150">
        <f>$C$30</f>
        <v>0</v>
      </c>
      <c r="I9" s="150">
        <f>$D$30</f>
        <v>0</v>
      </c>
      <c r="J9" s="151">
        <f>$E$30</f>
        <v>0</v>
      </c>
      <c r="L9" s="34"/>
      <c r="M9" s="34"/>
    </row>
    <row r="10" spans="1:23" ht="22.95" customHeight="1" x14ac:dyDescent="0.3">
      <c r="A10" s="260"/>
      <c r="B10" s="201"/>
      <c r="C10" s="40">
        <f>IF((ISBLANK(A10)=TRUE),0,DATEDIF(A10,B10+1,"Y"))</f>
        <v>0</v>
      </c>
      <c r="D10" s="41">
        <f>IF((ISBLANK(A10)=TRUE),0,DATEDIF(A10,B10+1,"YM"))</f>
        <v>0</v>
      </c>
      <c r="E10" s="42">
        <f>IF((ISBLANK(A10)=TRUE),0,DATEDIF(A10,B10+1,"MD"))</f>
        <v>0</v>
      </c>
      <c r="H10" s="1"/>
      <c r="I10" s="1"/>
      <c r="J10" s="1"/>
      <c r="L10" s="43"/>
      <c r="M10" s="34"/>
    </row>
    <row r="11" spans="1:23" ht="22.95" customHeight="1" x14ac:dyDescent="0.3">
      <c r="A11" s="260"/>
      <c r="B11" s="201"/>
      <c r="C11" s="44">
        <f>IF((ISBLANK(A11)=TRUE),0,DATEDIF(A11,B11+1,"Y"))</f>
        <v>0</v>
      </c>
      <c r="D11" s="45">
        <f>IF((ISBLANK(A11)=TRUE),0,DATEDIF(A11,B11+1,"YM"))</f>
        <v>0</v>
      </c>
      <c r="E11" s="46">
        <f>IF((ISBLANK(A11)=TRUE),0,DATEDIF(A11,B11+1,"MD"))</f>
        <v>0</v>
      </c>
      <c r="G11" s="335" t="s">
        <v>78</v>
      </c>
      <c r="H11" s="335"/>
      <c r="I11" s="335"/>
      <c r="J11" s="335"/>
      <c r="K11" s="34"/>
      <c r="L11" s="34"/>
      <c r="M11" s="34"/>
    </row>
    <row r="12" spans="1:23" ht="22.95" customHeight="1" thickBot="1" x14ac:dyDescent="0.35">
      <c r="A12" s="260"/>
      <c r="B12" s="201"/>
      <c r="C12" s="44">
        <f>IF((ISBLANK(A12)=TRUE),0,DATEDIF(A12,B12+1,"Y"))</f>
        <v>0</v>
      </c>
      <c r="D12" s="45">
        <f>IF((ISBLANK(A12)=TRUE),0,DATEDIF(A12,B12+1,"YM"))</f>
        <v>0</v>
      </c>
      <c r="E12" s="46">
        <f>IF((ISBLANK(A12)=TRUE),0,DATEDIF(A12,B12+1,"MD"))</f>
        <v>0</v>
      </c>
      <c r="G12" s="336" t="str">
        <f>IF($E$4="art. 18e","Obliczenie wysokości emerytury na podstawie art. 18e ustawy","")</f>
        <v/>
      </c>
      <c r="H12" s="336"/>
      <c r="I12" s="336"/>
      <c r="J12" s="336"/>
      <c r="L12" s="52"/>
      <c r="M12" s="52"/>
    </row>
    <row r="13" spans="1:23" ht="22.95" customHeight="1" thickBot="1" x14ac:dyDescent="0.35">
      <c r="A13" s="260"/>
      <c r="B13" s="201"/>
      <c r="C13" s="44">
        <f t="shared" ref="C13:C19" si="0">IF((ISBLANK(A13)=TRUE),0,DATEDIF(A13,B13+1,"Y"))</f>
        <v>0</v>
      </c>
      <c r="D13" s="45">
        <f t="shared" ref="D13:D19" si="1">IF((ISBLANK(A13)=TRUE),0,DATEDIF(A13,B13+1,"YM"))</f>
        <v>0</v>
      </c>
      <c r="E13" s="46">
        <f t="shared" ref="E13:E19" si="2">IF((ISBLANK(A13)=TRUE),0,DATEDIF(A13,B13+1,"MD"))</f>
        <v>0</v>
      </c>
      <c r="G13" s="353" t="s">
        <v>93</v>
      </c>
      <c r="H13" s="354"/>
      <c r="I13" s="354"/>
      <c r="J13" s="355"/>
      <c r="K13" s="264">
        <f>'Podstawa wymiaru 10 lat SM'!$D$70</f>
        <v>0</v>
      </c>
      <c r="L13" s="15"/>
      <c r="M13" s="15"/>
    </row>
    <row r="14" spans="1:23" ht="22.95" customHeight="1" thickBot="1" x14ac:dyDescent="0.35">
      <c r="A14" s="260"/>
      <c r="B14" s="201"/>
      <c r="C14" s="44">
        <f t="shared" si="0"/>
        <v>0</v>
      </c>
      <c r="D14" s="45">
        <f t="shared" si="1"/>
        <v>0</v>
      </c>
      <c r="E14" s="46">
        <f t="shared" si="2"/>
        <v>0</v>
      </c>
      <c r="G14" s="356" t="s">
        <v>90</v>
      </c>
      <c r="H14" s="357"/>
      <c r="I14" s="357"/>
      <c r="J14" s="358"/>
      <c r="K14" s="203"/>
      <c r="L14" s="186" t="str">
        <f>IF($H$9&lt;32,"wysługa (H9) &lt;32 lata","")</f>
        <v>wysługa (H9) &lt;32 lata</v>
      </c>
      <c r="M14" s="15"/>
    </row>
    <row r="15" spans="1:23" ht="22.95" customHeight="1" thickBot="1" x14ac:dyDescent="0.35">
      <c r="A15" s="260"/>
      <c r="B15" s="201"/>
      <c r="C15" s="44">
        <f t="shared" si="0"/>
        <v>0</v>
      </c>
      <c r="D15" s="45">
        <f t="shared" si="1"/>
        <v>0</v>
      </c>
      <c r="E15" s="46">
        <f t="shared" si="2"/>
        <v>0</v>
      </c>
      <c r="G15" s="359" t="s">
        <v>92</v>
      </c>
      <c r="H15" s="360"/>
      <c r="I15" s="360"/>
      <c r="J15" s="361"/>
      <c r="K15" s="265">
        <f>K13+K14</f>
        <v>0</v>
      </c>
      <c r="M15" s="67"/>
    </row>
    <row r="16" spans="1:23" ht="22.95" customHeight="1" thickBot="1" x14ac:dyDescent="0.35">
      <c r="A16" s="260"/>
      <c r="B16" s="201"/>
      <c r="C16" s="44">
        <f t="shared" si="0"/>
        <v>0</v>
      </c>
      <c r="D16" s="45">
        <f>IF((ISBLANK(A16)=TRUE),0,DATEDIF(A16,B16+1,"YM"))</f>
        <v>0</v>
      </c>
      <c r="E16" s="46">
        <f>IF((ISBLANK(A16)=TRUE),0,DATEDIF(A16,B16+1,"MD"))</f>
        <v>0</v>
      </c>
      <c r="G16" s="329" t="s">
        <v>24</v>
      </c>
      <c r="H16" s="330"/>
      <c r="I16" s="330"/>
      <c r="J16" s="331"/>
      <c r="K16" s="13">
        <f>K5</f>
        <v>0</v>
      </c>
      <c r="L16" s="67"/>
      <c r="M16" s="67"/>
    </row>
    <row r="17" spans="1:14" ht="22.95" customHeight="1" thickBot="1" x14ac:dyDescent="0.35">
      <c r="A17" s="260"/>
      <c r="B17" s="201"/>
      <c r="C17" s="44">
        <f t="shared" si="0"/>
        <v>0</v>
      </c>
      <c r="D17" s="45">
        <f>IF((ISBLANK(A17)=TRUE),0,DATEDIF(A17,B17+1,"YM"))</f>
        <v>0</v>
      </c>
      <c r="E17" s="46">
        <f>IF((ISBLANK(A17)=TRUE),0,DATEDIF(A17,B17+1,"MD"))</f>
        <v>0</v>
      </c>
      <c r="G17" s="332" t="s">
        <v>73</v>
      </c>
      <c r="H17" s="333"/>
      <c r="I17" s="333"/>
      <c r="J17" s="334"/>
      <c r="K17" s="163">
        <f>ROUND(K15*K16,2)</f>
        <v>0</v>
      </c>
      <c r="L17" s="67"/>
      <c r="M17" s="67"/>
    </row>
    <row r="18" spans="1:14" ht="22.95" customHeight="1" x14ac:dyDescent="0.3">
      <c r="A18" s="260"/>
      <c r="B18" s="201"/>
      <c r="C18" s="44">
        <f t="shared" si="0"/>
        <v>0</v>
      </c>
      <c r="D18" s="45">
        <f t="shared" si="1"/>
        <v>0</v>
      </c>
      <c r="E18" s="46">
        <f t="shared" si="2"/>
        <v>0</v>
      </c>
      <c r="G18" s="366" t="s">
        <v>58</v>
      </c>
      <c r="H18" s="367"/>
      <c r="I18" s="367"/>
      <c r="J18" s="368"/>
      <c r="K18" s="16">
        <f>MAX(ROUND(K17*$R$1,2),0)</f>
        <v>0</v>
      </c>
      <c r="N18" s="67"/>
    </row>
    <row r="19" spans="1:14" ht="22.95" customHeight="1" thickBot="1" x14ac:dyDescent="0.35">
      <c r="A19" s="260"/>
      <c r="B19" s="201"/>
      <c r="C19" s="44">
        <f t="shared" si="0"/>
        <v>0</v>
      </c>
      <c r="D19" s="45">
        <f t="shared" si="1"/>
        <v>0</v>
      </c>
      <c r="E19" s="46">
        <f t="shared" si="2"/>
        <v>0</v>
      </c>
      <c r="G19" s="369" t="s">
        <v>59</v>
      </c>
      <c r="H19" s="370"/>
      <c r="I19" s="370"/>
      <c r="J19" s="371"/>
      <c r="K19" s="17">
        <f>MAX(ROUND(ROUND(K17,0)*$S$1-$T$1,0),0)</f>
        <v>0</v>
      </c>
      <c r="N19" s="67"/>
    </row>
    <row r="20" spans="1:14" ht="22.95" customHeight="1" thickBot="1" x14ac:dyDescent="0.35">
      <c r="A20" s="260"/>
      <c r="B20" s="201"/>
      <c r="C20" s="44">
        <f t="shared" ref="C20:C29" si="3">IF((ISBLANK(A20)=TRUE),0,DATEDIF(A20,B20+1,"Y"))</f>
        <v>0</v>
      </c>
      <c r="D20" s="45">
        <f t="shared" ref="D20:D29" si="4">IF((ISBLANK(A20)=TRUE),0,DATEDIF(A20,B20+1,"YM"))</f>
        <v>0</v>
      </c>
      <c r="E20" s="46">
        <f t="shared" ref="E20:E29" si="5">IF((ISBLANK(A20)=TRUE),0,DATEDIF(A20,B20+1,"MD"))</f>
        <v>0</v>
      </c>
      <c r="G20" s="362" t="s">
        <v>72</v>
      </c>
      <c r="H20" s="363"/>
      <c r="I20" s="363"/>
      <c r="J20" s="364"/>
      <c r="K20" s="18">
        <f>K17-K18-K19</f>
        <v>0</v>
      </c>
      <c r="L20" s="152"/>
      <c r="N20" s="67"/>
    </row>
    <row r="21" spans="1:14" ht="22.95" customHeight="1" x14ac:dyDescent="0.3">
      <c r="A21" s="260"/>
      <c r="B21" s="201"/>
      <c r="C21" s="44">
        <f t="shared" ref="C21:C28" si="6">IF((ISBLANK(A21)=TRUE),0,DATEDIF(A21,B21+1,"Y"))</f>
        <v>0</v>
      </c>
      <c r="D21" s="45">
        <f t="shared" ref="D21:D28" si="7">IF((ISBLANK(A21)=TRUE),0,DATEDIF(A21,B21+1,"YM"))</f>
        <v>0</v>
      </c>
      <c r="E21" s="46">
        <f t="shared" ref="E21:E28" si="8">IF((ISBLANK(A21)=TRUE),0,DATEDIF(A21,B21+1,"MD"))</f>
        <v>0</v>
      </c>
      <c r="G21" s="131"/>
      <c r="H21" s="131"/>
      <c r="I21" s="131"/>
      <c r="J21" s="131"/>
      <c r="K21" s="132"/>
      <c r="L21" s="152"/>
      <c r="N21" s="67"/>
    </row>
    <row r="22" spans="1:14" ht="22.95" customHeight="1" x14ac:dyDescent="0.3">
      <c r="A22" s="260"/>
      <c r="B22" s="201"/>
      <c r="C22" s="44">
        <f t="shared" si="6"/>
        <v>0</v>
      </c>
      <c r="D22" s="45">
        <f t="shared" si="7"/>
        <v>0</v>
      </c>
      <c r="E22" s="46">
        <f t="shared" si="8"/>
        <v>0</v>
      </c>
      <c r="G22" s="372" t="s">
        <v>97</v>
      </c>
      <c r="H22" s="372"/>
      <c r="I22" s="372"/>
      <c r="J22" s="372"/>
      <c r="K22" s="372"/>
      <c r="L22" s="152"/>
      <c r="N22" s="67"/>
    </row>
    <row r="23" spans="1:14" ht="22.95" customHeight="1" x14ac:dyDescent="0.3">
      <c r="A23" s="260"/>
      <c r="B23" s="201"/>
      <c r="C23" s="44">
        <f t="shared" si="6"/>
        <v>0</v>
      </c>
      <c r="D23" s="45">
        <f t="shared" si="7"/>
        <v>0</v>
      </c>
      <c r="E23" s="46">
        <f t="shared" si="8"/>
        <v>0</v>
      </c>
      <c r="G23" s="372"/>
      <c r="H23" s="372"/>
      <c r="I23" s="372"/>
      <c r="J23" s="372"/>
      <c r="K23" s="372"/>
      <c r="L23" s="152"/>
      <c r="N23" s="67"/>
    </row>
    <row r="24" spans="1:14" ht="22.95" customHeight="1" x14ac:dyDescent="0.3">
      <c r="A24" s="260"/>
      <c r="B24" s="201"/>
      <c r="C24" s="44">
        <f t="shared" si="6"/>
        <v>0</v>
      </c>
      <c r="D24" s="45">
        <f t="shared" si="7"/>
        <v>0</v>
      </c>
      <c r="E24" s="46">
        <f t="shared" si="8"/>
        <v>0</v>
      </c>
      <c r="G24" s="372"/>
      <c r="H24" s="372"/>
      <c r="I24" s="372"/>
      <c r="J24" s="372"/>
      <c r="K24" s="372"/>
      <c r="L24" s="152"/>
      <c r="N24" s="67"/>
    </row>
    <row r="25" spans="1:14" ht="22.95" customHeight="1" x14ac:dyDescent="0.3">
      <c r="A25" s="260"/>
      <c r="B25" s="201"/>
      <c r="C25" s="44">
        <f t="shared" si="6"/>
        <v>0</v>
      </c>
      <c r="D25" s="45">
        <f t="shared" si="7"/>
        <v>0</v>
      </c>
      <c r="E25" s="46">
        <f t="shared" si="8"/>
        <v>0</v>
      </c>
      <c r="G25" s="176"/>
      <c r="H25" s="176"/>
      <c r="I25" s="176"/>
      <c r="J25" s="176"/>
      <c r="K25" s="176"/>
      <c r="L25" s="152"/>
      <c r="N25" s="67"/>
    </row>
    <row r="26" spans="1:14" ht="22.95" customHeight="1" x14ac:dyDescent="0.3">
      <c r="A26" s="260"/>
      <c r="B26" s="201"/>
      <c r="C26" s="44">
        <f t="shared" si="6"/>
        <v>0</v>
      </c>
      <c r="D26" s="45">
        <f t="shared" si="7"/>
        <v>0</v>
      </c>
      <c r="E26" s="46">
        <f t="shared" si="8"/>
        <v>0</v>
      </c>
      <c r="G26" s="289" t="s">
        <v>61</v>
      </c>
      <c r="H26" s="289"/>
      <c r="I26" s="289"/>
      <c r="J26" s="289"/>
      <c r="K26" s="289"/>
      <c r="L26" s="152"/>
      <c r="N26" s="67"/>
    </row>
    <row r="27" spans="1:14" ht="22.95" customHeight="1" x14ac:dyDescent="0.3">
      <c r="A27" s="260"/>
      <c r="B27" s="201"/>
      <c r="C27" s="44">
        <f t="shared" si="6"/>
        <v>0</v>
      </c>
      <c r="D27" s="45">
        <f t="shared" si="7"/>
        <v>0</v>
      </c>
      <c r="E27" s="46">
        <f t="shared" si="8"/>
        <v>0</v>
      </c>
      <c r="G27" s="289"/>
      <c r="H27" s="289"/>
      <c r="I27" s="289"/>
      <c r="J27" s="289"/>
      <c r="K27" s="289"/>
      <c r="L27" s="152"/>
      <c r="N27" s="67"/>
    </row>
    <row r="28" spans="1:14" ht="22.95" customHeight="1" x14ac:dyDescent="0.3">
      <c r="A28" s="260"/>
      <c r="B28" s="201"/>
      <c r="C28" s="44">
        <f t="shared" si="6"/>
        <v>0</v>
      </c>
      <c r="D28" s="45">
        <f t="shared" si="7"/>
        <v>0</v>
      </c>
      <c r="E28" s="46">
        <f t="shared" si="8"/>
        <v>0</v>
      </c>
      <c r="G28" s="131"/>
      <c r="H28" s="131"/>
      <c r="I28" s="131"/>
      <c r="J28" s="131"/>
      <c r="K28" s="132"/>
      <c r="N28" s="67"/>
    </row>
    <row r="29" spans="1:14" ht="22.95" customHeight="1" thickBot="1" x14ac:dyDescent="0.35">
      <c r="A29" s="260"/>
      <c r="B29" s="201"/>
      <c r="C29" s="44">
        <f t="shared" si="3"/>
        <v>0</v>
      </c>
      <c r="D29" s="45">
        <f t="shared" si="4"/>
        <v>0</v>
      </c>
      <c r="E29" s="46">
        <f t="shared" si="5"/>
        <v>0</v>
      </c>
    </row>
    <row r="30" spans="1:14" ht="22.95" customHeight="1" thickBot="1" x14ac:dyDescent="0.35">
      <c r="A30" s="343" t="s">
        <v>28</v>
      </c>
      <c r="B30" s="365"/>
      <c r="C30" s="76">
        <f>SUM(C10:C29)+INT((SUM(D10:D29)+INT(SUM(E10:E29)/30))/12)</f>
        <v>0</v>
      </c>
      <c r="D30" s="76">
        <f>MOD(SUM(D10:D20)+INT(SUM(E10:E20)/30),12)</f>
        <v>0</v>
      </c>
      <c r="E30" s="77">
        <f>MOD(SUM(E10:E20),30)</f>
        <v>0</v>
      </c>
    </row>
    <row r="31" spans="1:14" ht="22.95" customHeight="1" x14ac:dyDescent="0.3"/>
    <row r="32" spans="1:14" ht="22.95" customHeight="1" x14ac:dyDescent="0.3"/>
    <row r="33" spans="1:11" ht="51" customHeight="1" x14ac:dyDescent="0.3"/>
    <row r="34" spans="1:11" ht="22.2" hidden="1" customHeight="1" thickBot="1" x14ac:dyDescent="0.3">
      <c r="G34" s="180"/>
      <c r="H34" s="180"/>
      <c r="I34" s="180"/>
      <c r="J34" s="180"/>
      <c r="K34" s="180"/>
    </row>
    <row r="35" spans="1:11" ht="15" hidden="1" customHeight="1" thickBot="1" x14ac:dyDescent="0.35">
      <c r="A35" s="343" t="s">
        <v>33</v>
      </c>
      <c r="B35" s="344"/>
      <c r="C35" s="344"/>
      <c r="D35" s="344"/>
      <c r="E35" s="345"/>
      <c r="G35" s="180"/>
      <c r="H35" s="180"/>
      <c r="I35" s="180"/>
      <c r="J35" s="180"/>
      <c r="K35" s="180"/>
    </row>
    <row r="36" spans="1:11" ht="15" hidden="1" customHeight="1" thickBot="1" x14ac:dyDescent="0.35">
      <c r="A36" s="35" t="s">
        <v>30</v>
      </c>
      <c r="B36" s="36" t="s">
        <v>31</v>
      </c>
      <c r="C36" s="35" t="s">
        <v>25</v>
      </c>
      <c r="D36" s="37" t="s">
        <v>27</v>
      </c>
      <c r="E36" s="36" t="s">
        <v>17</v>
      </c>
    </row>
    <row r="37" spans="1:11" ht="14.4" hidden="1" customHeight="1" x14ac:dyDescent="0.3">
      <c r="A37" s="38"/>
      <c r="B37" s="39"/>
      <c r="C37" s="40">
        <f>IF((ISBLANK(A37)=TRUE),0,DATEDIF(A37,B37+1,"Y"))</f>
        <v>0</v>
      </c>
      <c r="D37" s="41">
        <f t="shared" ref="D37:D47" si="9">IF((ISBLANK(A37)=TRUE),0,DATEDIF(A37,B37+1,"YM"))</f>
        <v>0</v>
      </c>
      <c r="E37" s="42">
        <f t="shared" ref="E37:E47" si="10">IF((ISBLANK(A37)=TRUE),0,DATEDIF(A37,B37+1,"MD"))</f>
        <v>0</v>
      </c>
    </row>
    <row r="38" spans="1:11" ht="14.4" hidden="1" customHeight="1" x14ac:dyDescent="0.3">
      <c r="A38" s="53"/>
      <c r="B38" s="54"/>
      <c r="C38" s="44">
        <f>IF((ISBLANK(A38)=TRUE),0,DATEDIF(A38,B38+1,"Y"))</f>
        <v>0</v>
      </c>
      <c r="D38" s="45">
        <f t="shared" si="9"/>
        <v>0</v>
      </c>
      <c r="E38" s="46">
        <f t="shared" si="10"/>
        <v>0</v>
      </c>
    </row>
    <row r="39" spans="1:11" ht="14.4" hidden="1" customHeight="1" x14ac:dyDescent="0.3">
      <c r="A39" s="53"/>
      <c r="B39" s="54"/>
      <c r="C39" s="44">
        <f>IF((ISBLANK(A39)=TRUE),0,DATEDIF(A39,B39+1,"Y"))</f>
        <v>0</v>
      </c>
      <c r="D39" s="45">
        <f t="shared" si="9"/>
        <v>0</v>
      </c>
      <c r="E39" s="46">
        <f t="shared" si="10"/>
        <v>0</v>
      </c>
    </row>
    <row r="40" spans="1:11" ht="14.4" hidden="1" customHeight="1" x14ac:dyDescent="0.3">
      <c r="A40" s="53"/>
      <c r="B40" s="54"/>
      <c r="C40" s="44">
        <f t="shared" ref="C40:C47" si="11">IF((ISBLANK(A40)=TRUE),0,DATEDIF(A40,B40+1,"Y"))</f>
        <v>0</v>
      </c>
      <c r="D40" s="45">
        <f t="shared" si="9"/>
        <v>0</v>
      </c>
      <c r="E40" s="46">
        <f t="shared" si="10"/>
        <v>0</v>
      </c>
    </row>
    <row r="41" spans="1:11" ht="14.4" hidden="1" customHeight="1" x14ac:dyDescent="0.3">
      <c r="A41" s="53"/>
      <c r="B41" s="54"/>
      <c r="C41" s="44">
        <f t="shared" si="11"/>
        <v>0</v>
      </c>
      <c r="D41" s="45">
        <f t="shared" si="9"/>
        <v>0</v>
      </c>
      <c r="E41" s="46">
        <f t="shared" si="10"/>
        <v>0</v>
      </c>
    </row>
    <row r="42" spans="1:11" ht="14.4" hidden="1" customHeight="1" x14ac:dyDescent="0.3">
      <c r="A42" s="53"/>
      <c r="B42" s="54"/>
      <c r="C42" s="44">
        <f t="shared" si="11"/>
        <v>0</v>
      </c>
      <c r="D42" s="45">
        <f t="shared" si="9"/>
        <v>0</v>
      </c>
      <c r="E42" s="46">
        <f t="shared" si="10"/>
        <v>0</v>
      </c>
    </row>
    <row r="43" spans="1:11" ht="14.4" hidden="1" customHeight="1" x14ac:dyDescent="0.3">
      <c r="A43" s="53"/>
      <c r="B43" s="54"/>
      <c r="C43" s="44">
        <f t="shared" si="11"/>
        <v>0</v>
      </c>
      <c r="D43" s="45">
        <f t="shared" si="9"/>
        <v>0</v>
      </c>
      <c r="E43" s="46">
        <f t="shared" si="10"/>
        <v>0</v>
      </c>
    </row>
    <row r="44" spans="1:11" ht="14.4" hidden="1" customHeight="1" x14ac:dyDescent="0.3">
      <c r="A44" s="53"/>
      <c r="B44" s="54"/>
      <c r="C44" s="44">
        <f t="shared" si="11"/>
        <v>0</v>
      </c>
      <c r="D44" s="45">
        <f t="shared" si="9"/>
        <v>0</v>
      </c>
      <c r="E44" s="46">
        <f t="shared" si="10"/>
        <v>0</v>
      </c>
    </row>
    <row r="45" spans="1:11" ht="14.4" hidden="1" customHeight="1" x14ac:dyDescent="0.3">
      <c r="A45" s="53"/>
      <c r="B45" s="54"/>
      <c r="C45" s="44">
        <f t="shared" si="11"/>
        <v>0</v>
      </c>
      <c r="D45" s="45">
        <f t="shared" si="9"/>
        <v>0</v>
      </c>
      <c r="E45" s="46">
        <f t="shared" si="10"/>
        <v>0</v>
      </c>
    </row>
    <row r="46" spans="1:11" ht="14.4" hidden="1" customHeight="1" x14ac:dyDescent="0.3">
      <c r="A46" s="53"/>
      <c r="B46" s="54"/>
      <c r="C46" s="44">
        <f t="shared" si="11"/>
        <v>0</v>
      </c>
      <c r="D46" s="45">
        <f t="shared" si="9"/>
        <v>0</v>
      </c>
      <c r="E46" s="46">
        <f t="shared" si="10"/>
        <v>0</v>
      </c>
      <c r="G46" s="184" t="s">
        <v>94</v>
      </c>
      <c r="H46" s="184"/>
      <c r="I46" s="184"/>
      <c r="J46" s="184"/>
      <c r="K46" s="184"/>
    </row>
    <row r="47" spans="1:11" ht="15" hidden="1" customHeight="1" thickBot="1" x14ac:dyDescent="0.3">
      <c r="A47" s="71"/>
      <c r="B47" s="72"/>
      <c r="C47" s="73">
        <f t="shared" si="11"/>
        <v>0</v>
      </c>
      <c r="D47" s="74">
        <f t="shared" si="9"/>
        <v>0</v>
      </c>
      <c r="E47" s="75">
        <f t="shared" si="10"/>
        <v>0</v>
      </c>
      <c r="G47" s="160"/>
      <c r="H47" s="160"/>
      <c r="I47" s="160"/>
      <c r="J47" s="160"/>
      <c r="K47" s="160"/>
    </row>
    <row r="48" spans="1:11" ht="15" hidden="1" customHeight="1" thickBot="1" x14ac:dyDescent="0.35">
      <c r="A48" s="343" t="s">
        <v>28</v>
      </c>
      <c r="B48" s="365"/>
      <c r="C48" s="76">
        <f>SUM(C37:C47)+INT((SUM(D37:D47)+INT(SUM(E37:E47)/30))/12)</f>
        <v>0</v>
      </c>
      <c r="D48" s="76">
        <f>MOD(SUM(D37:D47)+INT(SUM(E37:E47)/30),12)</f>
        <v>0</v>
      </c>
      <c r="E48" s="77">
        <f>MOD(SUM(E37:E47),30)</f>
        <v>0</v>
      </c>
      <c r="G48" s="180" t="s">
        <v>61</v>
      </c>
      <c r="H48" s="180"/>
      <c r="I48" s="180"/>
      <c r="J48" s="180"/>
      <c r="K48" s="180"/>
    </row>
    <row r="49" spans="7:11" ht="14.4" hidden="1" customHeight="1" x14ac:dyDescent="0.3">
      <c r="G49" s="180"/>
      <c r="H49" s="180"/>
      <c r="I49" s="180"/>
      <c r="J49" s="180"/>
      <c r="K49" s="180"/>
    </row>
    <row r="50" spans="7:11" ht="14.4" hidden="1" customHeight="1" x14ac:dyDescent="0.3">
      <c r="G50" s="180"/>
      <c r="H50" s="180"/>
      <c r="I50" s="180"/>
      <c r="J50" s="180"/>
      <c r="K50" s="180"/>
    </row>
    <row r="51" spans="7:11" ht="71.400000000000006" customHeight="1" x14ac:dyDescent="0.3"/>
    <row r="52" spans="7:11" ht="14.4" customHeight="1" x14ac:dyDescent="0.3">
      <c r="H52" s="1"/>
      <c r="I52" s="1"/>
      <c r="J52" s="1"/>
    </row>
    <row r="53" spans="7:11" ht="21.6" customHeight="1" x14ac:dyDescent="0.3">
      <c r="H53" s="1"/>
      <c r="I53" s="1"/>
      <c r="J53" s="1"/>
    </row>
    <row r="54" spans="7:11" ht="22.8" customHeight="1" x14ac:dyDescent="0.3">
      <c r="H54" s="1"/>
      <c r="I54" s="1"/>
      <c r="J54" s="1"/>
    </row>
    <row r="55" spans="7:11" ht="15.6" customHeight="1" x14ac:dyDescent="0.3">
      <c r="H55" s="1"/>
      <c r="I55" s="1"/>
      <c r="J55" s="1"/>
    </row>
    <row r="56" spans="7:11" ht="14.4" customHeight="1" x14ac:dyDescent="0.3"/>
    <row r="57" spans="7:11" ht="14.4" customHeight="1" x14ac:dyDescent="0.3"/>
    <row r="58" spans="7:11" ht="14.4" customHeight="1" x14ac:dyDescent="0.3"/>
  </sheetData>
  <sheetProtection algorithmName="SHA-512" hashValue="u8gFo8rKjjQpFUzdImOghpO3hGTjyrTxlPznIjE5BJXzkNC5J0dHp+L7ipfEB3k2n8MbgGjsNBI7ymXzc4h9tQ==" saltValue="0VM0j5Qkna+Y0ZBjNydOpw==" spinCount="100000" sheet="1" objects="1" scenarios="1"/>
  <mergeCells count="25">
    <mergeCell ref="G14:J14"/>
    <mergeCell ref="G15:J15"/>
    <mergeCell ref="A35:E35"/>
    <mergeCell ref="G20:J20"/>
    <mergeCell ref="A48:B48"/>
    <mergeCell ref="G18:J18"/>
    <mergeCell ref="G19:J19"/>
    <mergeCell ref="G22:K24"/>
    <mergeCell ref="A30:B30"/>
    <mergeCell ref="G2:K2"/>
    <mergeCell ref="G26:K27"/>
    <mergeCell ref="A1:E2"/>
    <mergeCell ref="A7:E7"/>
    <mergeCell ref="G16:J16"/>
    <mergeCell ref="G17:J17"/>
    <mergeCell ref="G11:J11"/>
    <mergeCell ref="G12:J12"/>
    <mergeCell ref="A3:B3"/>
    <mergeCell ref="A4:B4"/>
    <mergeCell ref="A5:B5"/>
    <mergeCell ref="A8:E8"/>
    <mergeCell ref="H5:J5"/>
    <mergeCell ref="E4:E5"/>
    <mergeCell ref="G8:G9"/>
    <mergeCell ref="G13:J13"/>
  </mergeCells>
  <conditionalFormatting sqref="K14">
    <cfRule type="expression" dxfId="2" priority="1">
      <formula>$H$9&lt;32</formula>
    </cfRule>
  </conditionalFormatting>
  <dataValidations count="2">
    <dataValidation allowBlank="1" showInputMessage="1" showErrorMessage="1" error="Data musi być późniejsza od 2012-12-31 _x000a_" prompt="Proszę wypenić pole w formacie daty, _x000a_tj.: RRRR-MM-DD, gdzie:_x000a_RRRR - rok_x000a_MM - miesiąc_x000a_DD - dzień" sqref="C4"/>
    <dataValidation type="date" operator="greaterThan" allowBlank="1" showInputMessage="1" showErrorMessage="1" error="Data w formacie RRRR-MM-DD" sqref="A10:B29">
      <formula1>1</formula1>
    </dataValidation>
  </dataValidations>
  <pageMargins left="0.70866141732283472" right="0.70866141732283472" top="0.54" bottom="0.27559055118110237" header="0.25" footer="0.15748031496062992"/>
  <pageSetup paperSize="9" scale="94" orientation="landscape" r:id="rId1"/>
  <headerFooter>
    <oddHeader xml:space="preserve">&amp;C&amp;"-,Pogrubiony"KALKULATOR EMERYTALNY </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Roboczy!$B$2:$B$17</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pageSetUpPr fitToPage="1"/>
  </sheetPr>
  <dimension ref="A1:AA102"/>
  <sheetViews>
    <sheetView showGridLines="0" topLeftCell="A11" workbookViewId="0">
      <selection activeCell="H10" sqref="H10"/>
    </sheetView>
  </sheetViews>
  <sheetFormatPr defaultRowHeight="14.4" x14ac:dyDescent="0.3"/>
  <cols>
    <col min="1" max="1" width="19.44140625" style="1" customWidth="1"/>
    <col min="2" max="2" width="20.33203125" style="1" customWidth="1"/>
    <col min="3" max="3" width="12" style="1" customWidth="1"/>
    <col min="4" max="4" width="11.6640625" style="1" customWidth="1"/>
    <col min="5" max="5" width="14.5546875" style="1" customWidth="1"/>
    <col min="6" max="6" width="5.44140625" style="1" customWidth="1"/>
    <col min="7" max="7" width="63.88671875" style="1" customWidth="1"/>
    <col min="8" max="8" width="11.109375" style="153" customWidth="1"/>
    <col min="9" max="10" width="10.77734375" style="153" customWidth="1"/>
    <col min="11" max="11" width="14.77734375" style="1" customWidth="1"/>
    <col min="12" max="12" width="20.44140625" style="1" customWidth="1"/>
    <col min="13" max="13" width="10.88671875" style="1" customWidth="1"/>
    <col min="14" max="14" width="12.77734375" style="1" customWidth="1"/>
    <col min="15" max="15" width="11.44140625" style="1" customWidth="1"/>
    <col min="16" max="16" width="11.5546875" style="1" customWidth="1"/>
    <col min="17" max="16384" width="8.88671875" style="1"/>
  </cols>
  <sheetData>
    <row r="1" spans="1:27" ht="24.6" customHeight="1" x14ac:dyDescent="0.3">
      <c r="A1" s="327" t="s">
        <v>110</v>
      </c>
      <c r="B1" s="327"/>
      <c r="C1" s="327"/>
      <c r="D1" s="327"/>
      <c r="E1" s="327"/>
      <c r="H1" s="374"/>
      <c r="I1" s="374"/>
      <c r="J1" s="374"/>
      <c r="K1" s="374"/>
      <c r="L1" s="162"/>
      <c r="M1" s="164">
        <v>36161</v>
      </c>
      <c r="N1" s="164">
        <v>36162</v>
      </c>
      <c r="O1" s="164">
        <v>37895</v>
      </c>
      <c r="P1" s="164">
        <v>41275</v>
      </c>
      <c r="Q1" s="162"/>
      <c r="R1" s="166">
        <v>0.09</v>
      </c>
      <c r="S1" s="166">
        <v>0.12</v>
      </c>
      <c r="T1" s="167">
        <v>300</v>
      </c>
      <c r="U1" s="162"/>
      <c r="V1" s="162"/>
      <c r="W1" s="162"/>
      <c r="X1" s="162"/>
      <c r="Y1" s="162"/>
      <c r="Z1" s="162"/>
      <c r="AA1" s="161"/>
    </row>
    <row r="2" spans="1:27" ht="24" customHeight="1" thickBot="1" x14ac:dyDescent="0.35">
      <c r="A2" s="327"/>
      <c r="B2" s="327"/>
      <c r="C2" s="327"/>
      <c r="D2" s="327"/>
      <c r="E2" s="327"/>
      <c r="G2" s="381" t="s">
        <v>102</v>
      </c>
      <c r="H2" s="381"/>
      <c r="I2" s="381"/>
      <c r="J2" s="381"/>
      <c r="K2" s="381"/>
      <c r="L2" s="162"/>
      <c r="M2" s="164"/>
      <c r="N2" s="164"/>
      <c r="O2" s="164"/>
      <c r="P2" s="164"/>
      <c r="Q2" s="162"/>
      <c r="R2" s="166"/>
      <c r="S2" s="166"/>
      <c r="T2" s="167"/>
      <c r="U2" s="162"/>
      <c r="V2" s="162"/>
      <c r="W2" s="162"/>
      <c r="X2" s="162"/>
      <c r="Y2" s="162"/>
      <c r="Z2" s="162"/>
      <c r="AA2" s="161"/>
    </row>
    <row r="3" spans="1:27" ht="31.05" customHeight="1" thickBot="1" x14ac:dyDescent="0.35">
      <c r="A3" s="376" t="s">
        <v>88</v>
      </c>
      <c r="B3" s="377"/>
      <c r="C3" s="191" t="s">
        <v>14</v>
      </c>
      <c r="D3" s="187" t="s">
        <v>0</v>
      </c>
      <c r="E3" s="190" t="s">
        <v>32</v>
      </c>
      <c r="G3" s="179" t="s">
        <v>100</v>
      </c>
      <c r="H3" s="48" t="s">
        <v>15</v>
      </c>
      <c r="I3" s="49" t="s">
        <v>16</v>
      </c>
      <c r="J3" s="50" t="s">
        <v>17</v>
      </c>
      <c r="K3" s="51" t="s">
        <v>26</v>
      </c>
      <c r="L3" s="52"/>
      <c r="M3" s="164"/>
      <c r="N3" s="164"/>
      <c r="O3" s="164"/>
      <c r="P3" s="164"/>
      <c r="Q3" s="162"/>
      <c r="R3" s="166"/>
      <c r="S3" s="166"/>
      <c r="T3" s="167"/>
      <c r="U3" s="162"/>
      <c r="V3" s="162"/>
      <c r="W3" s="162"/>
      <c r="X3" s="162"/>
      <c r="Y3" s="162"/>
      <c r="Z3" s="162"/>
      <c r="AA3" s="161"/>
    </row>
    <row r="4" spans="1:27" ht="31.05" customHeight="1" thickBot="1" x14ac:dyDescent="0.35">
      <c r="A4" s="378" t="s">
        <v>105</v>
      </c>
      <c r="B4" s="379"/>
      <c r="C4" s="196"/>
      <c r="D4" s="192"/>
      <c r="E4" s="349" t="str">
        <f>IF(AND($C$4&lt;$N$1,$C$4&lt;&gt;""),"art. 15",IF(AND($C$4&gt;$M$1,$C$4&lt;$P$1,$C$4&lt;&gt;""),"art. 15a",IF($C$4="","proszę obowiązkowo wprowadzić do komórki C4 datę wstąpienia po raz pierwszy do służby","poza zakresem")))</f>
        <v>proszę obowiązkowo wprowadzić do komórki C4 datę wstąpienia po raz pierwszy do służby</v>
      </c>
      <c r="G4" s="55" t="s">
        <v>34</v>
      </c>
      <c r="H4" s="56">
        <f>C97</f>
        <v>0</v>
      </c>
      <c r="I4" s="57">
        <f>D97</f>
        <v>0</v>
      </c>
      <c r="J4" s="58">
        <f>E97</f>
        <v>0</v>
      </c>
      <c r="K4" s="181" t="str">
        <f>IF(C102&lt;15,"brak prawa",IF(AND(H5&lt;3,(J4+J5)&gt;30),ROUND(0.4+(H4-15)*0.026+(I4+1)*0.026/12,4),ROUND(0.4+(H4-15)*0.026+I4*0.026/12,4)))</f>
        <v>brak prawa</v>
      </c>
      <c r="L4" s="24" t="str">
        <f>IF(AND(H5&lt;3,(J4+J5)&gt;30),"+1 mies. po 2,6% za sumę dni","")</f>
        <v/>
      </c>
      <c r="M4" s="164"/>
      <c r="N4" s="164"/>
      <c r="O4" s="164"/>
      <c r="P4" s="164"/>
      <c r="Q4" s="162"/>
      <c r="R4" s="166"/>
      <c r="S4" s="166"/>
      <c r="T4" s="167"/>
      <c r="U4" s="162"/>
      <c r="V4" s="162"/>
      <c r="W4" s="162"/>
      <c r="X4" s="162"/>
      <c r="Y4" s="162"/>
      <c r="Z4" s="162"/>
      <c r="AA4" s="161"/>
    </row>
    <row r="5" spans="1:27" ht="31.05" customHeight="1" thickBot="1" x14ac:dyDescent="0.35">
      <c r="A5" s="341" t="s">
        <v>81</v>
      </c>
      <c r="B5" s="380"/>
      <c r="C5" s="197" t="str">
        <f>IF('Podstawa wymiaru 10 lat SM'!$A$69="","",'Podstawa wymiaru 10 lat SM'!$A$69)</f>
        <v/>
      </c>
      <c r="D5" s="188" t="s">
        <v>74</v>
      </c>
      <c r="E5" s="350"/>
      <c r="G5" s="59" t="s">
        <v>19</v>
      </c>
      <c r="H5" s="60">
        <f>IF(AND($C$4&lt;$N$1,$C$4&lt;&gt;""),C41,0)</f>
        <v>0</v>
      </c>
      <c r="I5" s="61">
        <f>IF(AND($C$4&lt;$N$1,$C$4&lt;&gt;""),D41,0)</f>
        <v>0</v>
      </c>
      <c r="J5" s="62">
        <f>IF(AND($C$4&lt;$N$1,$C$4&lt;&gt;""),E41,0)</f>
        <v>0</v>
      </c>
      <c r="K5" s="23">
        <f>IF(H5&lt;3,ROUND(H5*0.026+I5*0.026/12,4),ROUND(0.078+(H5-3)*0.013+I5*0.013/12,4))</f>
        <v>0</v>
      </c>
      <c r="L5" s="15" t="str">
        <f>IF($E$4="art. 15a","nie dolicza się - art. 15a","")</f>
        <v/>
      </c>
      <c r="M5" s="164"/>
      <c r="N5" s="164"/>
      <c r="O5" s="164"/>
      <c r="P5" s="164"/>
      <c r="Q5" s="162"/>
      <c r="R5" s="166"/>
      <c r="S5" s="166"/>
      <c r="T5" s="167"/>
      <c r="U5" s="162"/>
      <c r="V5" s="162"/>
      <c r="W5" s="162"/>
      <c r="X5" s="162"/>
      <c r="Y5" s="162"/>
      <c r="Z5" s="162"/>
      <c r="AA5" s="161"/>
    </row>
    <row r="6" spans="1:27" ht="31.05" customHeight="1" thickBot="1" x14ac:dyDescent="0.35">
      <c r="A6" s="174"/>
      <c r="B6" s="174"/>
      <c r="C6" s="174"/>
      <c r="D6" s="174"/>
      <c r="E6" s="174"/>
      <c r="G6" s="63" t="s">
        <v>20</v>
      </c>
      <c r="H6" s="64">
        <f>IF(AND($C$4&lt;$N$1,$C$4&lt;&gt;""),C56,0)</f>
        <v>0</v>
      </c>
      <c r="I6" s="65">
        <f>IF(AND($C$4&lt;$N$1,$C$4&lt;&gt;""),D56,0)</f>
        <v>0</v>
      </c>
      <c r="J6" s="66">
        <f>IF(AND($C$4&lt;$N$1,$C$4&lt;&gt;""),E56,0)</f>
        <v>0</v>
      </c>
      <c r="K6" s="19">
        <f>ROUND(H6*0.007+I6*0.007/12,4)</f>
        <v>0</v>
      </c>
      <c r="L6" s="15" t="str">
        <f>IF($E$4="art. 15a","nie dolicza się - art. 15a","")</f>
        <v/>
      </c>
      <c r="M6" s="164"/>
      <c r="N6" s="164"/>
      <c r="O6" s="164"/>
      <c r="P6" s="164"/>
      <c r="Q6" s="162"/>
      <c r="R6" s="166"/>
      <c r="S6" s="166"/>
      <c r="T6" s="167"/>
      <c r="U6" s="162"/>
      <c r="V6" s="162"/>
      <c r="W6" s="162"/>
      <c r="X6" s="162"/>
      <c r="Y6" s="162"/>
      <c r="Z6" s="162"/>
      <c r="AA6" s="161"/>
    </row>
    <row r="7" spans="1:27" ht="31.05" customHeight="1" thickBot="1" x14ac:dyDescent="0.35">
      <c r="A7" s="328" t="s">
        <v>109</v>
      </c>
      <c r="B7" s="328"/>
      <c r="C7" s="328"/>
      <c r="D7" s="328"/>
      <c r="E7" s="328"/>
      <c r="G7" s="68"/>
      <c r="H7" s="346" t="s">
        <v>98</v>
      </c>
      <c r="I7" s="347"/>
      <c r="J7" s="348"/>
      <c r="K7" s="19">
        <f>MIN(SUM(K4:K6),0.75)</f>
        <v>0</v>
      </c>
      <c r="L7" s="67"/>
      <c r="M7" s="164"/>
      <c r="N7" s="164"/>
      <c r="O7" s="164"/>
      <c r="P7" s="164"/>
      <c r="Q7" s="162"/>
      <c r="R7" s="166"/>
      <c r="S7" s="166"/>
      <c r="T7" s="167"/>
      <c r="U7" s="162"/>
      <c r="V7" s="162"/>
      <c r="W7" s="162"/>
      <c r="X7" s="162"/>
      <c r="Y7" s="162"/>
      <c r="Z7" s="162"/>
      <c r="AA7" s="161"/>
    </row>
    <row r="8" spans="1:27" ht="19.95" customHeight="1" thickBot="1" x14ac:dyDescent="0.35">
      <c r="A8" s="343" t="s">
        <v>48</v>
      </c>
      <c r="B8" s="344"/>
      <c r="C8" s="344"/>
      <c r="D8" s="344"/>
      <c r="E8" s="345"/>
      <c r="G8" s="68"/>
      <c r="H8" s="30"/>
      <c r="I8" s="30"/>
      <c r="J8" s="69"/>
      <c r="K8" s="70"/>
      <c r="L8" s="67"/>
      <c r="M8" s="34"/>
    </row>
    <row r="9" spans="1:27" ht="22.95" customHeight="1" thickBot="1" x14ac:dyDescent="0.35">
      <c r="A9" s="35" t="s">
        <v>30</v>
      </c>
      <c r="B9" s="36" t="s">
        <v>31</v>
      </c>
      <c r="C9" s="35" t="s">
        <v>25</v>
      </c>
      <c r="D9" s="37" t="s">
        <v>27</v>
      </c>
      <c r="E9" s="36" t="s">
        <v>17</v>
      </c>
      <c r="G9" s="351" t="s">
        <v>89</v>
      </c>
      <c r="H9" s="147" t="s">
        <v>15</v>
      </c>
      <c r="I9" s="49" t="s">
        <v>16</v>
      </c>
      <c r="J9" s="148" t="s">
        <v>17</v>
      </c>
      <c r="M9" s="34"/>
    </row>
    <row r="10" spans="1:27" ht="22.95" customHeight="1" thickBot="1" x14ac:dyDescent="0.35">
      <c r="A10" s="260"/>
      <c r="B10" s="201"/>
      <c r="C10" s="40">
        <f>IF((ISBLANK(A10)=TRUE),0,DATEDIF(A10,B10+1,"Y"))</f>
        <v>0</v>
      </c>
      <c r="D10" s="41">
        <f>IF((ISBLANK(A10)=TRUE),0,DATEDIF(A10,B10+1,"YM"))</f>
        <v>0</v>
      </c>
      <c r="E10" s="42">
        <f>IF((ISBLANK(A10)=TRUE),0,DATEDIF(A10,B10+1,"MD"))</f>
        <v>0</v>
      </c>
      <c r="G10" s="352"/>
      <c r="H10" s="150">
        <f>IF($E4="art. 15",SUM(H4:H6)+INT((SUM(I4:I6)+INT(SUM(J4:J6)/30))/12),IF($E$4="art. 15a",SUM(H4:H4)+INT((SUM(I4:I4)+INT(SUM(J4:J4)/30))/12),0))</f>
        <v>0</v>
      </c>
      <c r="I10" s="150">
        <f>IF($E$4="art. 15",MOD(SUM(I4:I6)+INT(SUM(J4:J6)/30),12),IF($E$4="art. 15a",MOD(SUM(I4:I4)+INT(SUM(J4:J4)/30),12),0))</f>
        <v>0</v>
      </c>
      <c r="J10" s="151">
        <f>IF($E$4="art. 15",MOD(SUM(J4:J6),30),IF($E$4="art. 15a",MOD(SUM(J4:J4),30),0))</f>
        <v>0</v>
      </c>
      <c r="M10" s="34"/>
    </row>
    <row r="11" spans="1:27" ht="22.95" customHeight="1" x14ac:dyDescent="0.3">
      <c r="A11" s="260"/>
      <c r="B11" s="201"/>
      <c r="C11" s="44">
        <f>IF((ISBLANK(A11)=TRUE),0,DATEDIF(A11,B11+1,"Y"))</f>
        <v>0</v>
      </c>
      <c r="D11" s="45">
        <f>IF((ISBLANK(A11)=TRUE),0,DATEDIF(A11,B11+1,"YM"))</f>
        <v>0</v>
      </c>
      <c r="E11" s="46">
        <f>IF((ISBLANK(A11)=TRUE),0,DATEDIF(A11,B11+1,"MD"))</f>
        <v>0</v>
      </c>
      <c r="G11" s="47"/>
      <c r="H11" s="375"/>
      <c r="I11" s="375"/>
      <c r="J11" s="33"/>
      <c r="K11" s="34"/>
      <c r="L11" s="34"/>
      <c r="M11" s="34"/>
    </row>
    <row r="12" spans="1:27" ht="22.95" customHeight="1" x14ac:dyDescent="0.3">
      <c r="A12" s="260"/>
      <c r="B12" s="201"/>
      <c r="C12" s="44">
        <f>IF((ISBLANK(A12)=TRUE),0,DATEDIF(A12,B12+1,"Y"))</f>
        <v>0</v>
      </c>
      <c r="D12" s="45">
        <f>IF((ISBLANK(A12)=TRUE),0,DATEDIF(A12,B12+1,"YM"))</f>
        <v>0</v>
      </c>
      <c r="E12" s="46">
        <f>IF((ISBLANK(A12)=TRUE),0,DATEDIF(A12,B12+1,"MD"))</f>
        <v>0</v>
      </c>
      <c r="G12" s="335" t="s">
        <v>78</v>
      </c>
      <c r="H12" s="335"/>
      <c r="I12" s="335"/>
      <c r="J12" s="335"/>
      <c r="M12" s="52"/>
    </row>
    <row r="13" spans="1:27" ht="22.95" customHeight="1" thickBot="1" x14ac:dyDescent="0.35">
      <c r="A13" s="260"/>
      <c r="B13" s="201"/>
      <c r="C13" s="44">
        <f t="shared" ref="C13:C20" si="0">IF((ISBLANK(A13)=TRUE),0,DATEDIF(A13,B13+1,"Y"))</f>
        <v>0</v>
      </c>
      <c r="D13" s="45">
        <f t="shared" ref="D13:D20" si="1">IF((ISBLANK(A13)=TRUE),0,DATEDIF(A13,B13+1,"YM"))</f>
        <v>0</v>
      </c>
      <c r="E13" s="46">
        <f t="shared" ref="E13:E20" si="2">IF((ISBLANK(A13)=TRUE),0,DATEDIF(A13,B13+1,"MD"))</f>
        <v>0</v>
      </c>
      <c r="G13" s="382" t="str">
        <f>IF($E$4="art. 15","Obliczenie wysokości emerytury na podstawie art. 15 ustawy",IF($E$4="art. 15a","Obliczenie wysokości emerytury na podstawie art. 15a ustawy",""))</f>
        <v/>
      </c>
      <c r="H13" s="382"/>
      <c r="I13" s="382"/>
      <c r="J13" s="382"/>
      <c r="K13" s="172"/>
      <c r="M13" s="15"/>
    </row>
    <row r="14" spans="1:27" ht="22.95" customHeight="1" thickBot="1" x14ac:dyDescent="0.35">
      <c r="A14" s="260"/>
      <c r="B14" s="201"/>
      <c r="C14" s="44">
        <f t="shared" si="0"/>
        <v>0</v>
      </c>
      <c r="D14" s="45">
        <f t="shared" si="1"/>
        <v>0</v>
      </c>
      <c r="E14" s="46">
        <f t="shared" si="2"/>
        <v>0</v>
      </c>
      <c r="G14" s="353" t="s">
        <v>93</v>
      </c>
      <c r="H14" s="354"/>
      <c r="I14" s="354"/>
      <c r="J14" s="355"/>
      <c r="K14" s="264">
        <f>'Podstawa wymiaru 10 lat SM'!$D$70</f>
        <v>0</v>
      </c>
      <c r="M14" s="15"/>
    </row>
    <row r="15" spans="1:27" ht="22.95" customHeight="1" thickBot="1" x14ac:dyDescent="0.35">
      <c r="A15" s="260"/>
      <c r="B15" s="201"/>
      <c r="C15" s="44">
        <f t="shared" si="0"/>
        <v>0</v>
      </c>
      <c r="D15" s="45">
        <f t="shared" si="1"/>
        <v>0</v>
      </c>
      <c r="E15" s="46">
        <f t="shared" si="2"/>
        <v>0</v>
      </c>
      <c r="G15" s="356" t="s">
        <v>90</v>
      </c>
      <c r="H15" s="357"/>
      <c r="I15" s="357"/>
      <c r="J15" s="358"/>
      <c r="K15" s="203"/>
      <c r="L15" s="186" t="str">
        <f>IF($H$10&lt;32,"wysługa (H10) &lt;32 lata","")</f>
        <v>wysługa (H10) &lt;32 lata</v>
      </c>
      <c r="M15" s="67"/>
    </row>
    <row r="16" spans="1:27" ht="22.95" customHeight="1" thickBot="1" x14ac:dyDescent="0.35">
      <c r="A16" s="260"/>
      <c r="B16" s="201"/>
      <c r="C16" s="44">
        <f t="shared" si="0"/>
        <v>0</v>
      </c>
      <c r="D16" s="45">
        <f>IF((ISBLANK(A16)=TRUE),0,DATEDIF(A16,B16+1,"YM"))</f>
        <v>0</v>
      </c>
      <c r="E16" s="46">
        <f>IF((ISBLANK(A16)=TRUE),0,DATEDIF(A16,B16+1,"MD"))</f>
        <v>0</v>
      </c>
      <c r="G16" s="359" t="s">
        <v>92</v>
      </c>
      <c r="H16" s="360"/>
      <c r="I16" s="360"/>
      <c r="J16" s="361"/>
      <c r="K16" s="265">
        <f>K14+K15</f>
        <v>0</v>
      </c>
      <c r="M16" s="67"/>
    </row>
    <row r="17" spans="1:14" ht="22.95" customHeight="1" thickBot="1" x14ac:dyDescent="0.35">
      <c r="A17" s="260"/>
      <c r="B17" s="201"/>
      <c r="C17" s="44">
        <f t="shared" si="0"/>
        <v>0</v>
      </c>
      <c r="D17" s="45">
        <f>IF((ISBLANK(A17)=TRUE),0,DATEDIF(A17,B17+1,"YM"))</f>
        <v>0</v>
      </c>
      <c r="E17" s="46">
        <f>IF((ISBLANK(A17)=TRUE),0,DATEDIF(A17,B17+1,"MD"))</f>
        <v>0</v>
      </c>
      <c r="G17" s="329" t="s">
        <v>24</v>
      </c>
      <c r="H17" s="330"/>
      <c r="I17" s="330"/>
      <c r="J17" s="331"/>
      <c r="K17" s="8">
        <f>K7</f>
        <v>0</v>
      </c>
      <c r="M17" s="67"/>
    </row>
    <row r="18" spans="1:14" ht="22.95" customHeight="1" thickBot="1" x14ac:dyDescent="0.35">
      <c r="A18" s="260"/>
      <c r="B18" s="201"/>
      <c r="C18" s="44">
        <f t="shared" si="0"/>
        <v>0</v>
      </c>
      <c r="D18" s="45">
        <f t="shared" si="1"/>
        <v>0</v>
      </c>
      <c r="E18" s="46">
        <f t="shared" si="2"/>
        <v>0</v>
      </c>
      <c r="G18" s="332" t="s">
        <v>73</v>
      </c>
      <c r="H18" s="333"/>
      <c r="I18" s="333"/>
      <c r="J18" s="334"/>
      <c r="K18" s="163">
        <f>ROUND(K16*K17,2)</f>
        <v>0</v>
      </c>
      <c r="N18" s="67"/>
    </row>
    <row r="19" spans="1:14" ht="22.95" customHeight="1" x14ac:dyDescent="0.3">
      <c r="A19" s="260"/>
      <c r="B19" s="201"/>
      <c r="C19" s="44">
        <f t="shared" si="0"/>
        <v>0</v>
      </c>
      <c r="D19" s="45">
        <f t="shared" si="1"/>
        <v>0</v>
      </c>
      <c r="E19" s="46">
        <f t="shared" si="2"/>
        <v>0</v>
      </c>
      <c r="G19" s="366" t="s">
        <v>58</v>
      </c>
      <c r="H19" s="367"/>
      <c r="I19" s="367"/>
      <c r="J19" s="368"/>
      <c r="K19" s="16">
        <f>MAX(ROUND(K18*$R$1,2),0)</f>
        <v>0</v>
      </c>
      <c r="N19" s="67"/>
    </row>
    <row r="20" spans="1:14" ht="22.95" customHeight="1" thickBot="1" x14ac:dyDescent="0.35">
      <c r="A20" s="260"/>
      <c r="B20" s="201"/>
      <c r="C20" s="73">
        <f t="shared" si="0"/>
        <v>0</v>
      </c>
      <c r="D20" s="74">
        <f t="shared" si="1"/>
        <v>0</v>
      </c>
      <c r="E20" s="75">
        <f t="shared" si="2"/>
        <v>0</v>
      </c>
      <c r="G20" s="369" t="s">
        <v>59</v>
      </c>
      <c r="H20" s="370"/>
      <c r="I20" s="370"/>
      <c r="J20" s="371"/>
      <c r="K20" s="17">
        <f>MAX(ROUND(ROUND(K18,0)*$S$1-$T$1,0),0)</f>
        <v>0</v>
      </c>
      <c r="N20" s="67"/>
    </row>
    <row r="21" spans="1:14" ht="22.95" customHeight="1" thickBot="1" x14ac:dyDescent="0.35">
      <c r="A21" s="343" t="s">
        <v>28</v>
      </c>
      <c r="B21" s="365"/>
      <c r="C21" s="76">
        <f>SUM(C10:C20)+INT((SUM(D10:D20)+INT(SUM(E10:E20)/30))/12)</f>
        <v>0</v>
      </c>
      <c r="D21" s="76">
        <f>MOD(SUM(D10:D20)+INT(SUM(E10:E20)/30),12)</f>
        <v>0</v>
      </c>
      <c r="E21" s="77">
        <f>MOD(SUM(E10:E20),30)</f>
        <v>0</v>
      </c>
      <c r="G21" s="362" t="s">
        <v>72</v>
      </c>
      <c r="H21" s="363"/>
      <c r="I21" s="363"/>
      <c r="J21" s="364"/>
      <c r="K21" s="18">
        <f>K18-K19-K20</f>
        <v>0</v>
      </c>
      <c r="N21" s="67"/>
    </row>
    <row r="22" spans="1:14" ht="22.95" customHeight="1" thickBot="1" x14ac:dyDescent="0.35">
      <c r="A22" s="153"/>
      <c r="B22" s="153"/>
      <c r="C22" s="153"/>
      <c r="D22" s="153"/>
      <c r="E22" s="153"/>
      <c r="G22" s="82"/>
      <c r="K22" s="153"/>
    </row>
    <row r="23" spans="1:14" ht="22.95" customHeight="1" thickBot="1" x14ac:dyDescent="0.35">
      <c r="A23" s="392" t="s">
        <v>49</v>
      </c>
      <c r="B23" s="398"/>
      <c r="C23" s="398"/>
      <c r="D23" s="398"/>
      <c r="E23" s="399"/>
      <c r="G23" s="373" t="s">
        <v>95</v>
      </c>
      <c r="H23" s="373"/>
      <c r="I23" s="373"/>
      <c r="J23" s="373"/>
      <c r="K23" s="373"/>
    </row>
    <row r="24" spans="1:14" ht="22.95" customHeight="1" thickBot="1" x14ac:dyDescent="0.35">
      <c r="A24" s="78" t="s">
        <v>30</v>
      </c>
      <c r="B24" s="79" t="s">
        <v>31</v>
      </c>
      <c r="C24" s="78" t="s">
        <v>25</v>
      </c>
      <c r="D24" s="80" t="s">
        <v>27</v>
      </c>
      <c r="E24" s="81" t="s">
        <v>17</v>
      </c>
      <c r="G24" s="373"/>
      <c r="H24" s="373"/>
      <c r="I24" s="373"/>
      <c r="J24" s="373"/>
      <c r="K24" s="373"/>
      <c r="L24" s="152"/>
    </row>
    <row r="25" spans="1:14" ht="22.95" customHeight="1" x14ac:dyDescent="0.3">
      <c r="A25" s="260"/>
      <c r="B25" s="201"/>
      <c r="C25" s="40">
        <f>IF((ISBLANK(A25)=TRUE),0,DATEDIF(A25,B25+1,"Y"))</f>
        <v>0</v>
      </c>
      <c r="D25" s="41">
        <f t="shared" ref="D25:D40" si="3">IF((ISBLANK(A25)=TRUE),0,DATEDIF(A25,B25+1,"YM"))</f>
        <v>0</v>
      </c>
      <c r="E25" s="42">
        <f t="shared" ref="E25:E40" si="4">IF((ISBLANK(A25)=TRUE),0,DATEDIF(A25,B25+1,"MD"))</f>
        <v>0</v>
      </c>
      <c r="G25" s="373"/>
      <c r="H25" s="373"/>
      <c r="I25" s="373"/>
      <c r="J25" s="373"/>
      <c r="K25" s="373"/>
    </row>
    <row r="26" spans="1:14" ht="22.95" customHeight="1" x14ac:dyDescent="0.3">
      <c r="A26" s="260"/>
      <c r="B26" s="201"/>
      <c r="C26" s="44">
        <f>IF((ISBLANK(A26)=TRUE),0,DATEDIF(A26,B26+1,"Y"))</f>
        <v>0</v>
      </c>
      <c r="D26" s="45">
        <f t="shared" si="3"/>
        <v>0</v>
      </c>
      <c r="E26" s="46">
        <f t="shared" si="4"/>
        <v>0</v>
      </c>
    </row>
    <row r="27" spans="1:14" ht="22.95" customHeight="1" x14ac:dyDescent="0.3">
      <c r="A27" s="260"/>
      <c r="B27" s="201"/>
      <c r="C27" s="44">
        <f>IF((ISBLANK(A27)=TRUE),0,DATEDIF(A27,B27+1,"Y"))</f>
        <v>0</v>
      </c>
      <c r="D27" s="45">
        <f t="shared" si="3"/>
        <v>0</v>
      </c>
      <c r="E27" s="46">
        <f t="shared" si="4"/>
        <v>0</v>
      </c>
      <c r="G27" s="289" t="s">
        <v>61</v>
      </c>
      <c r="H27" s="289"/>
      <c r="I27" s="289"/>
      <c r="J27" s="289"/>
      <c r="K27" s="289"/>
    </row>
    <row r="28" spans="1:14" ht="22.95" customHeight="1" x14ac:dyDescent="0.3">
      <c r="A28" s="260"/>
      <c r="B28" s="201"/>
      <c r="C28" s="44">
        <f t="shared" ref="C28:C40" si="5">IF((ISBLANK(A28)=TRUE),0,DATEDIF(A28,B28+1,"Y"))</f>
        <v>0</v>
      </c>
      <c r="D28" s="45">
        <f t="shared" si="3"/>
        <v>0</v>
      </c>
      <c r="E28" s="46">
        <f t="shared" si="4"/>
        <v>0</v>
      </c>
      <c r="G28" s="289"/>
      <c r="H28" s="289"/>
      <c r="I28" s="289"/>
      <c r="J28" s="289"/>
      <c r="K28" s="289"/>
    </row>
    <row r="29" spans="1:14" ht="22.95" customHeight="1" x14ac:dyDescent="0.3">
      <c r="A29" s="260"/>
      <c r="B29" s="201"/>
      <c r="C29" s="44">
        <f t="shared" si="5"/>
        <v>0</v>
      </c>
      <c r="D29" s="45">
        <f t="shared" si="3"/>
        <v>0</v>
      </c>
      <c r="E29" s="46">
        <f t="shared" si="4"/>
        <v>0</v>
      </c>
      <c r="G29" s="289"/>
      <c r="H29" s="289"/>
      <c r="I29" s="289"/>
      <c r="J29" s="289"/>
      <c r="K29" s="289"/>
      <c r="M29" s="43"/>
      <c r="N29" s="14"/>
    </row>
    <row r="30" spans="1:14" ht="22.95" customHeight="1" x14ac:dyDescent="0.3">
      <c r="A30" s="260"/>
      <c r="B30" s="201"/>
      <c r="C30" s="44">
        <f t="shared" si="5"/>
        <v>0</v>
      </c>
      <c r="D30" s="45">
        <f t="shared" si="3"/>
        <v>0</v>
      </c>
      <c r="E30" s="46">
        <f t="shared" si="4"/>
        <v>0</v>
      </c>
      <c r="L30" s="153"/>
      <c r="M30" s="14"/>
      <c r="N30" s="43"/>
    </row>
    <row r="31" spans="1:14" ht="22.95" customHeight="1" x14ac:dyDescent="0.3">
      <c r="A31" s="260"/>
      <c r="B31" s="201"/>
      <c r="C31" s="44">
        <f t="shared" ref="C31:C36" si="6">IF((ISBLANK(A31)=TRUE),0,DATEDIF(A31,B31+1,"Y"))</f>
        <v>0</v>
      </c>
      <c r="D31" s="45">
        <f t="shared" ref="D31:D36" si="7">IF((ISBLANK(A31)=TRUE),0,DATEDIF(A31,B31+1,"YM"))</f>
        <v>0</v>
      </c>
      <c r="E31" s="46">
        <f t="shared" ref="E31:E36" si="8">IF((ISBLANK(A31)=TRUE),0,DATEDIF(A31,B31+1,"MD"))</f>
        <v>0</v>
      </c>
      <c r="L31" s="153"/>
    </row>
    <row r="32" spans="1:14" ht="22.95" customHeight="1" x14ac:dyDescent="0.3">
      <c r="A32" s="260"/>
      <c r="B32" s="201"/>
      <c r="C32" s="44">
        <f t="shared" si="6"/>
        <v>0</v>
      </c>
      <c r="D32" s="45">
        <f t="shared" si="7"/>
        <v>0</v>
      </c>
      <c r="E32" s="46">
        <f t="shared" si="8"/>
        <v>0</v>
      </c>
      <c r="L32" s="153"/>
    </row>
    <row r="33" spans="1:12" ht="22.95" customHeight="1" x14ac:dyDescent="0.3">
      <c r="A33" s="260"/>
      <c r="B33" s="201"/>
      <c r="C33" s="44">
        <f t="shared" si="6"/>
        <v>0</v>
      </c>
      <c r="D33" s="45">
        <f t="shared" si="7"/>
        <v>0</v>
      </c>
      <c r="E33" s="46">
        <f t="shared" si="8"/>
        <v>0</v>
      </c>
      <c r="L33" s="153"/>
    </row>
    <row r="34" spans="1:12" ht="22.95" customHeight="1" x14ac:dyDescent="0.3">
      <c r="A34" s="260"/>
      <c r="B34" s="201"/>
      <c r="C34" s="44">
        <f t="shared" si="6"/>
        <v>0</v>
      </c>
      <c r="D34" s="45">
        <f t="shared" si="7"/>
        <v>0</v>
      </c>
      <c r="E34" s="46">
        <f t="shared" si="8"/>
        <v>0</v>
      </c>
      <c r="L34" s="153"/>
    </row>
    <row r="35" spans="1:12" ht="22.95" customHeight="1" x14ac:dyDescent="0.3">
      <c r="A35" s="260"/>
      <c r="B35" s="201"/>
      <c r="C35" s="44">
        <f t="shared" si="6"/>
        <v>0</v>
      </c>
      <c r="D35" s="45">
        <f t="shared" si="7"/>
        <v>0</v>
      </c>
      <c r="E35" s="46">
        <f t="shared" si="8"/>
        <v>0</v>
      </c>
      <c r="L35" s="153"/>
    </row>
    <row r="36" spans="1:12" ht="22.95" customHeight="1" x14ac:dyDescent="0.3">
      <c r="A36" s="260"/>
      <c r="B36" s="201"/>
      <c r="C36" s="44">
        <f t="shared" si="6"/>
        <v>0</v>
      </c>
      <c r="D36" s="45">
        <f t="shared" si="7"/>
        <v>0</v>
      </c>
      <c r="E36" s="46">
        <f t="shared" si="8"/>
        <v>0</v>
      </c>
      <c r="L36" s="153"/>
    </row>
    <row r="37" spans="1:12" ht="22.95" customHeight="1" x14ac:dyDescent="0.3">
      <c r="A37" s="260"/>
      <c r="B37" s="201"/>
      <c r="C37" s="44">
        <f t="shared" si="5"/>
        <v>0</v>
      </c>
      <c r="D37" s="45">
        <f t="shared" si="3"/>
        <v>0</v>
      </c>
      <c r="E37" s="46">
        <f t="shared" si="4"/>
        <v>0</v>
      </c>
      <c r="G37" s="155"/>
      <c r="H37" s="155"/>
      <c r="I37" s="69"/>
      <c r="J37" s="69"/>
      <c r="K37" s="14"/>
      <c r="L37" s="83"/>
    </row>
    <row r="38" spans="1:12" ht="22.95" customHeight="1" x14ac:dyDescent="0.3">
      <c r="A38" s="260"/>
      <c r="B38" s="201"/>
      <c r="C38" s="44">
        <f t="shared" si="5"/>
        <v>0</v>
      </c>
      <c r="D38" s="45">
        <f t="shared" si="3"/>
        <v>0</v>
      </c>
      <c r="E38" s="46">
        <f t="shared" si="4"/>
        <v>0</v>
      </c>
      <c r="G38" s="14"/>
      <c r="H38" s="69"/>
      <c r="I38" s="69"/>
      <c r="J38" s="69"/>
      <c r="K38" s="14"/>
      <c r="L38" s="83"/>
    </row>
    <row r="39" spans="1:12" ht="22.95" customHeight="1" x14ac:dyDescent="0.3">
      <c r="A39" s="260"/>
      <c r="B39" s="201"/>
      <c r="C39" s="44">
        <f t="shared" si="5"/>
        <v>0</v>
      </c>
      <c r="D39" s="45">
        <f t="shared" si="3"/>
        <v>0</v>
      </c>
      <c r="E39" s="46">
        <f t="shared" si="4"/>
        <v>0</v>
      </c>
      <c r="G39" s="158"/>
      <c r="H39" s="158"/>
      <c r="I39" s="158"/>
      <c r="J39" s="158"/>
      <c r="K39" s="14"/>
    </row>
    <row r="40" spans="1:12" ht="22.95" customHeight="1" thickBot="1" x14ac:dyDescent="0.35">
      <c r="A40" s="260"/>
      <c r="B40" s="201"/>
      <c r="C40" s="73">
        <f t="shared" si="5"/>
        <v>0</v>
      </c>
      <c r="D40" s="74">
        <f t="shared" si="3"/>
        <v>0</v>
      </c>
      <c r="E40" s="75">
        <f t="shared" si="4"/>
        <v>0</v>
      </c>
      <c r="G40" s="156"/>
      <c r="H40" s="156"/>
      <c r="I40" s="156"/>
      <c r="J40" s="156"/>
      <c r="K40" s="14"/>
    </row>
    <row r="41" spans="1:12" ht="22.95" customHeight="1" thickBot="1" x14ac:dyDescent="0.35">
      <c r="A41" s="392" t="s">
        <v>28</v>
      </c>
      <c r="B41" s="393"/>
      <c r="C41" s="84">
        <f>SUM(C25:C40)+INT((SUM(D25:D40)+INT(SUM(E25:E40)/30))/12)</f>
        <v>0</v>
      </c>
      <c r="D41" s="85">
        <f>MOD(SUM(D25:D40)+INT(SUM(E25:E40)/30),12)</f>
        <v>0</v>
      </c>
      <c r="E41" s="86">
        <f>MOD(SUM(E25:E40),30)</f>
        <v>0</v>
      </c>
      <c r="G41" s="157"/>
      <c r="H41" s="157"/>
      <c r="I41" s="157"/>
      <c r="J41" s="157"/>
      <c r="K41" s="14"/>
    </row>
    <row r="42" spans="1:12" ht="22.95" customHeight="1" thickBot="1" x14ac:dyDescent="0.35">
      <c r="A42" s="87"/>
      <c r="B42" s="87"/>
      <c r="C42" s="3"/>
      <c r="D42" s="3"/>
      <c r="E42" s="3"/>
      <c r="G42" s="154"/>
      <c r="H42" s="154"/>
      <c r="I42" s="154"/>
      <c r="J42" s="154"/>
      <c r="K42" s="14"/>
    </row>
    <row r="43" spans="1:12" ht="22.95" customHeight="1" thickBot="1" x14ac:dyDescent="0.35">
      <c r="A43" s="394" t="s">
        <v>50</v>
      </c>
      <c r="B43" s="400"/>
      <c r="C43" s="400"/>
      <c r="D43" s="400"/>
      <c r="E43" s="401"/>
      <c r="G43" s="154"/>
      <c r="H43" s="154"/>
      <c r="I43" s="154"/>
      <c r="J43" s="154"/>
      <c r="K43" s="14"/>
    </row>
    <row r="44" spans="1:12" ht="22.95" customHeight="1" thickBot="1" x14ac:dyDescent="0.35">
      <c r="A44" s="88" t="s">
        <v>30</v>
      </c>
      <c r="B44" s="89" t="s">
        <v>31</v>
      </c>
      <c r="C44" s="88" t="s">
        <v>25</v>
      </c>
      <c r="D44" s="90" t="s">
        <v>27</v>
      </c>
      <c r="E44" s="91" t="s">
        <v>17</v>
      </c>
      <c r="G44" s="154"/>
      <c r="H44" s="154"/>
      <c r="I44" s="154"/>
      <c r="J44" s="154"/>
      <c r="K44" s="14"/>
    </row>
    <row r="45" spans="1:12" ht="22.95" customHeight="1" x14ac:dyDescent="0.3">
      <c r="A45" s="260"/>
      <c r="B45" s="201"/>
      <c r="C45" s="40">
        <f>IF((ISBLANK(A45)=TRUE),0,DATEDIF(A45,B45+1,"Y"))</f>
        <v>0</v>
      </c>
      <c r="D45" s="41">
        <f t="shared" ref="D45:D55" si="9">IF((ISBLANK(A45)=TRUE),0,DATEDIF(A45,B45+1,"YM"))</f>
        <v>0</v>
      </c>
      <c r="E45" s="42">
        <f t="shared" ref="E45:E55" si="10">IF((ISBLANK(A45)=TRUE),0,DATEDIF(A45,B45+1,"MD"))</f>
        <v>0</v>
      </c>
      <c r="G45" s="154"/>
      <c r="H45" s="154"/>
      <c r="I45" s="154"/>
      <c r="J45" s="154"/>
      <c r="K45" s="14"/>
    </row>
    <row r="46" spans="1:12" ht="22.95" customHeight="1" x14ac:dyDescent="0.3">
      <c r="A46" s="260"/>
      <c r="B46" s="201"/>
      <c r="C46" s="44">
        <f>IF((ISBLANK(A46)=TRUE),0,DATEDIF(A46,B46+1,"Y"))</f>
        <v>0</v>
      </c>
      <c r="D46" s="45">
        <f t="shared" si="9"/>
        <v>0</v>
      </c>
      <c r="E46" s="46">
        <f t="shared" si="10"/>
        <v>0</v>
      </c>
      <c r="G46" s="154"/>
      <c r="H46" s="154"/>
      <c r="I46" s="154"/>
      <c r="J46" s="154"/>
      <c r="K46" s="14"/>
    </row>
    <row r="47" spans="1:12" ht="22.95" customHeight="1" x14ac:dyDescent="0.3">
      <c r="A47" s="260"/>
      <c r="B47" s="201"/>
      <c r="C47" s="44">
        <f>IF((ISBLANK(A47)=TRUE),0,DATEDIF(A47,B47+1,"Y"))</f>
        <v>0</v>
      </c>
      <c r="D47" s="45">
        <f t="shared" si="9"/>
        <v>0</v>
      </c>
      <c r="E47" s="46">
        <f t="shared" si="10"/>
        <v>0</v>
      </c>
      <c r="G47" s="14"/>
      <c r="H47" s="69"/>
      <c r="I47" s="69"/>
      <c r="J47" s="69"/>
      <c r="K47" s="14"/>
    </row>
    <row r="48" spans="1:12" ht="22.95" customHeight="1" x14ac:dyDescent="0.3">
      <c r="A48" s="260"/>
      <c r="B48" s="201"/>
      <c r="C48" s="44">
        <f t="shared" ref="C48:C55" si="11">IF((ISBLANK(A48)=TRUE),0,DATEDIF(A48,B48+1,"Y"))</f>
        <v>0</v>
      </c>
      <c r="D48" s="45">
        <f t="shared" si="9"/>
        <v>0</v>
      </c>
      <c r="E48" s="46">
        <f t="shared" si="10"/>
        <v>0</v>
      </c>
      <c r="G48" s="173"/>
      <c r="H48" s="173"/>
      <c r="I48" s="173"/>
      <c r="J48" s="173"/>
      <c r="K48" s="14"/>
    </row>
    <row r="49" spans="1:11" ht="22.95" customHeight="1" x14ac:dyDescent="0.3">
      <c r="A49" s="260"/>
      <c r="B49" s="201"/>
      <c r="C49" s="44">
        <f t="shared" si="11"/>
        <v>0</v>
      </c>
      <c r="D49" s="45">
        <f t="shared" si="9"/>
        <v>0</v>
      </c>
      <c r="E49" s="46">
        <f t="shared" si="10"/>
        <v>0</v>
      </c>
      <c r="G49" s="173"/>
      <c r="H49" s="173"/>
      <c r="I49" s="173"/>
      <c r="J49" s="173"/>
      <c r="K49" s="14"/>
    </row>
    <row r="50" spans="1:11" ht="22.95" customHeight="1" x14ac:dyDescent="0.3">
      <c r="A50" s="260"/>
      <c r="B50" s="201"/>
      <c r="C50" s="44">
        <f t="shared" si="11"/>
        <v>0</v>
      </c>
      <c r="D50" s="45">
        <f t="shared" si="9"/>
        <v>0</v>
      </c>
      <c r="E50" s="46">
        <f t="shared" si="10"/>
        <v>0</v>
      </c>
    </row>
    <row r="51" spans="1:11" ht="22.95" customHeight="1" x14ac:dyDescent="0.3">
      <c r="A51" s="260"/>
      <c r="B51" s="201"/>
      <c r="C51" s="44">
        <f t="shared" si="11"/>
        <v>0</v>
      </c>
      <c r="D51" s="45">
        <f t="shared" si="9"/>
        <v>0</v>
      </c>
      <c r="E51" s="46">
        <f t="shared" si="10"/>
        <v>0</v>
      </c>
      <c r="G51" s="173"/>
      <c r="H51" s="173"/>
      <c r="I51" s="173"/>
      <c r="J51" s="173"/>
      <c r="K51" s="14"/>
    </row>
    <row r="52" spans="1:11" ht="22.95" customHeight="1" x14ac:dyDescent="0.3">
      <c r="A52" s="260"/>
      <c r="B52" s="201"/>
      <c r="C52" s="44">
        <f t="shared" si="11"/>
        <v>0</v>
      </c>
      <c r="D52" s="45">
        <f t="shared" si="9"/>
        <v>0</v>
      </c>
      <c r="E52" s="46">
        <f t="shared" si="10"/>
        <v>0</v>
      </c>
      <c r="G52" s="102"/>
      <c r="H52" s="102"/>
      <c r="I52" s="102"/>
      <c r="J52" s="102"/>
      <c r="K52" s="14"/>
    </row>
    <row r="53" spans="1:11" ht="22.95" customHeight="1" x14ac:dyDescent="0.3">
      <c r="A53" s="260"/>
      <c r="B53" s="201"/>
      <c r="C53" s="44">
        <f t="shared" si="11"/>
        <v>0</v>
      </c>
      <c r="D53" s="45">
        <f t="shared" si="9"/>
        <v>0</v>
      </c>
      <c r="E53" s="46">
        <f t="shared" si="10"/>
        <v>0</v>
      </c>
      <c r="G53" s="47"/>
      <c r="H53" s="47"/>
      <c r="I53" s="47"/>
      <c r="J53" s="47"/>
      <c r="K53" s="14"/>
    </row>
    <row r="54" spans="1:11" ht="22.95" customHeight="1" x14ac:dyDescent="0.3">
      <c r="A54" s="260"/>
      <c r="B54" s="201"/>
      <c r="C54" s="44">
        <f t="shared" si="11"/>
        <v>0</v>
      </c>
      <c r="D54" s="45">
        <f t="shared" si="9"/>
        <v>0</v>
      </c>
      <c r="E54" s="46">
        <f t="shared" si="10"/>
        <v>0</v>
      </c>
      <c r="G54" s="103"/>
      <c r="H54" s="103"/>
      <c r="I54" s="103"/>
      <c r="J54" s="103"/>
      <c r="K54" s="14"/>
    </row>
    <row r="55" spans="1:11" ht="22.95" customHeight="1" thickBot="1" x14ac:dyDescent="0.35">
      <c r="A55" s="260"/>
      <c r="B55" s="201"/>
      <c r="C55" s="73">
        <f t="shared" si="11"/>
        <v>0</v>
      </c>
      <c r="D55" s="74">
        <f t="shared" si="9"/>
        <v>0</v>
      </c>
      <c r="E55" s="75">
        <f t="shared" si="10"/>
        <v>0</v>
      </c>
      <c r="G55" s="103"/>
      <c r="H55" s="103"/>
      <c r="I55" s="103"/>
      <c r="J55" s="103"/>
      <c r="K55" s="14"/>
    </row>
    <row r="56" spans="1:11" ht="22.95" customHeight="1" thickBot="1" x14ac:dyDescent="0.35">
      <c r="A56" s="394" t="s">
        <v>28</v>
      </c>
      <c r="B56" s="395"/>
      <c r="C56" s="92">
        <f>SUM(C45:C55)+INT((SUM(D45:D55)+INT(SUM(E45:E55)/30))/12)</f>
        <v>0</v>
      </c>
      <c r="D56" s="93">
        <f>MOD(SUM(D45:D55)+INT(SUM(E45:E55)/30),12)</f>
        <v>0</v>
      </c>
      <c r="E56" s="94">
        <f>MOD(SUM(E45:E55),30)</f>
        <v>0</v>
      </c>
      <c r="G56" s="14"/>
      <c r="H56" s="69"/>
      <c r="I56" s="69"/>
      <c r="J56" s="69"/>
      <c r="K56" s="14"/>
    </row>
    <row r="57" spans="1:11" ht="22.95" customHeight="1" thickBot="1" x14ac:dyDescent="0.35">
      <c r="A57" s="87"/>
      <c r="B57" s="87"/>
      <c r="C57" s="3"/>
      <c r="D57" s="3"/>
      <c r="E57" s="3"/>
      <c r="G57" s="14"/>
      <c r="H57" s="69"/>
      <c r="I57" s="69"/>
      <c r="J57" s="69"/>
      <c r="K57" s="14"/>
    </row>
    <row r="58" spans="1:11" ht="27.6" customHeight="1" thickBot="1" x14ac:dyDescent="0.35">
      <c r="A58" s="402" t="s">
        <v>112</v>
      </c>
      <c r="B58" s="403"/>
      <c r="C58" s="403"/>
      <c r="D58" s="403"/>
      <c r="E58" s="404"/>
      <c r="G58" s="14"/>
      <c r="H58" s="69"/>
      <c r="I58" s="69"/>
      <c r="J58" s="69"/>
      <c r="K58" s="14"/>
    </row>
    <row r="59" spans="1:11" ht="22.95" customHeight="1" thickBot="1" x14ac:dyDescent="0.35">
      <c r="A59" s="95" t="s">
        <v>30</v>
      </c>
      <c r="B59" s="96" t="s">
        <v>31</v>
      </c>
      <c r="C59" s="95" t="s">
        <v>25</v>
      </c>
      <c r="D59" s="97" t="s">
        <v>27</v>
      </c>
      <c r="E59" s="98" t="s">
        <v>17</v>
      </c>
      <c r="G59" s="14"/>
      <c r="H59" s="69"/>
      <c r="I59" s="69"/>
      <c r="J59" s="69"/>
      <c r="K59" s="14"/>
    </row>
    <row r="60" spans="1:11" ht="22.95" customHeight="1" x14ac:dyDescent="0.3">
      <c r="A60" s="198"/>
      <c r="B60" s="199"/>
      <c r="C60" s="99">
        <f>IF( B60&gt;$B$93,"błąd",IF((ISBLANK(A60)=TRUE),0,DATEDIF(A60,B60+1,"Y")))</f>
        <v>0</v>
      </c>
      <c r="D60" s="100">
        <f>IF(B60&gt;$B$93, "błąd",IF((ISBLANK(A60)=TRUE),0,DATEDIF(A60,B60+1,"YM")))</f>
        <v>0</v>
      </c>
      <c r="E60" s="101">
        <f>IF(B60&gt;$B$93,"błąd",IF((ISBLANK(A60)=TRUE),0,DATEDIF(A60,B60+1,"MD")))</f>
        <v>0</v>
      </c>
      <c r="G60" s="14"/>
      <c r="H60" s="69"/>
      <c r="I60" s="69"/>
      <c r="J60" s="69"/>
      <c r="K60" s="14"/>
    </row>
    <row r="61" spans="1:11" ht="22.95" customHeight="1" x14ac:dyDescent="0.3">
      <c r="A61" s="200"/>
      <c r="B61" s="199"/>
      <c r="C61" s="99">
        <f>IF( B61&gt;$B$93,"błąd",IF((ISBLANK(A61)=TRUE),0,DATEDIF(A61,B61+1,"Y")))</f>
        <v>0</v>
      </c>
      <c r="D61" s="100">
        <f>IF(B61&gt;$B$93, "błąd",IF((ISBLANK(A61)=TRUE),0,DATEDIF(A61,B61+1,"YM")))</f>
        <v>0</v>
      </c>
      <c r="E61" s="101">
        <f>IF(B61&gt;$B$93,"błąd",IF((ISBLANK(A61)=TRUE),0,DATEDIF(A61,B61+1,"MD")))</f>
        <v>0</v>
      </c>
      <c r="G61" s="14"/>
      <c r="H61" s="69"/>
      <c r="I61" s="69"/>
      <c r="J61" s="69"/>
      <c r="K61" s="14"/>
    </row>
    <row r="62" spans="1:11" ht="19.95" customHeight="1" x14ac:dyDescent="0.3">
      <c r="A62" s="200"/>
      <c r="B62" s="199"/>
      <c r="C62" s="99">
        <f>IF( B62&gt;$B$93,"błąd",IF((ISBLANK(A62)=TRUE),0,DATEDIF(A62,B62+1,"Y")))</f>
        <v>0</v>
      </c>
      <c r="D62" s="100">
        <f>IF(B62&gt;$B$93, "błąd",IF((ISBLANK(A62)=TRUE),0,DATEDIF(A62,B62+1,"YM")))</f>
        <v>0</v>
      </c>
      <c r="E62" s="101">
        <f>IF(B62&gt;$B$93,"błąd",IF((ISBLANK(A62)=TRUE),0,DATEDIF(A62,B62+1,"MD")))</f>
        <v>0</v>
      </c>
      <c r="H62" s="1"/>
      <c r="I62" s="1"/>
      <c r="J62" s="1"/>
    </row>
    <row r="63" spans="1:11" ht="19.95" customHeight="1" x14ac:dyDescent="0.3">
      <c r="A63" s="200"/>
      <c r="B63" s="199"/>
      <c r="C63" s="99">
        <f>IF( B63&gt;$B$93,"błąd",IF((ISBLANK(A63)=TRUE),0,DATEDIF(A63,B63+1,"Y")))</f>
        <v>0</v>
      </c>
      <c r="D63" s="100">
        <f>IF(B63&gt;$B$93, "błąd",IF((ISBLANK(A63)=TRUE),0,DATEDIF(A63,B63+1,"YM")))</f>
        <v>0</v>
      </c>
      <c r="E63" s="101">
        <f>IF(B63&gt;$B$93,"błąd",IF((ISBLANK(A63)=TRUE),0,DATEDIF(A63,B63+1,"MD")))</f>
        <v>0</v>
      </c>
      <c r="H63" s="1"/>
      <c r="I63" s="1"/>
      <c r="J63" s="1"/>
    </row>
    <row r="64" spans="1:11" ht="19.95" customHeight="1" x14ac:dyDescent="0.3">
      <c r="A64" s="200"/>
      <c r="B64" s="199"/>
      <c r="C64" s="99">
        <f>IF( B64&gt;$B$93,"błąd",IF((ISBLANK(A64)=TRUE),0,DATEDIF(A64,B64+1,"Y")))</f>
        <v>0</v>
      </c>
      <c r="D64" s="100">
        <f>IF(B64&gt;$B$93, "błąd",IF((ISBLANK(A64)=TRUE),0,DATEDIF(A64,B64+1,"YM")))</f>
        <v>0</v>
      </c>
      <c r="E64" s="101">
        <f>IF(B64&gt;$B$93,"błąd",IF((ISBLANK(A64)=TRUE),0,DATEDIF(A64,B64+1,"MD")))</f>
        <v>0</v>
      </c>
      <c r="H64" s="1"/>
      <c r="I64" s="1"/>
      <c r="J64" s="1"/>
    </row>
    <row r="65" spans="1:10" ht="19.95" customHeight="1" x14ac:dyDescent="0.3">
      <c r="A65" s="200"/>
      <c r="B65" s="199"/>
      <c r="C65" s="99">
        <f t="shared" ref="C65:C88" si="12">IF( B65&gt;$B$93,"błąd",IF((ISBLANK(A65)=TRUE),0,DATEDIF(A65,B65+1,"Y")))</f>
        <v>0</v>
      </c>
      <c r="D65" s="100">
        <f t="shared" ref="D65:D88" si="13">IF(B65&gt;$B$93, "błąd",IF((ISBLANK(A65)=TRUE),0,DATEDIF(A65,B65+1,"YM")))</f>
        <v>0</v>
      </c>
      <c r="E65" s="101">
        <f t="shared" ref="E65:E88" si="14">IF(B65&gt;$B$93,"błąd",IF((ISBLANK(A65)=TRUE),0,DATEDIF(A65,B65+1,"MD")))</f>
        <v>0</v>
      </c>
      <c r="H65" s="1"/>
      <c r="I65" s="1"/>
      <c r="J65" s="1"/>
    </row>
    <row r="66" spans="1:10" ht="19.95" customHeight="1" x14ac:dyDescent="0.3">
      <c r="A66" s="200"/>
      <c r="B66" s="199"/>
      <c r="C66" s="99">
        <f t="shared" si="12"/>
        <v>0</v>
      </c>
      <c r="D66" s="100">
        <f t="shared" si="13"/>
        <v>0</v>
      </c>
      <c r="E66" s="101">
        <f t="shared" si="14"/>
        <v>0</v>
      </c>
      <c r="H66" s="1"/>
      <c r="I66" s="1"/>
      <c r="J66" s="1"/>
    </row>
    <row r="67" spans="1:10" ht="19.95" customHeight="1" x14ac:dyDescent="0.3">
      <c r="A67" s="200"/>
      <c r="B67" s="199"/>
      <c r="C67" s="99">
        <f t="shared" si="12"/>
        <v>0</v>
      </c>
      <c r="D67" s="100">
        <f t="shared" si="13"/>
        <v>0</v>
      </c>
      <c r="E67" s="101">
        <f t="shared" si="14"/>
        <v>0</v>
      </c>
      <c r="H67" s="1"/>
      <c r="I67" s="1"/>
      <c r="J67" s="1"/>
    </row>
    <row r="68" spans="1:10" ht="19.95" customHeight="1" x14ac:dyDescent="0.3">
      <c r="A68" s="200"/>
      <c r="B68" s="199"/>
      <c r="C68" s="99">
        <f t="shared" si="12"/>
        <v>0</v>
      </c>
      <c r="D68" s="100">
        <f t="shared" si="13"/>
        <v>0</v>
      </c>
      <c r="E68" s="101">
        <f t="shared" si="14"/>
        <v>0</v>
      </c>
      <c r="H68" s="1"/>
      <c r="I68" s="1"/>
      <c r="J68" s="1"/>
    </row>
    <row r="69" spans="1:10" ht="19.95" customHeight="1" x14ac:dyDescent="0.3">
      <c r="A69" s="200"/>
      <c r="B69" s="199"/>
      <c r="C69" s="99">
        <f t="shared" si="12"/>
        <v>0</v>
      </c>
      <c r="D69" s="100">
        <f t="shared" si="13"/>
        <v>0</v>
      </c>
      <c r="E69" s="101">
        <f t="shared" si="14"/>
        <v>0</v>
      </c>
      <c r="H69" s="1"/>
      <c r="I69" s="1"/>
      <c r="J69" s="1"/>
    </row>
    <row r="70" spans="1:10" ht="19.95" customHeight="1" x14ac:dyDescent="0.3">
      <c r="A70" s="200"/>
      <c r="B70" s="199"/>
      <c r="C70" s="99">
        <f t="shared" si="12"/>
        <v>0</v>
      </c>
      <c r="D70" s="100">
        <f t="shared" si="13"/>
        <v>0</v>
      </c>
      <c r="E70" s="101">
        <f t="shared" si="14"/>
        <v>0</v>
      </c>
      <c r="H70" s="1"/>
      <c r="I70" s="1"/>
      <c r="J70" s="1"/>
    </row>
    <row r="71" spans="1:10" ht="19.95" customHeight="1" x14ac:dyDescent="0.3">
      <c r="A71" s="200"/>
      <c r="B71" s="199"/>
      <c r="C71" s="99">
        <f t="shared" si="12"/>
        <v>0</v>
      </c>
      <c r="D71" s="100">
        <f t="shared" si="13"/>
        <v>0</v>
      </c>
      <c r="E71" s="101">
        <f t="shared" si="14"/>
        <v>0</v>
      </c>
      <c r="H71" s="1"/>
      <c r="I71" s="1"/>
      <c r="J71" s="1"/>
    </row>
    <row r="72" spans="1:10" ht="19.95" customHeight="1" x14ac:dyDescent="0.3">
      <c r="A72" s="200"/>
      <c r="B72" s="199"/>
      <c r="C72" s="99">
        <f t="shared" si="12"/>
        <v>0</v>
      </c>
      <c r="D72" s="100">
        <f t="shared" si="13"/>
        <v>0</v>
      </c>
      <c r="E72" s="101">
        <f t="shared" si="14"/>
        <v>0</v>
      </c>
      <c r="H72" s="1"/>
      <c r="I72" s="1"/>
      <c r="J72" s="1"/>
    </row>
    <row r="73" spans="1:10" ht="19.95" customHeight="1" x14ac:dyDescent="0.3">
      <c r="A73" s="200"/>
      <c r="B73" s="199"/>
      <c r="C73" s="99">
        <f t="shared" si="12"/>
        <v>0</v>
      </c>
      <c r="D73" s="100">
        <f t="shared" si="13"/>
        <v>0</v>
      </c>
      <c r="E73" s="101">
        <f t="shared" si="14"/>
        <v>0</v>
      </c>
      <c r="H73" s="1"/>
      <c r="I73" s="1"/>
      <c r="J73" s="1"/>
    </row>
    <row r="74" spans="1:10" ht="19.95" customHeight="1" x14ac:dyDescent="0.3">
      <c r="A74" s="200"/>
      <c r="B74" s="199"/>
      <c r="C74" s="99">
        <f t="shared" si="12"/>
        <v>0</v>
      </c>
      <c r="D74" s="100">
        <f t="shared" si="13"/>
        <v>0</v>
      </c>
      <c r="E74" s="101">
        <f t="shared" si="14"/>
        <v>0</v>
      </c>
      <c r="H74" s="1"/>
      <c r="I74" s="1"/>
      <c r="J74" s="1"/>
    </row>
    <row r="75" spans="1:10" ht="19.95" customHeight="1" x14ac:dyDescent="0.3">
      <c r="A75" s="200"/>
      <c r="B75" s="199"/>
      <c r="C75" s="99">
        <f t="shared" si="12"/>
        <v>0</v>
      </c>
      <c r="D75" s="100">
        <f t="shared" si="13"/>
        <v>0</v>
      </c>
      <c r="E75" s="101">
        <f t="shared" si="14"/>
        <v>0</v>
      </c>
      <c r="H75" s="1"/>
      <c r="I75" s="1"/>
      <c r="J75" s="1"/>
    </row>
    <row r="76" spans="1:10" ht="19.95" customHeight="1" x14ac:dyDescent="0.3">
      <c r="A76" s="200"/>
      <c r="B76" s="199"/>
      <c r="C76" s="99">
        <f t="shared" si="12"/>
        <v>0</v>
      </c>
      <c r="D76" s="100">
        <f t="shared" si="13"/>
        <v>0</v>
      </c>
      <c r="E76" s="101">
        <f t="shared" si="14"/>
        <v>0</v>
      </c>
      <c r="H76" s="1"/>
      <c r="I76" s="1"/>
      <c r="J76" s="1"/>
    </row>
    <row r="77" spans="1:10" ht="19.95" customHeight="1" x14ac:dyDescent="0.3">
      <c r="A77" s="200"/>
      <c r="B77" s="199"/>
      <c r="C77" s="99">
        <f t="shared" si="12"/>
        <v>0</v>
      </c>
      <c r="D77" s="100">
        <f t="shared" si="13"/>
        <v>0</v>
      </c>
      <c r="E77" s="101">
        <f t="shared" si="14"/>
        <v>0</v>
      </c>
      <c r="H77" s="1"/>
      <c r="I77" s="1"/>
      <c r="J77" s="1"/>
    </row>
    <row r="78" spans="1:10" ht="19.95" customHeight="1" x14ac:dyDescent="0.3">
      <c r="A78" s="200"/>
      <c r="B78" s="199"/>
      <c r="C78" s="99">
        <f t="shared" si="12"/>
        <v>0</v>
      </c>
      <c r="D78" s="100">
        <f t="shared" si="13"/>
        <v>0</v>
      </c>
      <c r="E78" s="101">
        <f t="shared" si="14"/>
        <v>0</v>
      </c>
      <c r="H78" s="1"/>
      <c r="I78" s="1"/>
      <c r="J78" s="1"/>
    </row>
    <row r="79" spans="1:10" ht="19.95" customHeight="1" x14ac:dyDescent="0.3">
      <c r="A79" s="200"/>
      <c r="B79" s="199"/>
      <c r="C79" s="99">
        <f t="shared" si="12"/>
        <v>0</v>
      </c>
      <c r="D79" s="100">
        <f t="shared" si="13"/>
        <v>0</v>
      </c>
      <c r="E79" s="101">
        <f t="shared" si="14"/>
        <v>0</v>
      </c>
      <c r="H79" s="1"/>
      <c r="I79" s="1"/>
      <c r="J79" s="1"/>
    </row>
    <row r="80" spans="1:10" ht="19.95" customHeight="1" x14ac:dyDescent="0.3">
      <c r="A80" s="200"/>
      <c r="B80" s="199"/>
      <c r="C80" s="99">
        <f t="shared" si="12"/>
        <v>0</v>
      </c>
      <c r="D80" s="100">
        <f t="shared" si="13"/>
        <v>0</v>
      </c>
      <c r="E80" s="101">
        <f t="shared" si="14"/>
        <v>0</v>
      </c>
      <c r="H80" s="1"/>
      <c r="I80" s="1"/>
      <c r="J80" s="1"/>
    </row>
    <row r="81" spans="1:11" ht="19.95" customHeight="1" x14ac:dyDescent="0.3">
      <c r="A81" s="200"/>
      <c r="B81" s="199"/>
      <c r="C81" s="99">
        <f t="shared" si="12"/>
        <v>0</v>
      </c>
      <c r="D81" s="100">
        <f t="shared" si="13"/>
        <v>0</v>
      </c>
      <c r="E81" s="101">
        <f t="shared" si="14"/>
        <v>0</v>
      </c>
      <c r="H81" s="1"/>
      <c r="I81" s="1"/>
      <c r="J81" s="1"/>
    </row>
    <row r="82" spans="1:11" ht="19.95" customHeight="1" x14ac:dyDescent="0.3">
      <c r="A82" s="200"/>
      <c r="B82" s="199"/>
      <c r="C82" s="99">
        <f t="shared" si="12"/>
        <v>0</v>
      </c>
      <c r="D82" s="100">
        <f t="shared" si="13"/>
        <v>0</v>
      </c>
      <c r="E82" s="101">
        <f t="shared" si="14"/>
        <v>0</v>
      </c>
      <c r="H82" s="1"/>
      <c r="I82" s="1"/>
      <c r="J82" s="1"/>
    </row>
    <row r="83" spans="1:11" ht="19.95" customHeight="1" x14ac:dyDescent="0.3">
      <c r="A83" s="200"/>
      <c r="B83" s="199"/>
      <c r="C83" s="99">
        <f t="shared" si="12"/>
        <v>0</v>
      </c>
      <c r="D83" s="100">
        <f t="shared" si="13"/>
        <v>0</v>
      </c>
      <c r="E83" s="101">
        <f t="shared" si="14"/>
        <v>0</v>
      </c>
      <c r="H83" s="1"/>
      <c r="I83" s="1"/>
      <c r="J83" s="1"/>
    </row>
    <row r="84" spans="1:11" ht="19.95" customHeight="1" x14ac:dyDescent="0.3">
      <c r="A84" s="200"/>
      <c r="B84" s="199"/>
      <c r="C84" s="99">
        <f t="shared" si="12"/>
        <v>0</v>
      </c>
      <c r="D84" s="100">
        <f t="shared" si="13"/>
        <v>0</v>
      </c>
      <c r="E84" s="101">
        <f t="shared" si="14"/>
        <v>0</v>
      </c>
      <c r="H84" s="1"/>
      <c r="I84" s="1"/>
      <c r="J84" s="1"/>
    </row>
    <row r="85" spans="1:11" ht="19.95" customHeight="1" x14ac:dyDescent="0.3">
      <c r="A85" s="200"/>
      <c r="B85" s="199"/>
      <c r="C85" s="99">
        <f t="shared" si="12"/>
        <v>0</v>
      </c>
      <c r="D85" s="100">
        <f t="shared" si="13"/>
        <v>0</v>
      </c>
      <c r="E85" s="101">
        <f t="shared" si="14"/>
        <v>0</v>
      </c>
      <c r="H85" s="1"/>
      <c r="I85" s="1"/>
      <c r="J85" s="1"/>
    </row>
    <row r="86" spans="1:11" ht="19.95" customHeight="1" x14ac:dyDescent="0.3">
      <c r="A86" s="200"/>
      <c r="B86" s="199"/>
      <c r="C86" s="99">
        <f t="shared" si="12"/>
        <v>0</v>
      </c>
      <c r="D86" s="100">
        <f t="shared" si="13"/>
        <v>0</v>
      </c>
      <c r="E86" s="101">
        <f t="shared" si="14"/>
        <v>0</v>
      </c>
      <c r="H86" s="1"/>
      <c r="I86" s="1"/>
      <c r="J86" s="1"/>
    </row>
    <row r="87" spans="1:11" ht="19.95" customHeight="1" x14ac:dyDescent="0.3">
      <c r="A87" s="200"/>
      <c r="B87" s="199"/>
      <c r="C87" s="99">
        <f t="shared" si="12"/>
        <v>0</v>
      </c>
      <c r="D87" s="100">
        <f t="shared" si="13"/>
        <v>0</v>
      </c>
      <c r="E87" s="101">
        <f t="shared" si="14"/>
        <v>0</v>
      </c>
      <c r="H87" s="1"/>
      <c r="I87" s="1"/>
      <c r="J87" s="1"/>
    </row>
    <row r="88" spans="1:11" ht="19.95" customHeight="1" x14ac:dyDescent="0.3">
      <c r="A88" s="200"/>
      <c r="B88" s="199"/>
      <c r="C88" s="99">
        <f t="shared" si="12"/>
        <v>0</v>
      </c>
      <c r="D88" s="100">
        <f t="shared" si="13"/>
        <v>0</v>
      </c>
      <c r="E88" s="101">
        <f t="shared" si="14"/>
        <v>0</v>
      </c>
      <c r="H88" s="1"/>
      <c r="I88" s="1"/>
      <c r="J88" s="1"/>
    </row>
    <row r="89" spans="1:11" ht="19.95" customHeight="1" x14ac:dyDescent="0.3">
      <c r="A89" s="200"/>
      <c r="B89" s="199"/>
      <c r="C89" s="99">
        <f>IF( B89&gt;$B$93,"błąd",IF((ISBLANK(A89)=TRUE),0,DATEDIF(A89,B89+1,"Y")))</f>
        <v>0</v>
      </c>
      <c r="D89" s="100">
        <f>IF(B89&gt;$B$93, "błąd",IF((ISBLANK(A89)=TRUE),0,DATEDIF(A89,B89+1,"YM")))</f>
        <v>0</v>
      </c>
      <c r="E89" s="101">
        <f>IF(B89&gt;$B$93,"błąd",IF((ISBLANK(A89)=TRUE),0,DATEDIF(A89,B89+1,"MD")))</f>
        <v>0</v>
      </c>
      <c r="H89" s="1"/>
      <c r="I89" s="1"/>
      <c r="J89" s="1"/>
    </row>
    <row r="90" spans="1:11" ht="19.95" customHeight="1" thickBot="1" x14ac:dyDescent="0.35">
      <c r="A90" s="202"/>
      <c r="B90" s="199"/>
      <c r="C90" s="99">
        <f>IF( B90&gt;$B$93,"błąd",IF((ISBLANK(A90)=TRUE),0,DATEDIF(A90,B90+1,"Y")))</f>
        <v>0</v>
      </c>
      <c r="D90" s="100">
        <f>IF(B90&gt;$B$93, "błąd",IF((ISBLANK(A90)=TRUE),0,DATEDIF(A90,B90+1,"YM")))</f>
        <v>0</v>
      </c>
      <c r="E90" s="101">
        <f>IF(B90&gt;$B$93,"błąd",IF((ISBLANK(A90)=TRUE),0,DATEDIF(A90,B90+1,"MD")))</f>
        <v>0</v>
      </c>
      <c r="G90" s="14"/>
      <c r="H90" s="69"/>
      <c r="I90" s="69"/>
      <c r="J90" s="69"/>
      <c r="K90" s="14"/>
    </row>
    <row r="91" spans="1:11" ht="19.95" customHeight="1" thickBot="1" x14ac:dyDescent="0.35">
      <c r="A91" s="396" t="s">
        <v>118</v>
      </c>
      <c r="B91" s="397"/>
      <c r="C91" s="104">
        <f>SUM(C60:C90)+INT((SUM(D60:D90)+INT(SUM(E60:E90)/30))/12)</f>
        <v>0</v>
      </c>
      <c r="D91" s="104">
        <f>MOD(SUM(D60:D90)+INT(SUM(E60:E90)/30),12)</f>
        <v>0</v>
      </c>
      <c r="E91" s="105">
        <f>MOD(SUM(E60:E90),30)</f>
        <v>0</v>
      </c>
    </row>
    <row r="92" spans="1:11" ht="19.95" customHeight="1" thickBot="1" x14ac:dyDescent="0.35">
      <c r="A92" s="383" t="s">
        <v>119</v>
      </c>
      <c r="B92" s="384"/>
      <c r="C92" s="183">
        <f>INT(C91*1.5)+INT((D91+IF(MOD(C91*1.5,1)=0.5,6,0))/12)</f>
        <v>0</v>
      </c>
      <c r="D92" s="106">
        <f>MOD((D91+IF(MOD(C91*1.5,1)=0.5,6,0)),12)</f>
        <v>0</v>
      </c>
      <c r="E92" s="107">
        <f>E91</f>
        <v>0</v>
      </c>
    </row>
    <row r="93" spans="1:11" ht="19.95" customHeight="1" x14ac:dyDescent="0.3">
      <c r="A93" s="30"/>
      <c r="B93" s="108">
        <v>41274</v>
      </c>
      <c r="C93" s="109"/>
      <c r="D93" s="109"/>
      <c r="E93" s="109"/>
    </row>
    <row r="94" spans="1:11" ht="25.8" customHeight="1" thickBot="1" x14ac:dyDescent="0.35">
      <c r="A94" s="387" t="s">
        <v>51</v>
      </c>
      <c r="B94" s="387"/>
      <c r="C94" s="387"/>
      <c r="D94" s="387"/>
      <c r="E94" s="387"/>
    </row>
    <row r="95" spans="1:11" ht="22.8" customHeight="1" thickBot="1" x14ac:dyDescent="0.35">
      <c r="A95" s="388" t="s">
        <v>70</v>
      </c>
      <c r="B95" s="389"/>
      <c r="C95" s="110">
        <f>C21</f>
        <v>0</v>
      </c>
      <c r="D95" s="111">
        <f>D21</f>
        <v>0</v>
      </c>
      <c r="E95" s="182">
        <f>E21</f>
        <v>0</v>
      </c>
    </row>
    <row r="96" spans="1:11" ht="25.2" customHeight="1" thickBot="1" x14ac:dyDescent="0.35">
      <c r="A96" s="390" t="s">
        <v>56</v>
      </c>
      <c r="B96" s="391"/>
      <c r="C96" s="112">
        <f>C92</f>
        <v>0</v>
      </c>
      <c r="D96" s="113">
        <f>D92</f>
        <v>0</v>
      </c>
      <c r="E96" s="114">
        <f>E92</f>
        <v>0</v>
      </c>
    </row>
    <row r="97" spans="1:5" ht="35.4" customHeight="1" thickBot="1" x14ac:dyDescent="0.35">
      <c r="A97" s="385" t="s">
        <v>67</v>
      </c>
      <c r="B97" s="386"/>
      <c r="C97" s="115">
        <f>SUM(C95:C96)+INT((SUM(D95:D96)+INT(SUM(E95:E96)/30))/12)</f>
        <v>0</v>
      </c>
      <c r="D97" s="116">
        <f>MOD((D95+D96)+INT((E95+E96)/30),12)</f>
        <v>0</v>
      </c>
      <c r="E97" s="117">
        <f>MOD((E95+E96),30)</f>
        <v>0</v>
      </c>
    </row>
    <row r="99" spans="1:5" ht="21.6" customHeight="1" thickBot="1" x14ac:dyDescent="0.35">
      <c r="A99" s="387" t="s">
        <v>62</v>
      </c>
      <c r="B99" s="387"/>
      <c r="C99" s="387"/>
      <c r="D99" s="387"/>
      <c r="E99" s="387"/>
    </row>
    <row r="100" spans="1:5" ht="30.6" customHeight="1" thickBot="1" x14ac:dyDescent="0.35">
      <c r="A100" s="388" t="s">
        <v>69</v>
      </c>
      <c r="B100" s="389"/>
      <c r="C100" s="111">
        <f>C21</f>
        <v>0</v>
      </c>
      <c r="D100" s="111">
        <f t="shared" ref="D100:E100" si="15">D21</f>
        <v>0</v>
      </c>
      <c r="E100" s="182">
        <f t="shared" si="15"/>
        <v>0</v>
      </c>
    </row>
    <row r="101" spans="1:5" ht="32.4" customHeight="1" thickBot="1" x14ac:dyDescent="0.35">
      <c r="A101" s="390" t="s">
        <v>57</v>
      </c>
      <c r="B101" s="391"/>
      <c r="C101" s="113">
        <f>C91</f>
        <v>0</v>
      </c>
      <c r="D101" s="113">
        <f t="shared" ref="D101:E101" si="16">D91</f>
        <v>0</v>
      </c>
      <c r="E101" s="114">
        <f t="shared" si="16"/>
        <v>0</v>
      </c>
    </row>
    <row r="102" spans="1:5" ht="48.6" customHeight="1" thickBot="1" x14ac:dyDescent="0.35">
      <c r="A102" s="385" t="s">
        <v>68</v>
      </c>
      <c r="B102" s="386"/>
      <c r="C102" s="115">
        <f>SUM(C100:C101)+INT((SUM(D100:D101)+INT(SUM(E100:E101)/30))/12)</f>
        <v>0</v>
      </c>
      <c r="D102" s="116">
        <f>MOD((D100+D101)+INT((E100+E101)/30),12)</f>
        <v>0</v>
      </c>
      <c r="E102" s="117">
        <f>MOD((E100+E101),30)</f>
        <v>0</v>
      </c>
    </row>
  </sheetData>
  <sheetProtection algorithmName="SHA-512" hashValue="cXCsd4OelPwqMj5pmV+1yT0XnvMWl8yH6Hp5HMF3OYtYWG/x0AIvsZ4XtM3J9MrBpsiIoGS9n5+zD1G405DThQ==" saltValue="+X/EQlpyja1c8ppLwQ6uGg==" spinCount="100000" sheet="1" objects="1" scenarios="1"/>
  <mergeCells count="40">
    <mergeCell ref="A92:B92"/>
    <mergeCell ref="A7:E7"/>
    <mergeCell ref="A102:B102"/>
    <mergeCell ref="A94:E94"/>
    <mergeCell ref="A99:E99"/>
    <mergeCell ref="A100:B100"/>
    <mergeCell ref="A101:B101"/>
    <mergeCell ref="A95:B95"/>
    <mergeCell ref="A96:B96"/>
    <mergeCell ref="A97:B97"/>
    <mergeCell ref="A41:B41"/>
    <mergeCell ref="A56:B56"/>
    <mergeCell ref="A91:B91"/>
    <mergeCell ref="A23:E23"/>
    <mergeCell ref="A43:E43"/>
    <mergeCell ref="A58:E58"/>
    <mergeCell ref="H7:J7"/>
    <mergeCell ref="A21:B21"/>
    <mergeCell ref="H1:K1"/>
    <mergeCell ref="H11:I11"/>
    <mergeCell ref="G9:G10"/>
    <mergeCell ref="E4:E5"/>
    <mergeCell ref="A3:B3"/>
    <mergeCell ref="A4:B4"/>
    <mergeCell ref="A5:B5"/>
    <mergeCell ref="A1:E2"/>
    <mergeCell ref="G21:J21"/>
    <mergeCell ref="G20:J20"/>
    <mergeCell ref="G2:K2"/>
    <mergeCell ref="G13:J13"/>
    <mergeCell ref="A8:E8"/>
    <mergeCell ref="G19:J19"/>
    <mergeCell ref="G12:J12"/>
    <mergeCell ref="G23:K25"/>
    <mergeCell ref="G27:K29"/>
    <mergeCell ref="G14:J14"/>
    <mergeCell ref="G15:J15"/>
    <mergeCell ref="G16:J16"/>
    <mergeCell ref="G17:J17"/>
    <mergeCell ref="G18:J18"/>
  </mergeCells>
  <conditionalFormatting sqref="K15">
    <cfRule type="expression" dxfId="1" priority="1">
      <formula>$H$10&lt;32</formula>
    </cfRule>
  </conditionalFormatting>
  <dataValidations count="3">
    <dataValidation type="date" allowBlank="1" showInputMessage="1" showErrorMessage="1" error="Data musi być wcześniejsza od 2013-01-01" prompt="Proszę wypenić pole w formacie daty, _x000a_tj.: RRRR-MM-DD, gdzie:_x000a_RRRR - rok_x000a_MM - miesiąc_x000a_DD - dzień" sqref="C4">
      <formula1>1</formula1>
      <formula2>41274</formula2>
    </dataValidation>
    <dataValidation type="date" operator="lessThanOrEqual" allowBlank="1" showInputMessage="1" showErrorMessage="1" error="&quot;Data do&quot; &lt;= 2012-12-31_x000a_" sqref="B60:B90">
      <formula1>41274</formula1>
    </dataValidation>
    <dataValidation type="date" operator="greaterThan" allowBlank="1" showInputMessage="1" showErrorMessage="1" error="Data w formacie RRRR-MM-DD" sqref="A10:B20 A25:B40 A45:B55">
      <formula1>1</formula1>
    </dataValidation>
  </dataValidations>
  <pageMargins left="0.70866141732283472" right="0.70866141732283472" top="0.39370078740157483" bottom="0.27559055118110237" header="0.15748031496062992" footer="0.15748031496062992"/>
  <pageSetup paperSize="9" scale="89" orientation="landscape" r:id="rId1"/>
  <headerFooter>
    <oddHeader xml:space="preserve">&amp;C&amp;"-,Pogrubiony"KALKULATOR EMERYTALNY </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Roboczy!$A$1:$A$17</xm:f>
          </x14:formula1>
          <xm:sqref>D4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G89"/>
  <sheetViews>
    <sheetView showGridLines="0" topLeftCell="A6" workbookViewId="0">
      <selection activeCell="H9" sqref="H9"/>
    </sheetView>
  </sheetViews>
  <sheetFormatPr defaultRowHeight="14.4" x14ac:dyDescent="0.3"/>
  <cols>
    <col min="1" max="1" width="18.109375" style="1" customWidth="1"/>
    <col min="2" max="2" width="21" style="1" customWidth="1"/>
    <col min="3" max="3" width="12.5546875" style="1" customWidth="1"/>
    <col min="4" max="4" width="11.88671875" style="1" customWidth="1"/>
    <col min="5" max="5" width="14.88671875" style="1" customWidth="1"/>
    <col min="6" max="6" width="6.33203125" style="1" customWidth="1"/>
    <col min="7" max="7" width="67.109375" style="153" customWidth="1"/>
    <col min="8" max="8" width="10.109375" style="153" customWidth="1"/>
    <col min="9" max="9" width="8.6640625" style="153" customWidth="1"/>
    <col min="10" max="10" width="9.77734375" style="1" customWidth="1"/>
    <col min="11" max="11" width="14.109375" style="1" customWidth="1"/>
    <col min="12" max="12" width="19.21875" style="1" customWidth="1"/>
    <col min="13" max="13" width="12.77734375" style="1" customWidth="1"/>
    <col min="14" max="14" width="11.44140625" style="1" customWidth="1"/>
    <col min="15" max="15" width="11.5546875" style="1" customWidth="1"/>
    <col min="16" max="16" width="15.109375" style="1" customWidth="1"/>
    <col min="17" max="16384" width="8.88671875" style="1"/>
  </cols>
  <sheetData>
    <row r="1" spans="1:33" ht="30" customHeight="1" x14ac:dyDescent="0.3">
      <c r="A1" s="327" t="s">
        <v>110</v>
      </c>
      <c r="B1" s="327"/>
      <c r="C1" s="327"/>
      <c r="D1" s="327"/>
      <c r="E1" s="327"/>
      <c r="H1" s="374"/>
      <c r="I1" s="374"/>
      <c r="J1" s="374"/>
      <c r="K1" s="374"/>
      <c r="M1" s="164">
        <v>36161</v>
      </c>
      <c r="N1" s="164">
        <v>36162</v>
      </c>
      <c r="O1" s="164">
        <v>37895</v>
      </c>
      <c r="P1" s="164">
        <v>41275</v>
      </c>
      <c r="Q1" s="165"/>
      <c r="R1" s="166">
        <v>0.09</v>
      </c>
      <c r="S1" s="166">
        <v>0.12</v>
      </c>
      <c r="T1" s="167">
        <v>300</v>
      </c>
      <c r="U1" s="162"/>
      <c r="V1" s="162"/>
      <c r="W1" s="162"/>
      <c r="X1" s="162"/>
      <c r="Y1" s="162"/>
      <c r="Z1" s="162"/>
      <c r="AA1" s="162"/>
      <c r="AB1" s="162"/>
      <c r="AC1" s="162"/>
      <c r="AD1" s="162"/>
      <c r="AE1" s="162"/>
      <c r="AF1" s="162"/>
      <c r="AG1" s="162"/>
    </row>
    <row r="2" spans="1:33" ht="23.4" customHeight="1" thickBot="1" x14ac:dyDescent="0.35">
      <c r="A2" s="327"/>
      <c r="B2" s="327"/>
      <c r="C2" s="327"/>
      <c r="D2" s="327"/>
      <c r="E2" s="327"/>
      <c r="G2" s="410" t="s">
        <v>101</v>
      </c>
      <c r="H2" s="410"/>
      <c r="I2" s="410"/>
      <c r="J2" s="410"/>
      <c r="K2" s="410"/>
      <c r="M2" s="164"/>
      <c r="N2" s="164"/>
      <c r="O2" s="164"/>
      <c r="P2" s="164"/>
      <c r="Q2" s="165"/>
      <c r="R2" s="166"/>
      <c r="S2" s="166"/>
      <c r="T2" s="167"/>
      <c r="U2" s="162"/>
      <c r="V2" s="162"/>
      <c r="W2" s="162"/>
      <c r="X2" s="162"/>
      <c r="Y2" s="162"/>
      <c r="Z2" s="162"/>
      <c r="AA2" s="162"/>
      <c r="AB2" s="162"/>
      <c r="AC2" s="162"/>
      <c r="AD2" s="162"/>
      <c r="AE2" s="162"/>
      <c r="AF2" s="162"/>
      <c r="AG2" s="162"/>
    </row>
    <row r="3" spans="1:33" ht="31.05" customHeight="1" thickBot="1" x14ac:dyDescent="0.35">
      <c r="A3" s="406" t="s">
        <v>106</v>
      </c>
      <c r="B3" s="407"/>
      <c r="C3" s="191" t="s">
        <v>14</v>
      </c>
      <c r="D3" s="187" t="s">
        <v>0</v>
      </c>
      <c r="E3" s="189" t="s">
        <v>32</v>
      </c>
      <c r="G3" s="179" t="s">
        <v>104</v>
      </c>
      <c r="H3" s="48" t="s">
        <v>15</v>
      </c>
      <c r="I3" s="49" t="s">
        <v>16</v>
      </c>
      <c r="J3" s="50" t="s">
        <v>17</v>
      </c>
      <c r="K3" s="51" t="s">
        <v>26</v>
      </c>
      <c r="M3" s="164"/>
      <c r="N3" s="164"/>
      <c r="O3" s="164"/>
      <c r="P3" s="164"/>
      <c r="Q3" s="165"/>
      <c r="R3" s="166"/>
      <c r="S3" s="166"/>
      <c r="T3" s="167"/>
      <c r="U3" s="162"/>
      <c r="V3" s="162"/>
      <c r="W3" s="162"/>
      <c r="X3" s="162"/>
      <c r="Y3" s="162"/>
      <c r="Z3" s="162"/>
      <c r="AA3" s="162"/>
      <c r="AB3" s="162"/>
      <c r="AC3" s="162"/>
      <c r="AD3" s="162"/>
      <c r="AE3" s="162"/>
      <c r="AF3" s="162"/>
      <c r="AG3" s="162"/>
    </row>
    <row r="4" spans="1:33" ht="31.05" customHeight="1" thickBot="1" x14ac:dyDescent="0.35">
      <c r="A4" s="378" t="s">
        <v>105</v>
      </c>
      <c r="B4" s="379"/>
      <c r="C4" s="196"/>
      <c r="D4" s="194" t="s">
        <v>12</v>
      </c>
      <c r="E4" s="405" t="str">
        <f>IF(AND($C$4&lt;$O$1,$C$4&gt;$M$1),"art. 15aa",IF($C$4="","proszę obowiązkowo wprowadzić do komórki C4 datę wstąpienia po raz pierwszy do służby","poza zakresem"))</f>
        <v>proszę obowiązkowo wprowadzić do komórki C4 datę wstąpienia po raz pierwszy do służby</v>
      </c>
      <c r="G4" s="55" t="s">
        <v>34</v>
      </c>
      <c r="H4" s="118">
        <f>C84</f>
        <v>0</v>
      </c>
      <c r="I4" s="119">
        <f>D84</f>
        <v>0</v>
      </c>
      <c r="J4" s="120">
        <f>E84</f>
        <v>0</v>
      </c>
      <c r="K4" s="121" t="str">
        <f>IF(C89&lt;15, "brak prawa",ROUND(0.4+(H4-15)*0.026+I4*0.026/12,4))</f>
        <v>brak prawa</v>
      </c>
      <c r="M4" s="164"/>
      <c r="N4" s="164"/>
      <c r="O4" s="164"/>
      <c r="P4" s="164"/>
      <c r="Q4" s="165"/>
      <c r="R4" s="166"/>
      <c r="S4" s="166"/>
      <c r="T4" s="167"/>
      <c r="U4" s="162"/>
      <c r="V4" s="162"/>
      <c r="W4" s="162"/>
      <c r="X4" s="162"/>
      <c r="Y4" s="162"/>
      <c r="Z4" s="162"/>
      <c r="AA4" s="162"/>
      <c r="AB4" s="162"/>
      <c r="AC4" s="162"/>
      <c r="AD4" s="162"/>
      <c r="AE4" s="162"/>
      <c r="AF4" s="162"/>
      <c r="AG4" s="162"/>
    </row>
    <row r="5" spans="1:33" ht="31.05" customHeight="1" thickBot="1" x14ac:dyDescent="0.35">
      <c r="A5" s="408" t="s">
        <v>107</v>
      </c>
      <c r="B5" s="409"/>
      <c r="C5" s="197" t="str">
        <f>IF('Podstawa wymiaru 10 lat SM'!$A$69="","",'Podstawa wymiaru 10 lat SM'!$A$69)</f>
        <v/>
      </c>
      <c r="D5" s="193" t="s">
        <v>74</v>
      </c>
      <c r="E5" s="350"/>
      <c r="G5" s="122" t="s">
        <v>35</v>
      </c>
      <c r="H5" s="123">
        <f>IF(AND($H$4&gt;=25,$C$4&gt;$M$1,$C$4&lt;$O$1),C41,0)</f>
        <v>0</v>
      </c>
      <c r="I5" s="123">
        <f>IF(AND($H$4&gt;=25,$C$4&gt;$M$1,$C$4&lt;$O$1),D41,0)</f>
        <v>0</v>
      </c>
      <c r="J5" s="123">
        <f>IF(AND($H$4&gt;=25,$C$4&gt;$M$1,$C$4&lt;$O$1),E41,0)</f>
        <v>0</v>
      </c>
      <c r="K5" s="185">
        <f>IF(H4&lt;25,0,ROUND(H5*0.013+I5*0.013/12,4))</f>
        <v>0</v>
      </c>
      <c r="L5" s="186" t="str">
        <f>IF($H$4&lt;25,"brak 25 lat służby","")</f>
        <v>brak 25 lat służby</v>
      </c>
      <c r="M5" s="164"/>
      <c r="N5" s="164"/>
      <c r="O5" s="164"/>
      <c r="P5" s="164"/>
      <c r="Q5" s="165"/>
      <c r="R5" s="166"/>
      <c r="S5" s="166"/>
      <c r="T5" s="167"/>
      <c r="U5" s="162"/>
      <c r="V5" s="162"/>
      <c r="W5" s="162"/>
      <c r="X5" s="162"/>
      <c r="Y5" s="162"/>
      <c r="Z5" s="162"/>
      <c r="AA5" s="162"/>
      <c r="AB5" s="162"/>
      <c r="AC5" s="162"/>
      <c r="AD5" s="162"/>
      <c r="AE5" s="162"/>
      <c r="AF5" s="162"/>
      <c r="AG5" s="162"/>
    </row>
    <row r="6" spans="1:33" ht="31.05" customHeight="1" thickBot="1" x14ac:dyDescent="0.35">
      <c r="A6" s="178"/>
      <c r="B6" s="178"/>
      <c r="C6" s="178"/>
      <c r="D6" s="178"/>
      <c r="E6" s="178"/>
      <c r="G6" s="68"/>
      <c r="H6" s="346" t="s">
        <v>98</v>
      </c>
      <c r="I6" s="347"/>
      <c r="J6" s="348"/>
      <c r="K6" s="185">
        <f>MIN(SUM(K4:K5),0.75)</f>
        <v>0</v>
      </c>
      <c r="M6" s="164"/>
      <c r="N6" s="164"/>
      <c r="O6" s="164"/>
      <c r="P6" s="164"/>
      <c r="Q6" s="165"/>
      <c r="R6" s="166"/>
      <c r="S6" s="166"/>
      <c r="T6" s="167"/>
      <c r="U6" s="162"/>
      <c r="V6" s="162"/>
      <c r="W6" s="162"/>
      <c r="X6" s="162"/>
      <c r="Y6" s="162"/>
      <c r="Z6" s="162"/>
      <c r="AA6" s="162"/>
      <c r="AB6" s="162"/>
      <c r="AC6" s="162"/>
      <c r="AD6" s="162"/>
      <c r="AE6" s="162"/>
      <c r="AF6" s="162"/>
      <c r="AG6" s="162"/>
    </row>
    <row r="7" spans="1:33" ht="31.8" customHeight="1" thickBot="1" x14ac:dyDescent="0.35">
      <c r="A7" s="328" t="s">
        <v>109</v>
      </c>
      <c r="B7" s="328"/>
      <c r="C7" s="328"/>
      <c r="D7" s="328"/>
      <c r="E7" s="328"/>
      <c r="G7" s="68"/>
      <c r="H7" s="69"/>
      <c r="I7" s="69"/>
      <c r="J7" s="69"/>
      <c r="K7" s="70"/>
      <c r="M7" s="164"/>
      <c r="N7" s="164"/>
      <c r="O7" s="164"/>
      <c r="P7" s="164"/>
      <c r="Q7" s="165"/>
      <c r="R7" s="166"/>
      <c r="S7" s="166"/>
      <c r="T7" s="167"/>
      <c r="U7" s="162"/>
      <c r="V7" s="162"/>
      <c r="W7" s="162"/>
      <c r="X7" s="162"/>
      <c r="Y7" s="162"/>
      <c r="Z7" s="162"/>
      <c r="AA7" s="162"/>
      <c r="AB7" s="162"/>
      <c r="AC7" s="162"/>
      <c r="AD7" s="162"/>
      <c r="AE7" s="162"/>
      <c r="AF7" s="162"/>
      <c r="AG7" s="162"/>
    </row>
    <row r="8" spans="1:33" ht="22.95" customHeight="1" thickBot="1" x14ac:dyDescent="0.35">
      <c r="A8" s="343" t="s">
        <v>48</v>
      </c>
      <c r="B8" s="344"/>
      <c r="C8" s="344"/>
      <c r="D8" s="344"/>
      <c r="E8" s="345"/>
      <c r="G8" s="351" t="s">
        <v>89</v>
      </c>
      <c r="H8" s="147" t="s">
        <v>15</v>
      </c>
      <c r="I8" s="49" t="s">
        <v>16</v>
      </c>
      <c r="J8" s="148" t="s">
        <v>17</v>
      </c>
      <c r="L8" s="34"/>
    </row>
    <row r="9" spans="1:33" ht="22.95" customHeight="1" thickBot="1" x14ac:dyDescent="0.35">
      <c r="A9" s="35" t="s">
        <v>30</v>
      </c>
      <c r="B9" s="36" t="s">
        <v>31</v>
      </c>
      <c r="C9" s="35" t="s">
        <v>25</v>
      </c>
      <c r="D9" s="37" t="s">
        <v>27</v>
      </c>
      <c r="E9" s="36" t="s">
        <v>17</v>
      </c>
      <c r="G9" s="352"/>
      <c r="H9" s="150">
        <f>IF($H$4&gt;=25,SUM(H4:H5)+INT((SUM(I4:I5)+INT(SUM(J4:J5)/30))/12),$H$4)</f>
        <v>0</v>
      </c>
      <c r="I9" s="150">
        <f>IF($H$4&gt;=25,MOD(SUM(I4:I5)+INT(SUM(J4:J5)/30),12),$I$4)</f>
        <v>0</v>
      </c>
      <c r="J9" s="151">
        <f>IF($H$4&gt;=25,MOD(SUM(J4:J5),30),$J$4)</f>
        <v>0</v>
      </c>
      <c r="L9" s="34"/>
    </row>
    <row r="10" spans="1:33" ht="22.95" customHeight="1" x14ac:dyDescent="0.3">
      <c r="A10" s="260"/>
      <c r="B10" s="201"/>
      <c r="C10" s="40">
        <f>IF((ISBLANK(A10)=TRUE),0,DATEDIF(A10,B10+1,"Y"))</f>
        <v>0</v>
      </c>
      <c r="D10" s="41">
        <f>IF((ISBLANK(A10)=TRUE),0,DATEDIF(A10,B10+1,"YM"))</f>
        <v>0</v>
      </c>
      <c r="E10" s="42">
        <f>IF((ISBLANK(A10)=TRUE),0,DATEDIF(A10,B10+1,"MD"))</f>
        <v>0</v>
      </c>
      <c r="G10" s="1"/>
      <c r="H10" s="1"/>
      <c r="I10" s="1"/>
      <c r="L10" s="34"/>
    </row>
    <row r="11" spans="1:33" ht="22.95" customHeight="1" x14ac:dyDescent="0.3">
      <c r="A11" s="260"/>
      <c r="B11" s="201"/>
      <c r="C11" s="44">
        <f>IF((ISBLANK(A11)=TRUE),0,DATEDIF(A11,B11+1,"Y"))</f>
        <v>0</v>
      </c>
      <c r="D11" s="45">
        <f>IF((ISBLANK(A11)=TRUE),0,DATEDIF(A11,B11+1,"YM"))</f>
        <v>0</v>
      </c>
      <c r="E11" s="46">
        <f>IF((ISBLANK(A11)=TRUE),0,DATEDIF(A11,B11+1,"MD"))</f>
        <v>0</v>
      </c>
      <c r="G11" s="335" t="s">
        <v>78</v>
      </c>
      <c r="H11" s="335"/>
      <c r="I11" s="335"/>
      <c r="J11" s="335"/>
      <c r="K11" s="177"/>
      <c r="L11" s="34"/>
    </row>
    <row r="12" spans="1:33" ht="22.95" customHeight="1" thickBot="1" x14ac:dyDescent="0.35">
      <c r="A12" s="260"/>
      <c r="B12" s="201"/>
      <c r="C12" s="44">
        <f>IF((ISBLANK(A12)=TRUE),0,DATEDIF(A12,B12+1,"Y"))</f>
        <v>0</v>
      </c>
      <c r="D12" s="45">
        <f>IF((ISBLANK(A12)=TRUE),0,DATEDIF(A12,B12+1,"YM"))</f>
        <v>0</v>
      </c>
      <c r="E12" s="46">
        <f>IF((ISBLANK(A12)=TRUE),0,DATEDIF(A12,B12+1,"MD"))</f>
        <v>0</v>
      </c>
      <c r="G12" s="336" t="str">
        <f>IF($E$4="art. 15aa","Obliczenie wysokości emerytury na podstawie art. 15aa ustawy","")</f>
        <v/>
      </c>
      <c r="H12" s="336"/>
      <c r="I12" s="336"/>
      <c r="J12" s="336"/>
      <c r="L12" s="52"/>
    </row>
    <row r="13" spans="1:33" ht="22.95" customHeight="1" thickBot="1" x14ac:dyDescent="0.35">
      <c r="A13" s="260"/>
      <c r="B13" s="201"/>
      <c r="C13" s="44">
        <f t="shared" ref="C13:C20" si="0">IF((ISBLANK(A13)=TRUE),0,DATEDIF(A13,B13+1,"Y"))</f>
        <v>0</v>
      </c>
      <c r="D13" s="45">
        <f t="shared" ref="D13:D20" si="1">IF((ISBLANK(A13)=TRUE),0,DATEDIF(A13,B13+1,"YM"))</f>
        <v>0</v>
      </c>
      <c r="E13" s="46">
        <f t="shared" ref="E13:E20" si="2">IF((ISBLANK(A13)=TRUE),0,DATEDIF(A13,B13+1,"MD"))</f>
        <v>0</v>
      </c>
      <c r="G13" s="353" t="s">
        <v>93</v>
      </c>
      <c r="H13" s="354"/>
      <c r="I13" s="354"/>
      <c r="J13" s="355"/>
      <c r="K13" s="264">
        <f>'Podstawa wymiaru 10 lat SM'!$D$70</f>
        <v>0</v>
      </c>
      <c r="L13" s="15"/>
    </row>
    <row r="14" spans="1:33" ht="22.95" customHeight="1" thickBot="1" x14ac:dyDescent="0.35">
      <c r="A14" s="260"/>
      <c r="B14" s="201"/>
      <c r="C14" s="44">
        <f t="shared" si="0"/>
        <v>0</v>
      </c>
      <c r="D14" s="45">
        <f t="shared" si="1"/>
        <v>0</v>
      </c>
      <c r="E14" s="46">
        <f t="shared" si="2"/>
        <v>0</v>
      </c>
      <c r="G14" s="356" t="s">
        <v>90</v>
      </c>
      <c r="H14" s="357"/>
      <c r="I14" s="357"/>
      <c r="J14" s="358"/>
      <c r="K14" s="203"/>
      <c r="L14" s="186" t="str">
        <f>IF($H$9&lt;32,"wysługa (H9) &lt;32 lata","")</f>
        <v>wysługa (H9) &lt;32 lata</v>
      </c>
    </row>
    <row r="15" spans="1:33" ht="22.95" customHeight="1" thickBot="1" x14ac:dyDescent="0.35">
      <c r="A15" s="260"/>
      <c r="B15" s="201"/>
      <c r="C15" s="44">
        <f t="shared" si="0"/>
        <v>0</v>
      </c>
      <c r="D15" s="45">
        <f t="shared" si="1"/>
        <v>0</v>
      </c>
      <c r="E15" s="46">
        <f t="shared" si="2"/>
        <v>0</v>
      </c>
      <c r="G15" s="359" t="s">
        <v>92</v>
      </c>
      <c r="H15" s="360"/>
      <c r="I15" s="360"/>
      <c r="J15" s="361"/>
      <c r="K15" s="265">
        <f>K13+K14</f>
        <v>0</v>
      </c>
      <c r="L15" s="67"/>
    </row>
    <row r="16" spans="1:33" ht="22.95" customHeight="1" thickBot="1" x14ac:dyDescent="0.35">
      <c r="A16" s="260"/>
      <c r="B16" s="201"/>
      <c r="C16" s="44">
        <f t="shared" si="0"/>
        <v>0</v>
      </c>
      <c r="D16" s="45">
        <f>IF((ISBLANK(A16)=TRUE),0,DATEDIF(A16,B16+1,"YM"))</f>
        <v>0</v>
      </c>
      <c r="E16" s="46">
        <f>IF((ISBLANK(A16)=TRUE),0,DATEDIF(A16,B16+1,"MD"))</f>
        <v>0</v>
      </c>
      <c r="G16" s="329" t="s">
        <v>24</v>
      </c>
      <c r="H16" s="330"/>
      <c r="I16" s="330"/>
      <c r="J16" s="331"/>
      <c r="K16" s="20">
        <f>K6</f>
        <v>0</v>
      </c>
      <c r="L16" s="67"/>
    </row>
    <row r="17" spans="1:13" ht="22.95" customHeight="1" thickBot="1" x14ac:dyDescent="0.35">
      <c r="A17" s="200"/>
      <c r="B17" s="261"/>
      <c r="C17" s="44">
        <f t="shared" si="0"/>
        <v>0</v>
      </c>
      <c r="D17" s="45">
        <f>IF((ISBLANK(A17)=TRUE),0,DATEDIF(A17,B17+1,"YM"))</f>
        <v>0</v>
      </c>
      <c r="E17" s="46">
        <f>IF((ISBLANK(A17)=TRUE),0,DATEDIF(A17,B17+1,"MD"))</f>
        <v>0</v>
      </c>
      <c r="G17" s="332" t="s">
        <v>73</v>
      </c>
      <c r="H17" s="333"/>
      <c r="I17" s="333"/>
      <c r="J17" s="334"/>
      <c r="K17" s="163">
        <f>ROUND(K15*K16,2)</f>
        <v>0</v>
      </c>
      <c r="L17" s="67"/>
    </row>
    <row r="18" spans="1:13" ht="22.95" customHeight="1" x14ac:dyDescent="0.3">
      <c r="A18" s="260"/>
      <c r="B18" s="201"/>
      <c r="C18" s="44">
        <f t="shared" si="0"/>
        <v>0</v>
      </c>
      <c r="D18" s="45">
        <f t="shared" si="1"/>
        <v>0</v>
      </c>
      <c r="E18" s="46">
        <f t="shared" si="2"/>
        <v>0</v>
      </c>
      <c r="G18" s="366" t="s">
        <v>58</v>
      </c>
      <c r="H18" s="367"/>
      <c r="I18" s="367"/>
      <c r="J18" s="368"/>
      <c r="K18" s="16">
        <f>MAX(ROUND(K17*$R$1,2),0)</f>
        <v>0</v>
      </c>
      <c r="M18" s="67"/>
    </row>
    <row r="19" spans="1:13" ht="22.95" customHeight="1" thickBot="1" x14ac:dyDescent="0.35">
      <c r="A19" s="260"/>
      <c r="B19" s="201"/>
      <c r="C19" s="44">
        <f t="shared" si="0"/>
        <v>0</v>
      </c>
      <c r="D19" s="45">
        <f t="shared" si="1"/>
        <v>0</v>
      </c>
      <c r="E19" s="46">
        <f t="shared" si="2"/>
        <v>0</v>
      </c>
      <c r="G19" s="369" t="s">
        <v>59</v>
      </c>
      <c r="H19" s="370"/>
      <c r="I19" s="370"/>
      <c r="J19" s="371"/>
      <c r="K19" s="17">
        <f>MAX(ROUND(ROUND(K17,0)*$S$1-$T$1,0),0)</f>
        <v>0</v>
      </c>
      <c r="M19" s="67"/>
    </row>
    <row r="20" spans="1:13" ht="22.95" customHeight="1" thickBot="1" x14ac:dyDescent="0.35">
      <c r="A20" s="260"/>
      <c r="B20" s="262"/>
      <c r="C20" s="73">
        <f t="shared" si="0"/>
        <v>0</v>
      </c>
      <c r="D20" s="74">
        <f t="shared" si="1"/>
        <v>0</v>
      </c>
      <c r="E20" s="75">
        <f t="shared" si="2"/>
        <v>0</v>
      </c>
      <c r="G20" s="362" t="s">
        <v>72</v>
      </c>
      <c r="H20" s="363"/>
      <c r="I20" s="363"/>
      <c r="J20" s="364"/>
      <c r="K20" s="18">
        <f>K17-K18-K19</f>
        <v>0</v>
      </c>
      <c r="M20" s="67"/>
    </row>
    <row r="21" spans="1:13" ht="22.95" customHeight="1" thickBot="1" x14ac:dyDescent="0.35">
      <c r="A21" s="343" t="s">
        <v>28</v>
      </c>
      <c r="B21" s="365"/>
      <c r="C21" s="76">
        <f>SUM(C10:C20)+INT((SUM(D10:D20)+INT(SUM(E10:E20)/30))/12)</f>
        <v>0</v>
      </c>
      <c r="D21" s="76">
        <f>MOD(SUM(D10:D20)+INT(SUM(E10:E20)/30),12)</f>
        <v>0</v>
      </c>
      <c r="E21" s="77">
        <f>MOD(SUM(E10:E20),30)</f>
        <v>0</v>
      </c>
      <c r="M21" s="67"/>
    </row>
    <row r="22" spans="1:13" ht="22.95" customHeight="1" thickBot="1" x14ac:dyDescent="0.35">
      <c r="A22" s="153"/>
      <c r="B22" s="153"/>
      <c r="C22" s="153"/>
      <c r="D22" s="153"/>
      <c r="E22" s="153"/>
      <c r="G22" s="373" t="s">
        <v>96</v>
      </c>
      <c r="H22" s="373"/>
      <c r="I22" s="373"/>
      <c r="J22" s="373"/>
      <c r="K22" s="373"/>
    </row>
    <row r="23" spans="1:13" ht="22.95" customHeight="1" thickBot="1" x14ac:dyDescent="0.35">
      <c r="A23" s="392" t="s">
        <v>49</v>
      </c>
      <c r="B23" s="398"/>
      <c r="C23" s="398"/>
      <c r="D23" s="398"/>
      <c r="E23" s="399"/>
      <c r="G23" s="373"/>
      <c r="H23" s="373"/>
      <c r="I23" s="373"/>
      <c r="J23" s="373"/>
      <c r="K23" s="373"/>
      <c r="L23" s="152"/>
    </row>
    <row r="24" spans="1:13" ht="22.95" customHeight="1" thickBot="1" x14ac:dyDescent="0.35">
      <c r="A24" s="78" t="s">
        <v>30</v>
      </c>
      <c r="B24" s="79" t="s">
        <v>31</v>
      </c>
      <c r="C24" s="78" t="s">
        <v>25</v>
      </c>
      <c r="D24" s="80" t="s">
        <v>27</v>
      </c>
      <c r="E24" s="81" t="s">
        <v>17</v>
      </c>
      <c r="G24" s="373"/>
      <c r="H24" s="373"/>
      <c r="I24" s="373"/>
      <c r="J24" s="373"/>
      <c r="K24" s="373"/>
    </row>
    <row r="25" spans="1:13" ht="22.95" customHeight="1" x14ac:dyDescent="0.3">
      <c r="A25" s="260"/>
      <c r="B25" s="201"/>
      <c r="C25" s="40">
        <f>IF((ISBLANK(A25)=TRUE),0,DATEDIF(A25,B25+1,"Y"))</f>
        <v>0</v>
      </c>
      <c r="D25" s="41">
        <f t="shared" ref="D25:D40" si="3">IF((ISBLANK(A25)=TRUE),0,DATEDIF(A25,B25+1,"YM"))</f>
        <v>0</v>
      </c>
      <c r="E25" s="42">
        <f t="shared" ref="E25:E40" si="4">IF((ISBLANK(A25)=TRUE),0,DATEDIF(A25,B25+1,"MD"))</f>
        <v>0</v>
      </c>
    </row>
    <row r="26" spans="1:13" ht="22.95" customHeight="1" x14ac:dyDescent="0.3">
      <c r="A26" s="260"/>
      <c r="B26" s="201"/>
      <c r="C26" s="44">
        <f>IF((ISBLANK(A26)=TRUE),0,DATEDIF(A26,B26+1,"Y"))</f>
        <v>0</v>
      </c>
      <c r="D26" s="45">
        <f t="shared" si="3"/>
        <v>0</v>
      </c>
      <c r="E26" s="46">
        <f t="shared" si="4"/>
        <v>0</v>
      </c>
      <c r="G26" s="289" t="s">
        <v>61</v>
      </c>
      <c r="H26" s="289"/>
      <c r="I26" s="289"/>
      <c r="J26" s="289"/>
      <c r="K26" s="289"/>
    </row>
    <row r="27" spans="1:13" ht="22.95" customHeight="1" x14ac:dyDescent="0.3">
      <c r="A27" s="260"/>
      <c r="B27" s="201"/>
      <c r="C27" s="44">
        <f>IF((ISBLANK(A27)=TRUE),0,DATEDIF(A27,B27+1,"Y"))</f>
        <v>0</v>
      </c>
      <c r="D27" s="45">
        <f t="shared" si="3"/>
        <v>0</v>
      </c>
      <c r="E27" s="46">
        <f t="shared" si="4"/>
        <v>0</v>
      </c>
      <c r="G27" s="289"/>
      <c r="H27" s="289"/>
      <c r="I27" s="289"/>
      <c r="J27" s="289"/>
      <c r="K27" s="289"/>
    </row>
    <row r="28" spans="1:13" ht="22.95" customHeight="1" x14ac:dyDescent="0.3">
      <c r="A28" s="260"/>
      <c r="B28" s="201"/>
      <c r="C28" s="44">
        <f t="shared" ref="C28:C40" si="5">IF((ISBLANK(A28)=TRUE),0,DATEDIF(A28,B28+1,"Y"))</f>
        <v>0</v>
      </c>
      <c r="D28" s="45">
        <f t="shared" si="3"/>
        <v>0</v>
      </c>
      <c r="E28" s="46">
        <f t="shared" si="4"/>
        <v>0</v>
      </c>
      <c r="G28" s="289"/>
      <c r="H28" s="289"/>
      <c r="I28" s="289"/>
      <c r="J28" s="289"/>
      <c r="K28" s="289"/>
    </row>
    <row r="29" spans="1:13" ht="22.95" customHeight="1" x14ac:dyDescent="0.3">
      <c r="A29" s="260"/>
      <c r="B29" s="201"/>
      <c r="C29" s="44">
        <f t="shared" si="5"/>
        <v>0</v>
      </c>
      <c r="D29" s="45">
        <f t="shared" si="3"/>
        <v>0</v>
      </c>
      <c r="E29" s="46">
        <f t="shared" si="4"/>
        <v>0</v>
      </c>
      <c r="G29" s="124"/>
      <c r="H29" s="14"/>
      <c r="I29" s="14"/>
      <c r="J29" s="14"/>
      <c r="L29" s="43"/>
      <c r="M29" s="14"/>
    </row>
    <row r="30" spans="1:13" ht="22.95" customHeight="1" x14ac:dyDescent="0.3">
      <c r="A30" s="260"/>
      <c r="B30" s="201"/>
      <c r="C30" s="44">
        <f t="shared" si="5"/>
        <v>0</v>
      </c>
      <c r="D30" s="45">
        <f t="shared" si="3"/>
        <v>0</v>
      </c>
      <c r="E30" s="46">
        <f t="shared" si="4"/>
        <v>0</v>
      </c>
      <c r="G30" s="124"/>
      <c r="H30" s="14"/>
      <c r="I30" s="14"/>
      <c r="J30" s="14"/>
      <c r="L30" s="14"/>
      <c r="M30" s="43"/>
    </row>
    <row r="31" spans="1:13" ht="22.95" customHeight="1" x14ac:dyDescent="0.3">
      <c r="A31" s="260"/>
      <c r="B31" s="201"/>
      <c r="C31" s="44">
        <f t="shared" si="5"/>
        <v>0</v>
      </c>
      <c r="D31" s="45">
        <f t="shared" si="3"/>
        <v>0</v>
      </c>
      <c r="E31" s="46">
        <f t="shared" si="4"/>
        <v>0</v>
      </c>
    </row>
    <row r="32" spans="1:13" ht="22.95" customHeight="1" x14ac:dyDescent="0.3">
      <c r="A32" s="260"/>
      <c r="B32" s="201"/>
      <c r="C32" s="44">
        <f t="shared" ref="C32:C38" si="6">IF((ISBLANK(A32)=TRUE),0,DATEDIF(A32,B32+1,"Y"))</f>
        <v>0</v>
      </c>
      <c r="D32" s="45">
        <f t="shared" ref="D32:D38" si="7">IF((ISBLANK(A32)=TRUE),0,DATEDIF(A32,B32+1,"YM"))</f>
        <v>0</v>
      </c>
      <c r="E32" s="46">
        <f t="shared" ref="E32:E38" si="8">IF((ISBLANK(A32)=TRUE),0,DATEDIF(A32,B32+1,"MD"))</f>
        <v>0</v>
      </c>
      <c r="G32" s="124"/>
      <c r="H32" s="173"/>
      <c r="I32" s="173"/>
      <c r="J32" s="14"/>
    </row>
    <row r="33" spans="1:10" ht="22.95" customHeight="1" x14ac:dyDescent="0.3">
      <c r="A33" s="260"/>
      <c r="B33" s="201"/>
      <c r="C33" s="44">
        <f t="shared" si="6"/>
        <v>0</v>
      </c>
      <c r="D33" s="45">
        <f t="shared" si="7"/>
        <v>0</v>
      </c>
      <c r="E33" s="46">
        <f t="shared" si="8"/>
        <v>0</v>
      </c>
      <c r="G33" s="124"/>
      <c r="H33" s="173"/>
      <c r="I33" s="173"/>
      <c r="J33" s="14"/>
    </row>
    <row r="34" spans="1:10" ht="22.95" customHeight="1" x14ac:dyDescent="0.3">
      <c r="A34" s="260"/>
      <c r="B34" s="201"/>
      <c r="C34" s="44">
        <f t="shared" si="6"/>
        <v>0</v>
      </c>
      <c r="D34" s="45">
        <f t="shared" si="7"/>
        <v>0</v>
      </c>
      <c r="E34" s="46">
        <f t="shared" si="8"/>
        <v>0</v>
      </c>
      <c r="G34" s="124"/>
      <c r="H34" s="173"/>
      <c r="I34" s="173"/>
      <c r="J34" s="14"/>
    </row>
    <row r="35" spans="1:10" ht="22.95" customHeight="1" x14ac:dyDescent="0.3">
      <c r="A35" s="260"/>
      <c r="B35" s="201"/>
      <c r="C35" s="44">
        <f t="shared" si="6"/>
        <v>0</v>
      </c>
      <c r="D35" s="45">
        <f t="shared" si="7"/>
        <v>0</v>
      </c>
      <c r="E35" s="46">
        <f t="shared" si="8"/>
        <v>0</v>
      </c>
      <c r="G35" s="124"/>
      <c r="H35" s="173"/>
      <c r="I35" s="173"/>
      <c r="J35" s="14"/>
    </row>
    <row r="36" spans="1:10" ht="22.95" customHeight="1" x14ac:dyDescent="0.3">
      <c r="A36" s="260"/>
      <c r="B36" s="201"/>
      <c r="C36" s="44">
        <f t="shared" si="6"/>
        <v>0</v>
      </c>
      <c r="D36" s="45">
        <f t="shared" si="7"/>
        <v>0</v>
      </c>
      <c r="E36" s="46">
        <f t="shared" si="8"/>
        <v>0</v>
      </c>
      <c r="G36" s="124"/>
      <c r="H36" s="173"/>
      <c r="I36" s="173"/>
      <c r="J36" s="14"/>
    </row>
    <row r="37" spans="1:10" ht="22.95" customHeight="1" x14ac:dyDescent="0.3">
      <c r="A37" s="260"/>
      <c r="B37" s="201"/>
      <c r="C37" s="44">
        <f t="shared" si="6"/>
        <v>0</v>
      </c>
      <c r="D37" s="45">
        <f t="shared" si="7"/>
        <v>0</v>
      </c>
      <c r="E37" s="46">
        <f t="shared" si="8"/>
        <v>0</v>
      </c>
      <c r="G37" s="124"/>
      <c r="H37" s="173"/>
      <c r="I37" s="173"/>
      <c r="J37" s="14"/>
    </row>
    <row r="38" spans="1:10" ht="22.95" customHeight="1" x14ac:dyDescent="0.3">
      <c r="A38" s="260"/>
      <c r="B38" s="201"/>
      <c r="C38" s="44">
        <f t="shared" si="6"/>
        <v>0</v>
      </c>
      <c r="D38" s="45">
        <f t="shared" si="7"/>
        <v>0</v>
      </c>
      <c r="E38" s="46">
        <f t="shared" si="8"/>
        <v>0</v>
      </c>
      <c r="G38" s="124"/>
      <c r="H38" s="102"/>
      <c r="I38" s="102"/>
      <c r="J38" s="14"/>
    </row>
    <row r="39" spans="1:10" ht="22.95" customHeight="1" x14ac:dyDescent="0.3">
      <c r="A39" s="260"/>
      <c r="B39" s="201"/>
      <c r="C39" s="44">
        <f t="shared" si="5"/>
        <v>0</v>
      </c>
      <c r="D39" s="45">
        <f t="shared" si="3"/>
        <v>0</v>
      </c>
      <c r="E39" s="46">
        <f t="shared" si="4"/>
        <v>0</v>
      </c>
      <c r="G39" s="124"/>
      <c r="H39" s="47"/>
      <c r="I39" s="47"/>
      <c r="J39" s="14"/>
    </row>
    <row r="40" spans="1:10" ht="22.95" customHeight="1" thickBot="1" x14ac:dyDescent="0.35">
      <c r="A40" s="260"/>
      <c r="B40" s="201"/>
      <c r="C40" s="73">
        <f t="shared" si="5"/>
        <v>0</v>
      </c>
      <c r="D40" s="74">
        <f t="shared" si="3"/>
        <v>0</v>
      </c>
      <c r="E40" s="75">
        <f t="shared" si="4"/>
        <v>0</v>
      </c>
      <c r="G40" s="124"/>
      <c r="H40" s="103"/>
      <c r="I40" s="103"/>
      <c r="J40" s="14"/>
    </row>
    <row r="41" spans="1:10" ht="22.95" customHeight="1" thickBot="1" x14ac:dyDescent="0.35">
      <c r="A41" s="392" t="s">
        <v>28</v>
      </c>
      <c r="B41" s="393"/>
      <c r="C41" s="84">
        <f>SUM(C25:C40)+INT((SUM(D25:D40)+INT(SUM(E25:E40)/30))/12)</f>
        <v>0</v>
      </c>
      <c r="D41" s="85">
        <f>MOD(SUM(D25:D40)+INT(SUM(E25:E40)/30),12)</f>
        <v>0</v>
      </c>
      <c r="E41" s="86">
        <f>MOD(SUM(E25:E40),30)</f>
        <v>0</v>
      </c>
      <c r="G41" s="124"/>
      <c r="H41" s="103"/>
      <c r="I41" s="103"/>
      <c r="J41" s="14"/>
    </row>
    <row r="42" spans="1:10" ht="22.95" customHeight="1" x14ac:dyDescent="0.3">
      <c r="A42" s="87"/>
      <c r="B42" s="87"/>
      <c r="C42" s="3"/>
      <c r="D42" s="3"/>
      <c r="E42" s="3"/>
      <c r="G42" s="124"/>
      <c r="H42" s="69"/>
      <c r="I42" s="69"/>
      <c r="J42" s="14"/>
    </row>
    <row r="43" spans="1:10" ht="22.95" customHeight="1" thickBot="1" x14ac:dyDescent="0.35">
      <c r="A43" s="87"/>
      <c r="B43" s="87"/>
      <c r="C43" s="3"/>
      <c r="D43" s="3"/>
      <c r="E43" s="3"/>
      <c r="G43" s="124"/>
      <c r="H43" s="69"/>
      <c r="I43" s="69"/>
      <c r="J43" s="14"/>
    </row>
    <row r="44" spans="1:10" ht="30" customHeight="1" thickBot="1" x14ac:dyDescent="0.35">
      <c r="A44" s="402" t="s">
        <v>111</v>
      </c>
      <c r="B44" s="403"/>
      <c r="C44" s="403"/>
      <c r="D44" s="403"/>
      <c r="E44" s="404"/>
      <c r="G44" s="124"/>
      <c r="H44" s="69"/>
      <c r="I44" s="69"/>
      <c r="J44" s="14"/>
    </row>
    <row r="45" spans="1:10" ht="22.95" customHeight="1" thickBot="1" x14ac:dyDescent="0.35">
      <c r="A45" s="95" t="s">
        <v>30</v>
      </c>
      <c r="B45" s="96" t="s">
        <v>31</v>
      </c>
      <c r="C45" s="95" t="s">
        <v>25</v>
      </c>
      <c r="D45" s="97" t="s">
        <v>27</v>
      </c>
      <c r="E45" s="98" t="s">
        <v>17</v>
      </c>
      <c r="G45" s="124"/>
      <c r="H45" s="69"/>
      <c r="I45" s="69"/>
      <c r="J45" s="14"/>
    </row>
    <row r="46" spans="1:10" ht="22.95" customHeight="1" x14ac:dyDescent="0.3">
      <c r="A46" s="198"/>
      <c r="B46" s="199"/>
      <c r="C46" s="40">
        <f>IF( B46&gt;$B$79,"błąd",IF((ISBLANK(A46)=TRUE),0,DATEDIF(A46,B46+1,"Y")))</f>
        <v>0</v>
      </c>
      <c r="D46" s="41">
        <f>IF(B46&gt;$B$79, "błąd",IF((ISBLANK(A46)=TRUE),0,DATEDIF(A46,B46+1,"YM")))</f>
        <v>0</v>
      </c>
      <c r="E46" s="42">
        <f>IF(B46&gt;$B$79,"błąd",IF((ISBLANK(A46)=TRUE),0,DATEDIF(A46,B46+1,"MD")))</f>
        <v>0</v>
      </c>
      <c r="G46" s="124"/>
      <c r="H46" s="69"/>
      <c r="I46" s="69"/>
      <c r="J46" s="14"/>
    </row>
    <row r="47" spans="1:10" ht="22.95" customHeight="1" x14ac:dyDescent="0.3">
      <c r="A47" s="200"/>
      <c r="B47" s="199"/>
      <c r="C47" s="99">
        <f>IF( B47&gt;$B$79,"błąd",IF((ISBLANK(A47)=TRUE),0,DATEDIF(A47,B47+1,"Y")))</f>
        <v>0</v>
      </c>
      <c r="D47" s="100">
        <f>IF(B47&gt;$B$79, "błąd",IF((ISBLANK(A47)=TRUE),0,DATEDIF(A47,B47+1,"YM")))</f>
        <v>0</v>
      </c>
      <c r="E47" s="101">
        <f>IF(B47&gt;$B$79,"błąd",IF((ISBLANK(A47)=TRUE),0,DATEDIF(A47,B47+1,"MD")))</f>
        <v>0</v>
      </c>
      <c r="G47" s="124"/>
      <c r="H47" s="69"/>
      <c r="I47" s="69"/>
      <c r="J47" s="14"/>
    </row>
    <row r="48" spans="1:10" ht="22.95" customHeight="1" x14ac:dyDescent="0.3">
      <c r="A48" s="200"/>
      <c r="B48" s="199"/>
      <c r="C48" s="99">
        <f>IF( B48&gt;$B$79,"błąd",IF((ISBLANK(A48)=TRUE),0,DATEDIF(A48,B48+1,"Y")))</f>
        <v>0</v>
      </c>
      <c r="D48" s="100">
        <f>IF(B48&gt;$B$79, "błąd",IF((ISBLANK(A48)=TRUE),0,DATEDIF(A48,B48+1,"YM")))</f>
        <v>0</v>
      </c>
      <c r="E48" s="101">
        <f>IF(B48&gt;$B$79,"błąd",IF((ISBLANK(A48)=TRUE),0,DATEDIF(A48,B48+1,"MD")))</f>
        <v>0</v>
      </c>
      <c r="G48" s="124"/>
      <c r="H48" s="69"/>
      <c r="I48" s="69"/>
      <c r="J48" s="14"/>
    </row>
    <row r="49" spans="1:7" ht="22.95" customHeight="1" x14ac:dyDescent="0.3">
      <c r="A49" s="200"/>
      <c r="B49" s="199"/>
      <c r="C49" s="99">
        <f t="shared" ref="C49:C72" si="9">IF( B49&gt;$B$79,"błąd",IF((ISBLANK(A49)=TRUE),0,DATEDIF(A49,B49+1,"Y")))</f>
        <v>0</v>
      </c>
      <c r="D49" s="100">
        <f t="shared" ref="D49:D72" si="10">IF(B49&gt;$B$79, "błąd",IF((ISBLANK(A49)=TRUE),0,DATEDIF(A49,B49+1,"YM")))</f>
        <v>0</v>
      </c>
      <c r="E49" s="101">
        <f t="shared" ref="E49:E72" si="11">IF(B49&gt;$B$79,"błąd",IF((ISBLANK(A49)=TRUE),0,DATEDIF(A49,B49+1,"MD")))</f>
        <v>0</v>
      </c>
      <c r="G49" s="124"/>
    </row>
    <row r="50" spans="1:7" ht="22.95" customHeight="1" x14ac:dyDescent="0.3">
      <c r="A50" s="200"/>
      <c r="B50" s="199"/>
      <c r="C50" s="99">
        <f t="shared" si="9"/>
        <v>0</v>
      </c>
      <c r="D50" s="100">
        <f t="shared" si="10"/>
        <v>0</v>
      </c>
      <c r="E50" s="101">
        <f t="shared" si="11"/>
        <v>0</v>
      </c>
    </row>
    <row r="51" spans="1:7" ht="22.95" customHeight="1" x14ac:dyDescent="0.3">
      <c r="A51" s="200"/>
      <c r="B51" s="199"/>
      <c r="C51" s="99">
        <f t="shared" si="9"/>
        <v>0</v>
      </c>
      <c r="D51" s="100">
        <f t="shared" si="10"/>
        <v>0</v>
      </c>
      <c r="E51" s="101">
        <f t="shared" si="11"/>
        <v>0</v>
      </c>
    </row>
    <row r="52" spans="1:7" ht="22.95" customHeight="1" x14ac:dyDescent="0.3">
      <c r="A52" s="200"/>
      <c r="B52" s="199"/>
      <c r="C52" s="99">
        <f t="shared" si="9"/>
        <v>0</v>
      </c>
      <c r="D52" s="100">
        <f t="shared" si="10"/>
        <v>0</v>
      </c>
      <c r="E52" s="101">
        <f t="shared" si="11"/>
        <v>0</v>
      </c>
    </row>
    <row r="53" spans="1:7" ht="22.95" customHeight="1" x14ac:dyDescent="0.3">
      <c r="A53" s="200"/>
      <c r="B53" s="199"/>
      <c r="C53" s="99">
        <f t="shared" si="9"/>
        <v>0</v>
      </c>
      <c r="D53" s="100">
        <f t="shared" si="10"/>
        <v>0</v>
      </c>
      <c r="E53" s="101">
        <f t="shared" si="11"/>
        <v>0</v>
      </c>
    </row>
    <row r="54" spans="1:7" ht="22.95" customHeight="1" x14ac:dyDescent="0.3">
      <c r="A54" s="200"/>
      <c r="B54" s="199"/>
      <c r="C54" s="99">
        <f t="shared" si="9"/>
        <v>0</v>
      </c>
      <c r="D54" s="100">
        <f t="shared" si="10"/>
        <v>0</v>
      </c>
      <c r="E54" s="101">
        <f t="shared" si="11"/>
        <v>0</v>
      </c>
    </row>
    <row r="55" spans="1:7" ht="22.95" customHeight="1" x14ac:dyDescent="0.3">
      <c r="A55" s="200"/>
      <c r="B55" s="199"/>
      <c r="C55" s="99">
        <f t="shared" si="9"/>
        <v>0</v>
      </c>
      <c r="D55" s="100">
        <f t="shared" si="10"/>
        <v>0</v>
      </c>
      <c r="E55" s="101">
        <f t="shared" si="11"/>
        <v>0</v>
      </c>
    </row>
    <row r="56" spans="1:7" ht="22.95" customHeight="1" x14ac:dyDescent="0.3">
      <c r="A56" s="200"/>
      <c r="B56" s="199"/>
      <c r="C56" s="99">
        <f t="shared" si="9"/>
        <v>0</v>
      </c>
      <c r="D56" s="100">
        <f t="shared" si="10"/>
        <v>0</v>
      </c>
      <c r="E56" s="101">
        <f t="shared" si="11"/>
        <v>0</v>
      </c>
    </row>
    <row r="57" spans="1:7" ht="22.95" customHeight="1" x14ac:dyDescent="0.3">
      <c r="A57" s="200"/>
      <c r="B57" s="199"/>
      <c r="C57" s="99">
        <f t="shared" si="9"/>
        <v>0</v>
      </c>
      <c r="D57" s="100">
        <f t="shared" si="10"/>
        <v>0</v>
      </c>
      <c r="E57" s="101">
        <f t="shared" si="11"/>
        <v>0</v>
      </c>
    </row>
    <row r="58" spans="1:7" ht="22.95" customHeight="1" x14ac:dyDescent="0.3">
      <c r="A58" s="200"/>
      <c r="B58" s="199"/>
      <c r="C58" s="99">
        <f t="shared" si="9"/>
        <v>0</v>
      </c>
      <c r="D58" s="100">
        <f t="shared" si="10"/>
        <v>0</v>
      </c>
      <c r="E58" s="101">
        <f t="shared" si="11"/>
        <v>0</v>
      </c>
    </row>
    <row r="59" spans="1:7" ht="22.95" customHeight="1" x14ac:dyDescent="0.3">
      <c r="A59" s="200"/>
      <c r="B59" s="199"/>
      <c r="C59" s="99">
        <f t="shared" si="9"/>
        <v>0</v>
      </c>
      <c r="D59" s="100">
        <f t="shared" si="10"/>
        <v>0</v>
      </c>
      <c r="E59" s="101">
        <f t="shared" si="11"/>
        <v>0</v>
      </c>
    </row>
    <row r="60" spans="1:7" ht="22.95" customHeight="1" x14ac:dyDescent="0.3">
      <c r="A60" s="200"/>
      <c r="B60" s="199"/>
      <c r="C60" s="99">
        <f t="shared" si="9"/>
        <v>0</v>
      </c>
      <c r="D60" s="100">
        <f t="shared" si="10"/>
        <v>0</v>
      </c>
      <c r="E60" s="101">
        <f t="shared" si="11"/>
        <v>0</v>
      </c>
    </row>
    <row r="61" spans="1:7" ht="22.95" customHeight="1" x14ac:dyDescent="0.3">
      <c r="A61" s="200"/>
      <c r="B61" s="199"/>
      <c r="C61" s="99">
        <f t="shared" si="9"/>
        <v>0</v>
      </c>
      <c r="D61" s="100">
        <f t="shared" si="10"/>
        <v>0</v>
      </c>
      <c r="E61" s="101">
        <f t="shared" si="11"/>
        <v>0</v>
      </c>
    </row>
    <row r="62" spans="1:7" ht="22.95" customHeight="1" x14ac:dyDescent="0.3">
      <c r="A62" s="200"/>
      <c r="B62" s="199"/>
      <c r="C62" s="99">
        <f t="shared" si="9"/>
        <v>0</v>
      </c>
      <c r="D62" s="100">
        <f t="shared" si="10"/>
        <v>0</v>
      </c>
      <c r="E62" s="101">
        <f t="shared" si="11"/>
        <v>0</v>
      </c>
    </row>
    <row r="63" spans="1:7" ht="22.95" customHeight="1" x14ac:dyDescent="0.3">
      <c r="A63" s="200"/>
      <c r="B63" s="199"/>
      <c r="C63" s="99">
        <f t="shared" si="9"/>
        <v>0</v>
      </c>
      <c r="D63" s="100">
        <f t="shared" si="10"/>
        <v>0</v>
      </c>
      <c r="E63" s="101">
        <f t="shared" si="11"/>
        <v>0</v>
      </c>
    </row>
    <row r="64" spans="1:7" ht="22.95" customHeight="1" x14ac:dyDescent="0.3">
      <c r="A64" s="200"/>
      <c r="B64" s="199"/>
      <c r="C64" s="99">
        <f t="shared" si="9"/>
        <v>0</v>
      </c>
      <c r="D64" s="100">
        <f t="shared" si="10"/>
        <v>0</v>
      </c>
      <c r="E64" s="101">
        <f t="shared" si="11"/>
        <v>0</v>
      </c>
    </row>
    <row r="65" spans="1:5" ht="22.95" customHeight="1" x14ac:dyDescent="0.3">
      <c r="A65" s="200"/>
      <c r="B65" s="199"/>
      <c r="C65" s="99">
        <f t="shared" si="9"/>
        <v>0</v>
      </c>
      <c r="D65" s="100">
        <f t="shared" si="10"/>
        <v>0</v>
      </c>
      <c r="E65" s="101">
        <f t="shared" si="11"/>
        <v>0</v>
      </c>
    </row>
    <row r="66" spans="1:5" ht="22.95" customHeight="1" x14ac:dyDescent="0.3">
      <c r="A66" s="200"/>
      <c r="B66" s="199"/>
      <c r="C66" s="99">
        <f t="shared" si="9"/>
        <v>0</v>
      </c>
      <c r="D66" s="100">
        <f t="shared" si="10"/>
        <v>0</v>
      </c>
      <c r="E66" s="101">
        <f t="shared" si="11"/>
        <v>0</v>
      </c>
    </row>
    <row r="67" spans="1:5" ht="22.95" customHeight="1" x14ac:dyDescent="0.3">
      <c r="A67" s="200"/>
      <c r="B67" s="199"/>
      <c r="C67" s="99">
        <f t="shared" si="9"/>
        <v>0</v>
      </c>
      <c r="D67" s="100">
        <f t="shared" si="10"/>
        <v>0</v>
      </c>
      <c r="E67" s="101">
        <f t="shared" si="11"/>
        <v>0</v>
      </c>
    </row>
    <row r="68" spans="1:5" ht="22.95" customHeight="1" x14ac:dyDescent="0.3">
      <c r="A68" s="200"/>
      <c r="B68" s="199"/>
      <c r="C68" s="99">
        <f t="shared" si="9"/>
        <v>0</v>
      </c>
      <c r="D68" s="100">
        <f t="shared" si="10"/>
        <v>0</v>
      </c>
      <c r="E68" s="101">
        <f t="shared" si="11"/>
        <v>0</v>
      </c>
    </row>
    <row r="69" spans="1:5" ht="22.95" customHeight="1" x14ac:dyDescent="0.3">
      <c r="A69" s="200"/>
      <c r="B69" s="199"/>
      <c r="C69" s="99">
        <f t="shared" si="9"/>
        <v>0</v>
      </c>
      <c r="D69" s="100">
        <f t="shared" si="10"/>
        <v>0</v>
      </c>
      <c r="E69" s="101">
        <f t="shared" si="11"/>
        <v>0</v>
      </c>
    </row>
    <row r="70" spans="1:5" ht="22.95" customHeight="1" x14ac:dyDescent="0.3">
      <c r="A70" s="200"/>
      <c r="B70" s="199"/>
      <c r="C70" s="99">
        <f t="shared" si="9"/>
        <v>0</v>
      </c>
      <c r="D70" s="100">
        <f t="shared" si="10"/>
        <v>0</v>
      </c>
      <c r="E70" s="101">
        <f t="shared" si="11"/>
        <v>0</v>
      </c>
    </row>
    <row r="71" spans="1:5" ht="22.95" customHeight="1" x14ac:dyDescent="0.3">
      <c r="A71" s="200"/>
      <c r="B71" s="199"/>
      <c r="C71" s="99">
        <f t="shared" si="9"/>
        <v>0</v>
      </c>
      <c r="D71" s="100">
        <f t="shared" si="10"/>
        <v>0</v>
      </c>
      <c r="E71" s="101">
        <f t="shared" si="11"/>
        <v>0</v>
      </c>
    </row>
    <row r="72" spans="1:5" ht="22.95" customHeight="1" x14ac:dyDescent="0.3">
      <c r="A72" s="200"/>
      <c r="B72" s="199"/>
      <c r="C72" s="99">
        <f t="shared" si="9"/>
        <v>0</v>
      </c>
      <c r="D72" s="100">
        <f t="shared" si="10"/>
        <v>0</v>
      </c>
      <c r="E72" s="101">
        <f t="shared" si="11"/>
        <v>0</v>
      </c>
    </row>
    <row r="73" spans="1:5" ht="22.95" customHeight="1" x14ac:dyDescent="0.3">
      <c r="A73" s="200"/>
      <c r="B73" s="199"/>
      <c r="C73" s="99">
        <f>IF( B73&gt;$B$79,"błąd",IF((ISBLANK(A73)=TRUE),0,DATEDIF(A73,B73+1,"Y")))</f>
        <v>0</v>
      </c>
      <c r="D73" s="100">
        <f>IF(B73&gt;$B$79, "błąd",IF((ISBLANK(A73)=TRUE),0,DATEDIF(A73,B73+1,"YM")))</f>
        <v>0</v>
      </c>
      <c r="E73" s="101">
        <f>IF(B73&gt;$B$79,"błąd",IF((ISBLANK(A73)=TRUE),0,DATEDIF(A73,B73+1,"MD")))</f>
        <v>0</v>
      </c>
    </row>
    <row r="74" spans="1:5" ht="22.95" customHeight="1" x14ac:dyDescent="0.3">
      <c r="A74" s="200"/>
      <c r="B74" s="199"/>
      <c r="C74" s="99">
        <f>IF( B74&gt;$B$79,"błąd",IF((ISBLANK(A74)=TRUE),0,DATEDIF(A74,B74+1,"Y")))</f>
        <v>0</v>
      </c>
      <c r="D74" s="100">
        <f>IF(B74&gt;$B$79, "błąd",IF((ISBLANK(A74)=TRUE),0,DATEDIF(A74,B74+1,"YM")))</f>
        <v>0</v>
      </c>
      <c r="E74" s="101">
        <f>IF(B74&gt;$B$79,"błąd",IF((ISBLANK(A74)=TRUE),0,DATEDIF(A74,B74+1,"MD")))</f>
        <v>0</v>
      </c>
    </row>
    <row r="75" spans="1:5" ht="22.95" customHeight="1" x14ac:dyDescent="0.3">
      <c r="A75" s="200"/>
      <c r="B75" s="199"/>
      <c r="C75" s="99">
        <f>IF( B75&gt;$B$79,"błąd",IF((ISBLANK(A75)=TRUE),0,DATEDIF(A75,B75+1,"Y")))</f>
        <v>0</v>
      </c>
      <c r="D75" s="100">
        <f>IF(B75&gt;$B$79, "błąd",IF((ISBLANK(A75)=TRUE),0,DATEDIF(A75,B75+1,"YM")))</f>
        <v>0</v>
      </c>
      <c r="E75" s="101">
        <f>IF(B75&gt;$B$79,"błąd",IF((ISBLANK(A75)=TRUE),0,DATEDIF(A75,B75+1,"MD")))</f>
        <v>0</v>
      </c>
    </row>
    <row r="76" spans="1:5" ht="22.95" customHeight="1" thickBot="1" x14ac:dyDescent="0.35">
      <c r="A76" s="202"/>
      <c r="B76" s="199"/>
      <c r="C76" s="99">
        <f>IF( B76&gt;$B$79,"błąd",IF((ISBLANK(A76)=TRUE),0,DATEDIF(A76,B76+1,"Y")))</f>
        <v>0</v>
      </c>
      <c r="D76" s="100">
        <f>IF(B76&gt;$B$79, "błąd",IF((ISBLANK(A76)=TRUE),0,DATEDIF(A76,B76+1,"YM")))</f>
        <v>0</v>
      </c>
      <c r="E76" s="101">
        <f>IF(B76&gt;$B$79,"błąd",IF((ISBLANK(A76)=TRUE),0,DATEDIF(A76,B76+1,"MD")))</f>
        <v>0</v>
      </c>
    </row>
    <row r="77" spans="1:5" ht="22.95" customHeight="1" thickBot="1" x14ac:dyDescent="0.35">
      <c r="A77" s="396" t="s">
        <v>118</v>
      </c>
      <c r="B77" s="397"/>
      <c r="C77" s="104">
        <f>SUM(C46:C76)+INT((SUM(D46:D76)+INT(SUM(E46:E76)/30))/12)</f>
        <v>0</v>
      </c>
      <c r="D77" s="104">
        <f>MOD(SUM(D46:D76)+INT(SUM(E46:E76)/30),12)</f>
        <v>0</v>
      </c>
      <c r="E77" s="105">
        <f>MOD(SUM(E46:E76),30)</f>
        <v>0</v>
      </c>
    </row>
    <row r="78" spans="1:5" ht="22.95" customHeight="1" thickBot="1" x14ac:dyDescent="0.35">
      <c r="A78" s="383" t="s">
        <v>119</v>
      </c>
      <c r="B78" s="384"/>
      <c r="C78" s="183">
        <f>INT(C77*1.5)+INT((D77+IF(MOD(C77*1.5,1)=0.5,6,0))/12)</f>
        <v>0</v>
      </c>
      <c r="D78" s="106">
        <f>MOD((D77+IF(MOD(C77*1.5,1)=0.5,6,0)),12)</f>
        <v>0</v>
      </c>
      <c r="E78" s="107">
        <f>E77</f>
        <v>0</v>
      </c>
    </row>
    <row r="79" spans="1:5" ht="19.95" customHeight="1" x14ac:dyDescent="0.3">
      <c r="A79" s="30"/>
      <c r="B79" s="108">
        <v>41274</v>
      </c>
      <c r="C79" s="109"/>
      <c r="D79" s="109"/>
      <c r="E79" s="109"/>
    </row>
    <row r="80" spans="1:5" ht="19.95" customHeight="1" x14ac:dyDescent="0.3">
      <c r="A80" s="30"/>
      <c r="B80" s="30"/>
      <c r="C80" s="109"/>
      <c r="D80" s="109"/>
      <c r="E80" s="109"/>
    </row>
    <row r="81" spans="1:5" ht="15" thickBot="1" x14ac:dyDescent="0.35">
      <c r="A81" s="411" t="s">
        <v>51</v>
      </c>
      <c r="B81" s="411"/>
      <c r="C81" s="411"/>
      <c r="D81" s="411"/>
      <c r="E81" s="411"/>
    </row>
    <row r="82" spans="1:5" ht="34.799999999999997" customHeight="1" thickBot="1" x14ac:dyDescent="0.35">
      <c r="A82" s="388" t="s">
        <v>54</v>
      </c>
      <c r="B82" s="389"/>
      <c r="C82" s="110">
        <f>C21</f>
        <v>0</v>
      </c>
      <c r="D82" s="110">
        <f t="shared" ref="D82:E82" si="12">D21</f>
        <v>0</v>
      </c>
      <c r="E82" s="111">
        <f t="shared" si="12"/>
        <v>0</v>
      </c>
    </row>
    <row r="83" spans="1:5" ht="31.8" customHeight="1" thickBot="1" x14ac:dyDescent="0.35">
      <c r="A83" s="390" t="s">
        <v>56</v>
      </c>
      <c r="B83" s="391"/>
      <c r="C83" s="125">
        <f>C78</f>
        <v>0</v>
      </c>
      <c r="D83" s="126">
        <f t="shared" ref="D83:E83" si="13">D78</f>
        <v>0</v>
      </c>
      <c r="E83" s="114">
        <f t="shared" si="13"/>
        <v>0</v>
      </c>
    </row>
    <row r="84" spans="1:5" ht="40.200000000000003" customHeight="1" thickBot="1" x14ac:dyDescent="0.35">
      <c r="A84" s="385" t="s">
        <v>53</v>
      </c>
      <c r="B84" s="386"/>
      <c r="C84" s="115">
        <f>SUM(C82:C83)+INT((SUM(D82:D83)+INT(SUM(E82:E83)/30))/12)</f>
        <v>0</v>
      </c>
      <c r="D84" s="116">
        <f>MOD((D82+D83)+INT((E82+E83)/30),12)</f>
        <v>0</v>
      </c>
      <c r="E84" s="117">
        <f>MOD((E82+E83),30)</f>
        <v>0</v>
      </c>
    </row>
    <row r="86" spans="1:5" ht="15" thickBot="1" x14ac:dyDescent="0.35">
      <c r="A86" s="387" t="s">
        <v>64</v>
      </c>
      <c r="B86" s="387"/>
      <c r="C86" s="387"/>
      <c r="D86" s="387"/>
      <c r="E86" s="387"/>
    </row>
    <row r="87" spans="1:5" ht="28.8" customHeight="1" thickBot="1" x14ac:dyDescent="0.35">
      <c r="A87" s="388" t="s">
        <v>52</v>
      </c>
      <c r="B87" s="389"/>
      <c r="C87" s="111">
        <f>C21</f>
        <v>0</v>
      </c>
      <c r="D87" s="111">
        <f t="shared" ref="D87:E87" si="14">D8</f>
        <v>0</v>
      </c>
      <c r="E87" s="182">
        <f t="shared" si="14"/>
        <v>0</v>
      </c>
    </row>
    <row r="88" spans="1:5" ht="42.6" customHeight="1" thickBot="1" x14ac:dyDescent="0.35">
      <c r="A88" s="390" t="s">
        <v>57</v>
      </c>
      <c r="B88" s="391"/>
      <c r="C88" s="113">
        <f>C77</f>
        <v>0</v>
      </c>
      <c r="D88" s="113">
        <f>D77</f>
        <v>0</v>
      </c>
      <c r="E88" s="114">
        <f>E77</f>
        <v>0</v>
      </c>
    </row>
    <row r="89" spans="1:5" ht="42" customHeight="1" thickBot="1" x14ac:dyDescent="0.35">
      <c r="A89" s="385" t="s">
        <v>63</v>
      </c>
      <c r="B89" s="386"/>
      <c r="C89" s="115">
        <f>SUM(C87:C88)+INT((SUM(D87:D88)+INT(SUM(E87:E88)/30))/12)</f>
        <v>0</v>
      </c>
      <c r="D89" s="116">
        <f>MOD((D87+D88)+INT((E87+E88)/30),12)</f>
        <v>0</v>
      </c>
      <c r="E89" s="117">
        <f>MOD((E87+E88),30)</f>
        <v>0</v>
      </c>
    </row>
  </sheetData>
  <sheetProtection algorithmName="SHA-512" hashValue="PsSH2SkwIfw2dCdkXIu24eadOTLJgrirsBei8DUofP5yVz4tdECzKFyeopqWNEimaH6jpbJN8MgFk7Z7NZ8QfA==" saltValue="ZhNDMcb/IK6hp+99GJg5BA==" spinCount="100000" sheet="1" objects="1" scenarios="1"/>
  <mergeCells count="37">
    <mergeCell ref="A7:E7"/>
    <mergeCell ref="G19:J19"/>
    <mergeCell ref="G22:K24"/>
    <mergeCell ref="G26:K28"/>
    <mergeCell ref="H6:J6"/>
    <mergeCell ref="G18:J18"/>
    <mergeCell ref="A8:E8"/>
    <mergeCell ref="G20:J20"/>
    <mergeCell ref="G14:J14"/>
    <mergeCell ref="G15:J15"/>
    <mergeCell ref="G16:J16"/>
    <mergeCell ref="G17:J17"/>
    <mergeCell ref="G8:G9"/>
    <mergeCell ref="G12:J12"/>
    <mergeCell ref="G11:J11"/>
    <mergeCell ref="G13:J13"/>
    <mergeCell ref="A88:B88"/>
    <mergeCell ref="A89:B89"/>
    <mergeCell ref="A84:B84"/>
    <mergeCell ref="A77:B77"/>
    <mergeCell ref="A78:B78"/>
    <mergeCell ref="A82:B82"/>
    <mergeCell ref="A83:B83"/>
    <mergeCell ref="A87:B87"/>
    <mergeCell ref="A86:E86"/>
    <mergeCell ref="A44:E44"/>
    <mergeCell ref="A81:E81"/>
    <mergeCell ref="A21:B21"/>
    <mergeCell ref="A23:E23"/>
    <mergeCell ref="A41:B41"/>
    <mergeCell ref="H1:K1"/>
    <mergeCell ref="E4:E5"/>
    <mergeCell ref="A3:B3"/>
    <mergeCell ref="A4:B4"/>
    <mergeCell ref="A5:B5"/>
    <mergeCell ref="A1:E2"/>
    <mergeCell ref="G2:K2"/>
  </mergeCells>
  <conditionalFormatting sqref="K14">
    <cfRule type="expression" dxfId="0" priority="1">
      <formula>$H$9&lt;32</formula>
    </cfRule>
  </conditionalFormatting>
  <dataValidations count="4">
    <dataValidation allowBlank="1" showInputMessage="1" showErrorMessage="1" prompt="Proszę wypenić pole w formacie daty, _x000a_tj.: RRRR-MM-DD, gdzie:_x000a_RRRR - rok_x000a_MM - miesiąc_x000a_DD - dzień" sqref="C5"/>
    <dataValidation type="date" allowBlank="1" showInputMessage="1" showErrorMessage="1" error="Data musi być późniejsza od 1999-01-01 i wcześniejsza od 2003-10-01" prompt="Proszę wypenić pole w formacie daty, _x000a_tj.: RRRR-MM-DD, gdzie:_x000a_RRRR - rok_x000a_MM - miesiąc_x000a_DD - dzień" sqref="C4">
      <formula1>36162</formula1>
      <formula2>37894</formula2>
    </dataValidation>
    <dataValidation type="date" operator="lessThanOrEqual" allowBlank="1" showInputMessage="1" showErrorMessage="1" error="&quot;Data do&quot; &lt;= 2012-12-31_x000a_" sqref="B46:B76">
      <formula1>41274</formula1>
    </dataValidation>
    <dataValidation type="date" operator="greaterThan" allowBlank="1" showInputMessage="1" showErrorMessage="1" error="Data w formacie RRRR-MM-DD" sqref="A10:B20 A25:B40">
      <formula1>1</formula1>
    </dataValidation>
  </dataValidations>
  <pageMargins left="0.70866141732283472" right="0.70866141732283472" top="0.51181102362204722" bottom="0.23622047244094491" header="0.23622047244094491" footer="0.15748031496062992"/>
  <pageSetup paperSize="9" scale="91" orientation="landscape" r:id="rId1"/>
  <headerFooter>
    <oddHeader xml:space="preserve">&amp;C&amp;"-,Pogrubiony"KALKULATOR EMERYTALNY </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Roboczy!$H$3:$H$15</xm:f>
          </x14:formula1>
          <xm:sqref>D4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opLeftCell="B1" workbookViewId="0">
      <selection activeCell="B1" sqref="A1:XFD1048576"/>
    </sheetView>
  </sheetViews>
  <sheetFormatPr defaultColWidth="19.77734375" defaultRowHeight="14.4" x14ac:dyDescent="0.3"/>
  <cols>
    <col min="1" max="16384" width="19.77734375" style="168"/>
  </cols>
  <sheetData>
    <row r="1" spans="1:10" x14ac:dyDescent="0.3">
      <c r="B1" s="168" t="s">
        <v>83</v>
      </c>
      <c r="H1" s="168" t="s">
        <v>71</v>
      </c>
    </row>
    <row r="2" spans="1:10" x14ac:dyDescent="0.3">
      <c r="A2" s="169" t="s">
        <v>2</v>
      </c>
      <c r="B2" s="169" t="s">
        <v>2</v>
      </c>
      <c r="C2" s="169" t="s">
        <v>2</v>
      </c>
      <c r="J2" s="168" t="s">
        <v>121</v>
      </c>
    </row>
    <row r="3" spans="1:10" x14ac:dyDescent="0.3">
      <c r="A3" s="169" t="s">
        <v>3</v>
      </c>
      <c r="B3" s="169" t="s">
        <v>3</v>
      </c>
      <c r="C3" s="169" t="s">
        <v>3</v>
      </c>
      <c r="F3" s="168" t="s">
        <v>38</v>
      </c>
      <c r="G3" s="170">
        <v>1</v>
      </c>
      <c r="H3" s="169" t="s">
        <v>2</v>
      </c>
      <c r="J3" s="168" t="s">
        <v>122</v>
      </c>
    </row>
    <row r="4" spans="1:10" x14ac:dyDescent="0.3">
      <c r="A4" s="169" t="s">
        <v>4</v>
      </c>
      <c r="B4" s="169" t="s">
        <v>4</v>
      </c>
      <c r="C4" s="169" t="s">
        <v>4</v>
      </c>
      <c r="F4" s="168" t="s">
        <v>36</v>
      </c>
      <c r="G4" s="170">
        <v>2</v>
      </c>
      <c r="H4" s="169" t="s">
        <v>3</v>
      </c>
    </row>
    <row r="5" spans="1:10" x14ac:dyDescent="0.3">
      <c r="A5" s="169" t="s">
        <v>5</v>
      </c>
      <c r="B5" s="169" t="s">
        <v>5</v>
      </c>
      <c r="C5" s="169" t="s">
        <v>18</v>
      </c>
      <c r="D5" s="171" t="s">
        <v>18</v>
      </c>
      <c r="F5" s="169" t="s">
        <v>37</v>
      </c>
      <c r="G5" s="170">
        <v>3</v>
      </c>
      <c r="H5" s="169" t="s">
        <v>4</v>
      </c>
    </row>
    <row r="6" spans="1:10" x14ac:dyDescent="0.3">
      <c r="A6" s="169" t="s">
        <v>18</v>
      </c>
      <c r="B6" s="169" t="s">
        <v>18</v>
      </c>
      <c r="C6" s="169" t="s">
        <v>5</v>
      </c>
      <c r="D6" s="171" t="s">
        <v>11</v>
      </c>
      <c r="F6" s="169" t="s">
        <v>39</v>
      </c>
      <c r="G6" s="170">
        <v>4</v>
      </c>
      <c r="H6" s="169" t="s">
        <v>5</v>
      </c>
    </row>
    <row r="7" spans="1:10" x14ac:dyDescent="0.3">
      <c r="A7" s="169" t="s">
        <v>11</v>
      </c>
      <c r="B7" s="169" t="s">
        <v>11</v>
      </c>
      <c r="C7" s="169" t="s">
        <v>11</v>
      </c>
      <c r="H7" s="169" t="s">
        <v>6</v>
      </c>
    </row>
    <row r="8" spans="1:10" x14ac:dyDescent="0.3">
      <c r="A8" s="169" t="s">
        <v>6</v>
      </c>
      <c r="B8" s="169" t="s">
        <v>6</v>
      </c>
      <c r="C8" s="169" t="s">
        <v>6</v>
      </c>
      <c r="H8" s="169" t="s">
        <v>7</v>
      </c>
    </row>
    <row r="9" spans="1:10" x14ac:dyDescent="0.3">
      <c r="A9" s="169" t="s">
        <v>7</v>
      </c>
      <c r="B9" s="169" t="s">
        <v>7</v>
      </c>
      <c r="C9" s="169" t="s">
        <v>7</v>
      </c>
      <c r="F9" s="169" t="s">
        <v>37</v>
      </c>
      <c r="G9" s="168" t="s">
        <v>42</v>
      </c>
      <c r="H9" s="169" t="s">
        <v>1</v>
      </c>
    </row>
    <row r="10" spans="1:10" x14ac:dyDescent="0.3">
      <c r="A10" s="169" t="s">
        <v>1</v>
      </c>
      <c r="B10" s="169" t="s">
        <v>1</v>
      </c>
      <c r="C10" s="169" t="s">
        <v>1</v>
      </c>
      <c r="F10" s="168" t="s">
        <v>36</v>
      </c>
      <c r="G10" s="168" t="s">
        <v>43</v>
      </c>
      <c r="H10" s="169" t="s">
        <v>9</v>
      </c>
    </row>
    <row r="11" spans="1:10" x14ac:dyDescent="0.3">
      <c r="A11" s="169" t="s">
        <v>13</v>
      </c>
      <c r="B11" s="169" t="s">
        <v>74</v>
      </c>
      <c r="C11" s="169" t="s">
        <v>13</v>
      </c>
      <c r="F11" s="168" t="s">
        <v>41</v>
      </c>
      <c r="G11" s="168" t="s">
        <v>44</v>
      </c>
      <c r="H11" s="169" t="s">
        <v>10</v>
      </c>
    </row>
    <row r="12" spans="1:10" x14ac:dyDescent="0.3">
      <c r="A12" s="169" t="s">
        <v>9</v>
      </c>
      <c r="B12" s="169" t="s">
        <v>9</v>
      </c>
      <c r="C12" s="169" t="s">
        <v>8</v>
      </c>
      <c r="F12" s="169" t="s">
        <v>40</v>
      </c>
      <c r="G12" s="168" t="s">
        <v>45</v>
      </c>
      <c r="H12" s="169" t="s">
        <v>12</v>
      </c>
    </row>
    <row r="13" spans="1:10" x14ac:dyDescent="0.3">
      <c r="A13" s="169" t="s">
        <v>10</v>
      </c>
      <c r="B13" s="169" t="s">
        <v>13</v>
      </c>
      <c r="C13" s="169"/>
      <c r="H13" s="169" t="s">
        <v>47</v>
      </c>
    </row>
    <row r="14" spans="1:10" x14ac:dyDescent="0.3">
      <c r="A14" s="169" t="s">
        <v>12</v>
      </c>
      <c r="B14" s="169" t="s">
        <v>12</v>
      </c>
      <c r="C14" s="169"/>
      <c r="H14" s="169" t="s">
        <v>8</v>
      </c>
    </row>
    <row r="15" spans="1:10" x14ac:dyDescent="0.3">
      <c r="A15" s="169" t="s">
        <v>47</v>
      </c>
      <c r="B15" s="169" t="s">
        <v>10</v>
      </c>
      <c r="C15" s="169"/>
    </row>
    <row r="16" spans="1:10" x14ac:dyDescent="0.3">
      <c r="A16" s="169" t="s">
        <v>8</v>
      </c>
      <c r="B16" s="169" t="s">
        <v>8</v>
      </c>
      <c r="C16" s="169"/>
    </row>
    <row r="17" spans="1:6" x14ac:dyDescent="0.3">
      <c r="C17" s="169" t="s">
        <v>46</v>
      </c>
      <c r="F17" s="169" t="s">
        <v>46</v>
      </c>
    </row>
    <row r="18" spans="1:6" x14ac:dyDescent="0.3">
      <c r="C18" s="169" t="s">
        <v>2</v>
      </c>
      <c r="F18" s="169" t="s">
        <v>2</v>
      </c>
    </row>
    <row r="19" spans="1:6" x14ac:dyDescent="0.3">
      <c r="C19" s="169" t="s">
        <v>3</v>
      </c>
      <c r="F19" s="169" t="s">
        <v>3</v>
      </c>
    </row>
    <row r="20" spans="1:6" x14ac:dyDescent="0.3">
      <c r="C20" s="169" t="s">
        <v>4</v>
      </c>
      <c r="F20" s="169" t="s">
        <v>5</v>
      </c>
    </row>
    <row r="21" spans="1:6" x14ac:dyDescent="0.3">
      <c r="A21" s="169" t="s">
        <v>21</v>
      </c>
      <c r="B21" s="169"/>
      <c r="C21" s="169" t="s">
        <v>5</v>
      </c>
      <c r="F21" s="169" t="s">
        <v>7</v>
      </c>
    </row>
    <row r="22" spans="1:6" x14ac:dyDescent="0.3">
      <c r="A22" s="169" t="s">
        <v>22</v>
      </c>
      <c r="B22" s="169"/>
      <c r="C22" s="169" t="s">
        <v>7</v>
      </c>
      <c r="F22" s="169" t="s">
        <v>1</v>
      </c>
    </row>
    <row r="23" spans="1:6" x14ac:dyDescent="0.3">
      <c r="C23" s="169" t="s">
        <v>1</v>
      </c>
      <c r="F23" s="169" t="s">
        <v>13</v>
      </c>
    </row>
    <row r="24" spans="1:6" x14ac:dyDescent="0.3">
      <c r="C24" s="169" t="s">
        <v>13</v>
      </c>
      <c r="F24" s="169"/>
    </row>
    <row r="28" spans="1:6" x14ac:dyDescent="0.3">
      <c r="C28" s="169"/>
    </row>
  </sheetData>
  <sheetProtection algorithmName="SHA-512" hashValue="M4qNZ53koGV8Pq7Tyd8+L9qrFxjrN3dwNW97+rRyZY1v2V2pgJilXUfhgJHc5dQnck3EreJs6bozotGCkX2HGg==" saltValue="QK5gzvm5oJ8RhuihNMoffQ==" spinCount="100000" sheet="1" objects="1" scenarios="1"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4</vt:i4>
      </vt:variant>
    </vt:vector>
  </HeadingPairs>
  <TitlesOfParts>
    <vt:vector size="10" baseType="lpstr">
      <vt:lpstr>INSTRUKCJA</vt:lpstr>
      <vt:lpstr>Podstawa wymiaru 10 lat SM</vt:lpstr>
      <vt:lpstr>art. 18e SM</vt:lpstr>
      <vt:lpstr>art. 15 albo 15a SM</vt:lpstr>
      <vt:lpstr>art. 15aa SM</vt:lpstr>
      <vt:lpstr>Roboczy</vt:lpstr>
      <vt:lpstr>'art. 15 albo 15a SM'!Obszar_wydruku</vt:lpstr>
      <vt:lpstr>'art. 15aa SM'!Obszar_wydruku</vt:lpstr>
      <vt:lpstr>'art. 18e SM'!Obszar_wydruku</vt:lpstr>
      <vt:lpstr>INSTRUKCJA!Obszar_wydruku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Kozoń-Konter</dc:creator>
  <cp:lastModifiedBy>Teresa Kozoń-Konter</cp:lastModifiedBy>
  <cp:lastPrinted>2024-07-31T11:19:30Z</cp:lastPrinted>
  <dcterms:created xsi:type="dcterms:W3CDTF">2018-06-27T19:52:39Z</dcterms:created>
  <dcterms:modified xsi:type="dcterms:W3CDTF">2025-02-05T13:38:16Z</dcterms:modified>
</cp:coreProperties>
</file>