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29" i="7" s="1"/>
  <c r="A86" i="7" l="1"/>
  <c r="A1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<sst xmlns="http://schemas.openxmlformats.org/spreadsheetml/2006/main" count="97" uniqueCount="81">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</sst>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7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2022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293889670.24</f>
        <v>293889670.24000001</v>
      </c>
      <c r="C13" s="22">
        <f>293889670.24</f>
        <v>293889670.24000001</v>
      </c>
      <c r="D13" s="22">
        <f>189698244.68</f>
        <v>189698244.68000001</v>
      </c>
      <c r="E13" s="22">
        <f>624668.46</f>
        <v>624668.46</v>
      </c>
      <c r="F13" s="22">
        <f>146631510.3</f>
        <v>146631510.30000001</v>
      </c>
      <c r="G13" s="22">
        <f>42442065.92</f>
        <v>42442065.920000002</v>
      </c>
      <c r="H13" s="22">
        <f>0</f>
        <v>0</v>
      </c>
      <c r="I13" s="22">
        <f>0</f>
        <v>0</v>
      </c>
      <c r="J13" s="22">
        <f>103439525.78</f>
        <v>103439525.78</v>
      </c>
      <c r="K13" s="22">
        <f>751899.78</f>
        <v>751899.78</v>
      </c>
      <c r="L13" s="22">
        <f>0</f>
        <v>0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293889670.24</f>
        <v>293889670.24000001</v>
      </c>
      <c r="C17" s="22">
        <f>293889670.24</f>
        <v>293889670.24000001</v>
      </c>
      <c r="D17" s="22">
        <f>189698244.68</f>
        <v>189698244.68000001</v>
      </c>
      <c r="E17" s="22">
        <f>624668.46</f>
        <v>624668.46</v>
      </c>
      <c r="F17" s="22">
        <f>146631510.3</f>
        <v>146631510.30000001</v>
      </c>
      <c r="G17" s="22">
        <f>42442065.92</f>
        <v>42442065.920000002</v>
      </c>
      <c r="H17" s="22">
        <f>0</f>
        <v>0</v>
      </c>
      <c r="I17" s="22">
        <f>0</f>
        <v>0</v>
      </c>
      <c r="J17" s="22">
        <f>103439525.78</f>
        <v>103439525.78</v>
      </c>
      <c r="K17" s="22">
        <f>751899.78</f>
        <v>751899.78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8353227.53</f>
        <v>8353227.5300000003</v>
      </c>
      <c r="C18" s="23">
        <f>8353227.53</f>
        <v>8353227.5300000003</v>
      </c>
      <c r="D18" s="23">
        <f>952166.75</f>
        <v>952166.75</v>
      </c>
      <c r="E18" s="23">
        <f>0</f>
        <v>0</v>
      </c>
      <c r="F18" s="23">
        <f>0</f>
        <v>0</v>
      </c>
      <c r="G18" s="23">
        <f>952166.75</f>
        <v>952166.75</v>
      </c>
      <c r="H18" s="23">
        <f>0</f>
        <v>0</v>
      </c>
      <c r="I18" s="23">
        <f>0</f>
        <v>0</v>
      </c>
      <c r="J18" s="23">
        <f>7401060.78</f>
        <v>7401060.7800000003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285536442.71</f>
        <v>285536442.70999998</v>
      </c>
      <c r="C19" s="23">
        <f>285536442.71</f>
        <v>285536442.70999998</v>
      </c>
      <c r="D19" s="23">
        <f>188746077.93</f>
        <v>188746077.93000001</v>
      </c>
      <c r="E19" s="23">
        <f>624668.46</f>
        <v>624668.46</v>
      </c>
      <c r="F19" s="23">
        <f>146631510.3</f>
        <v>146631510.30000001</v>
      </c>
      <c r="G19" s="23">
        <f>41489899.17</f>
        <v>41489899.170000002</v>
      </c>
      <c r="H19" s="23">
        <f>0</f>
        <v>0</v>
      </c>
      <c r="I19" s="23">
        <f>0</f>
        <v>0</v>
      </c>
      <c r="J19" s="23">
        <f>96038465</f>
        <v>96038465</v>
      </c>
      <c r="K19" s="23">
        <f>751899.78</f>
        <v>751899.78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0</f>
        <v>0</v>
      </c>
      <c r="C21" s="22">
        <f>0</f>
        <v>0</v>
      </c>
      <c r="D21" s="22">
        <f>0</f>
        <v>0</v>
      </c>
      <c r="E21" s="22">
        <f>0</f>
        <v>0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0</f>
        <v>0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0</f>
        <v>0</v>
      </c>
      <c r="C22" s="23">
        <f>0</f>
        <v>0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0</f>
        <v>0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0</f>
        <v>0</v>
      </c>
      <c r="C23" s="23">
        <f>0</f>
        <v>0</v>
      </c>
      <c r="D23" s="23">
        <f>0</f>
        <v>0</v>
      </c>
      <c r="E23" s="23">
        <f>0</f>
        <v>0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2022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601525.37</f>
        <v>601525.37</v>
      </c>
      <c r="C43" s="24">
        <f>601525.37</f>
        <v>601525.37</v>
      </c>
      <c r="D43" s="24">
        <f>451525.37</f>
        <v>451525.37</v>
      </c>
      <c r="E43" s="24">
        <f>0</f>
        <v>0</v>
      </c>
      <c r="F43" s="24">
        <f>0</f>
        <v>0</v>
      </c>
      <c r="G43" s="24">
        <f>451525.37</f>
        <v>451525.37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150000</f>
        <v>150000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601525.37</f>
        <v>601525.37</v>
      </c>
      <c r="C45" s="25">
        <f>601525.37</f>
        <v>601525.37</v>
      </c>
      <c r="D45" s="25">
        <f>451525.37</f>
        <v>451525.37</v>
      </c>
      <c r="E45" s="25">
        <f>0</f>
        <v>0</v>
      </c>
      <c r="F45" s="25">
        <f>0</f>
        <v>0</v>
      </c>
      <c r="G45" s="25">
        <f>451525.37</f>
        <v>451525.37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150000</f>
        <v>150000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1159172100.78</f>
        <v>1159172100.78</v>
      </c>
      <c r="C46" s="24">
        <f>1159172100.78</f>
        <v>1159172100.78</v>
      </c>
      <c r="D46" s="24">
        <f>790310.34</f>
        <v>790310.34</v>
      </c>
      <c r="E46" s="24">
        <f>7425</f>
        <v>7425</v>
      </c>
      <c r="F46" s="24">
        <f>0</f>
        <v>0</v>
      </c>
      <c r="G46" s="24">
        <f>782885.34</f>
        <v>782885.34</v>
      </c>
      <c r="H46" s="24">
        <f>0</f>
        <v>0</v>
      </c>
      <c r="I46" s="24">
        <f>3498434.25</f>
        <v>3498434.25</v>
      </c>
      <c r="J46" s="24">
        <f>1154558489.95</f>
        <v>1154558489.95</v>
      </c>
      <c r="K46" s="24">
        <f>2134.15</f>
        <v>2134.15</v>
      </c>
      <c r="L46" s="24">
        <f>322682.09</f>
        <v>322682.09000000003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782025.36</f>
        <v>782025.36</v>
      </c>
      <c r="C47" s="25">
        <f>782025.36</f>
        <v>782025.36</v>
      </c>
      <c r="D47" s="25">
        <f>782025.36</f>
        <v>782025.36</v>
      </c>
      <c r="E47" s="25">
        <f>0</f>
        <v>0</v>
      </c>
      <c r="F47" s="25">
        <f>0</f>
        <v>0</v>
      </c>
      <c r="G47" s="25">
        <f>782025.36</f>
        <v>782025.36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552331749.91</f>
        <v>552331749.90999997</v>
      </c>
      <c r="C48" s="25">
        <f>552331749.91</f>
        <v>552331749.90999997</v>
      </c>
      <c r="D48" s="25">
        <f>0</f>
        <v>0</v>
      </c>
      <c r="E48" s="25">
        <f>0</f>
        <v>0</v>
      </c>
      <c r="F48" s="25">
        <f>0</f>
        <v>0</v>
      </c>
      <c r="G48" s="25">
        <f>0</f>
        <v>0</v>
      </c>
      <c r="H48" s="25">
        <f>0</f>
        <v>0</v>
      </c>
      <c r="I48" s="25">
        <f>3498434.25</f>
        <v>3498434.25</v>
      </c>
      <c r="J48" s="25">
        <f>548831131.51</f>
        <v>548831131.50999999</v>
      </c>
      <c r="K48" s="25">
        <f>2134.15</f>
        <v>2134.15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606058325.51</f>
        <v>606058325.50999999</v>
      </c>
      <c r="C49" s="25">
        <f>606058325.51</f>
        <v>606058325.50999999</v>
      </c>
      <c r="D49" s="25">
        <f>8284.98</f>
        <v>8284.98</v>
      </c>
      <c r="E49" s="25">
        <f>7425</f>
        <v>7425</v>
      </c>
      <c r="F49" s="25">
        <f>0</f>
        <v>0</v>
      </c>
      <c r="G49" s="25">
        <f>859.98</f>
        <v>859.98</v>
      </c>
      <c r="H49" s="25">
        <f>0</f>
        <v>0</v>
      </c>
      <c r="I49" s="25">
        <f>0</f>
        <v>0</v>
      </c>
      <c r="J49" s="25">
        <f>605727358.44</f>
        <v>605727358.44000006</v>
      </c>
      <c r="K49" s="25">
        <f>0</f>
        <v>0</v>
      </c>
      <c r="L49" s="25">
        <f>322682.09</f>
        <v>322682.09000000003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443303427.14</f>
        <v>443303427.13999999</v>
      </c>
      <c r="C50" s="24">
        <f>443303427.14</f>
        <v>443303427.13999999</v>
      </c>
      <c r="D50" s="24">
        <f>10244805.16</f>
        <v>10244805.16</v>
      </c>
      <c r="E50" s="24">
        <f>4081.79</f>
        <v>4081.79</v>
      </c>
      <c r="F50" s="24">
        <f>13402.83</f>
        <v>13402.83</v>
      </c>
      <c r="G50" s="24">
        <f>10227071.04</f>
        <v>10227071.039999999</v>
      </c>
      <c r="H50" s="24">
        <f>249.5</f>
        <v>249.5</v>
      </c>
      <c r="I50" s="24">
        <f>0</f>
        <v>0</v>
      </c>
      <c r="J50" s="24">
        <f>1679.78</f>
        <v>1679.78</v>
      </c>
      <c r="K50" s="24">
        <f>4766.76</f>
        <v>4766.76</v>
      </c>
      <c r="L50" s="24">
        <f>32591742.17</f>
        <v>32591742.170000002</v>
      </c>
      <c r="M50" s="24">
        <f>396255991.19</f>
        <v>396255991.19</v>
      </c>
      <c r="N50" s="24">
        <f>4204442.08</f>
        <v>4204442.08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14778987.35</f>
        <v>14778987.35</v>
      </c>
      <c r="C51" s="25">
        <f>14778987.35</f>
        <v>14778987.35</v>
      </c>
      <c r="D51" s="25">
        <f>1993020.23</f>
        <v>1993020.23</v>
      </c>
      <c r="E51" s="25">
        <f>0</f>
        <v>0</v>
      </c>
      <c r="F51" s="25">
        <f>0</f>
        <v>0</v>
      </c>
      <c r="G51" s="25">
        <f>1993020.23</f>
        <v>1993020.23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8434441.82</f>
        <v>8434441.8200000003</v>
      </c>
      <c r="M51" s="25">
        <f>4351445.99</f>
        <v>4351445.99</v>
      </c>
      <c r="N51" s="25">
        <f>79.31</f>
        <v>79.31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428524439.79</f>
        <v>428524439.79000002</v>
      </c>
      <c r="C52" s="25">
        <f>428524439.79</f>
        <v>428524439.79000002</v>
      </c>
      <c r="D52" s="25">
        <f>8251784.93</f>
        <v>8251784.9299999997</v>
      </c>
      <c r="E52" s="25">
        <f>4081.79</f>
        <v>4081.79</v>
      </c>
      <c r="F52" s="25">
        <f>13402.83</f>
        <v>13402.83</v>
      </c>
      <c r="G52" s="25">
        <f>8234050.81</f>
        <v>8234050.8099999996</v>
      </c>
      <c r="H52" s="25">
        <f>249.5</f>
        <v>249.5</v>
      </c>
      <c r="I52" s="25">
        <f>0</f>
        <v>0</v>
      </c>
      <c r="J52" s="25">
        <f>1679.78</f>
        <v>1679.78</v>
      </c>
      <c r="K52" s="25">
        <f>4766.76</f>
        <v>4766.76</v>
      </c>
      <c r="L52" s="25">
        <f>24157300.35</f>
        <v>24157300.350000001</v>
      </c>
      <c r="M52" s="25">
        <f>391904545.2</f>
        <v>391904545.19999999</v>
      </c>
      <c r="N52" s="25">
        <f>4204362.77</f>
        <v>4204362.7699999996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782299352.18</f>
        <v>782299352.17999995</v>
      </c>
      <c r="C53" s="24">
        <f>782299352.18</f>
        <v>782299352.17999995</v>
      </c>
      <c r="D53" s="24">
        <f>532888113.81</f>
        <v>532888113.81</v>
      </c>
      <c r="E53" s="24">
        <f>23037895.22</f>
        <v>23037895.219999999</v>
      </c>
      <c r="F53" s="24">
        <f>1777421.21</f>
        <v>1777421.21</v>
      </c>
      <c r="G53" s="24">
        <f>508051719.84</f>
        <v>508051719.83999997</v>
      </c>
      <c r="H53" s="24">
        <f>21077.54</f>
        <v>21077.54</v>
      </c>
      <c r="I53" s="24">
        <f>0</f>
        <v>0</v>
      </c>
      <c r="J53" s="24">
        <f>44438.87</f>
        <v>44438.87</v>
      </c>
      <c r="K53" s="24">
        <f>568785.68</f>
        <v>568785.68000000005</v>
      </c>
      <c r="L53" s="24">
        <f>61504601.8</f>
        <v>61504601.799999997</v>
      </c>
      <c r="M53" s="24">
        <f>184665964.52</f>
        <v>184665964.52000001</v>
      </c>
      <c r="N53" s="24">
        <f>2627447.5</f>
        <v>2627447.5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54779550.07</f>
        <v>54779550.07</v>
      </c>
      <c r="C54" s="25">
        <f>54779550.07</f>
        <v>54779550.07</v>
      </c>
      <c r="D54" s="25">
        <f>16008858.86</f>
        <v>16008858.859999999</v>
      </c>
      <c r="E54" s="25">
        <f>517690.75</f>
        <v>517690.75</v>
      </c>
      <c r="F54" s="25">
        <f>1685040.95</f>
        <v>1685040.95</v>
      </c>
      <c r="G54" s="25">
        <f>13805983.09</f>
        <v>13805983.09</v>
      </c>
      <c r="H54" s="25">
        <f>144.07</f>
        <v>144.07</v>
      </c>
      <c r="I54" s="25">
        <f>0</f>
        <v>0</v>
      </c>
      <c r="J54" s="25">
        <f>260.67</f>
        <v>260.67</v>
      </c>
      <c r="K54" s="25">
        <f>50</f>
        <v>50</v>
      </c>
      <c r="L54" s="25">
        <f>36127527.25</f>
        <v>36127527.25</v>
      </c>
      <c r="M54" s="25">
        <f>2636212.43</f>
        <v>2636212.4300000002</v>
      </c>
      <c r="N54" s="25">
        <f>6640.86</f>
        <v>6640.86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23172618.99</f>
        <v>23172618.989999998</v>
      </c>
      <c r="C55" s="25">
        <f>23172618.99</f>
        <v>23172618.989999998</v>
      </c>
      <c r="D55" s="25">
        <f>2695244.12</f>
        <v>2695244.12</v>
      </c>
      <c r="E55" s="25">
        <f>2468879.97</f>
        <v>2468879.9700000002</v>
      </c>
      <c r="F55" s="25">
        <f>70446</f>
        <v>70446</v>
      </c>
      <c r="G55" s="25">
        <f>155854.52</f>
        <v>155854.51999999999</v>
      </c>
      <c r="H55" s="25">
        <f>63.63</f>
        <v>63.63</v>
      </c>
      <c r="I55" s="25">
        <f>0</f>
        <v>0</v>
      </c>
      <c r="J55" s="25">
        <f>4473.6</f>
        <v>4473.6000000000004</v>
      </c>
      <c r="K55" s="25">
        <f>0</f>
        <v>0</v>
      </c>
      <c r="L55" s="25">
        <f>2821085.51</f>
        <v>2821085.51</v>
      </c>
      <c r="M55" s="25">
        <f>17021692.47</f>
        <v>17021692.469999999</v>
      </c>
      <c r="N55" s="25">
        <f>630123.29</f>
        <v>630123.29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704347183.12</f>
        <v>704347183.12</v>
      </c>
      <c r="C56" s="25">
        <f>704347183.12</f>
        <v>704347183.12</v>
      </c>
      <c r="D56" s="25">
        <f>514184010.83</f>
        <v>514184010.82999998</v>
      </c>
      <c r="E56" s="25">
        <f>20051324.5</f>
        <v>20051324.5</v>
      </c>
      <c r="F56" s="25">
        <f>21934.26</f>
        <v>21934.26</v>
      </c>
      <c r="G56" s="25">
        <f>494089882.23</f>
        <v>494089882.23000002</v>
      </c>
      <c r="H56" s="25">
        <f>20869.84</f>
        <v>20869.84</v>
      </c>
      <c r="I56" s="25">
        <f>0</f>
        <v>0</v>
      </c>
      <c r="J56" s="25">
        <f>39704.6</f>
        <v>39704.6</v>
      </c>
      <c r="K56" s="25">
        <f>568735.68</f>
        <v>568735.68000000005</v>
      </c>
      <c r="L56" s="25">
        <f>22555989.04</f>
        <v>22555989.039999999</v>
      </c>
      <c r="M56" s="25">
        <f>165008059.62</f>
        <v>165008059.62</v>
      </c>
      <c r="N56" s="25">
        <f>1990683.35</f>
        <v>1990683.35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2022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2022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105</f>
        <v>105</v>
      </c>
      <c r="H89" s="66"/>
      <c r="I89" s="49">
        <f>114891931.99</f>
        <v>114891931.98999999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44</f>
        <v>44</v>
      </c>
      <c r="H90" s="68"/>
      <c r="I90" s="51">
        <f>-121901351.99</f>
        <v>-121901351.98999999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0</f>
        <v>0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2</f>
        <v>2</v>
      </c>
      <c r="C94" s="8" t="str">
        <f>IF(B94=1,"I Kwartał",IF(B94=2,"II Kwartały",IF(B94=3,"III Kwartały",IF(B94=4,"IV Kwartały","-"))))</f>
        <v>II Kwartały</v>
      </c>
    </row>
    <row r="95" spans="1:13" ht="13.5" customHeight="1" x14ac:dyDescent="0.2">
      <c r="A95" s="8" t="s">
        <v>9</v>
      </c>
      <c r="B95" s="8">
        <f>2022</f>
        <v>2022</v>
      </c>
      <c r="C95" s="9"/>
    </row>
    <row r="96" spans="1:13" ht="13.5" customHeight="1" x14ac:dyDescent="0.2">
      <c r="A96" s="8" t="s">
        <v>10</v>
      </c>
      <c r="B96" s="10" t="str">
        <f>"Aug 18 2022 12:00AM"</f>
        <v>Aug 18 2022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2022-08-19T13:41:29Z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2022-08-19T15:41:26.8217069+02:00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GRN-3d273059-e562-426b-bb86-656d5c9ad196</vt:lpwstr>
  </property>
  <property fmtid="{D5CDD505-2E9C-101B-9397-08002B2CF9AE}" pid="7" name="MFHash">
    <vt:lpwstr>jS8EfrE7PMuy7KyIvO/szcQ4mzkK5CHus6WX+N46lL4=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