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5AC46693-23EB-4CC7-8E88-584F0DF2EB6A}" xr6:coauthVersionLast="36" xr6:coauthVersionMax="36" xr10:uidLastSave="{00000000-0000-0000-0000-000000000000}"/>
  <bookViews>
    <workbookView xWindow="-105" yWindow="-105" windowWidth="30930" windowHeight="16770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podst'!$A$1:$AD$39</definedName>
    <definedName name="_xlnm._FilterDatabase" localSheetId="4" hidden="1">'gm rez'!$A$1:$AD$14</definedName>
    <definedName name="_xlnm._FilterDatabase" localSheetId="1" hidden="1">'pow podst'!$A$1:$AC$25</definedName>
    <definedName name="_xlnm.Print_Area" localSheetId="2">'gm podst'!$A$1:$Z$44</definedName>
    <definedName name="_xlnm.Print_Area" localSheetId="4">'gm rez'!$A$1:$Z$18</definedName>
    <definedName name="_xlnm.Print_Area" localSheetId="1">'pow podst'!$A$1:$Y$30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1FA822DF_0283_491C_8442_35FB6F7183B0_.wvu.FilterData" localSheetId="2" hidden="1">'gm podst'!$A$1:$AD$39</definedName>
    <definedName name="Z_1FA822DF_0283_491C_8442_35FB6F7183B0_.wvu.FilterData" localSheetId="1" hidden="1">'pow podst'!$A$1:$AC$25</definedName>
    <definedName name="Z_4CA717F2_288F_4EEE_B27C_93CC2B5FB655_.wvu.FilterData" localSheetId="2" hidden="1">'gm podst'!$A$1:$AD$39</definedName>
    <definedName name="Z_4CA717F2_288F_4EEE_B27C_93CC2B5FB655_.wvu.FilterData" localSheetId="1" hidden="1">'pow podst'!$A$1:$AC$25</definedName>
    <definedName name="Z_79FD1A19_8B99_4324_A88C_0B47A709E3BB_.wvu.FilterData" localSheetId="2" hidden="1">'gm podst'!$A$1:$AD$39</definedName>
    <definedName name="Z_79FD1A19_8B99_4324_A88C_0B47A709E3BB_.wvu.FilterData" localSheetId="4" hidden="1">'gm rez'!$A$1:$AD$14</definedName>
    <definedName name="Z_79FD1A19_8B99_4324_A88C_0B47A709E3BB_.wvu.FilterData" localSheetId="1" hidden="1">'pow podst'!$A$1:$AC$25</definedName>
    <definedName name="Z_79FD1A19_8B99_4324_A88C_0B47A709E3BB_.wvu.PrintArea" localSheetId="2" hidden="1">'gm podst'!$A$1:$Z$44</definedName>
    <definedName name="Z_79FD1A19_8B99_4324_A88C_0B47A709E3BB_.wvu.PrintArea" localSheetId="4" hidden="1">'gm rez'!$A$1:$Z$18</definedName>
    <definedName name="Z_79FD1A19_8B99_4324_A88C_0B47A709E3BB_.wvu.PrintArea" localSheetId="1" hidden="1">'pow podst'!$A$1:$Y$30</definedName>
    <definedName name="Z_79FD1A19_8B99_4324_A88C_0B47A709E3BB_.wvu.PrintArea" localSheetId="3" hidden="1">'pow rez'!$A$1:$Y$11</definedName>
    <definedName name="Z_79FD1A19_8B99_4324_A88C_0B47A709E3BB_.wvu.PrintArea" localSheetId="0" hidden="1">'TERC - "nazwa woj"'!$A$1:$Q$36</definedName>
    <definedName name="Z_79FD1A19_8B99_4324_A88C_0B47A709E3BB_.wvu.PrintTitles" localSheetId="2" hidden="1">'gm podst'!$1:$2</definedName>
    <definedName name="Z_79FD1A19_8B99_4324_A88C_0B47A709E3BB_.wvu.PrintTitles" localSheetId="4" hidden="1">'gm rez'!$1:$2</definedName>
    <definedName name="Z_79FD1A19_8B99_4324_A88C_0B47A709E3BB_.wvu.PrintTitles" localSheetId="1" hidden="1">'pow podst'!$1:$2</definedName>
    <definedName name="Z_79FD1A19_8B99_4324_A88C_0B47A709E3BB_.wvu.PrintTitles" localSheetId="3" hidden="1">'pow rez'!$1:$2</definedName>
    <definedName name="Z_910B36EF_27CD_4EBF_B27C_27E3A77F9060_.wvu.FilterData" localSheetId="2" hidden="1">'gm podst'!$A$1:$AD$39</definedName>
    <definedName name="Z_910B36EF_27CD_4EBF_B27C_27E3A77F9060_.wvu.FilterData" localSheetId="4" hidden="1">'gm rez'!$A$1:$AD$14</definedName>
    <definedName name="Z_910B36EF_27CD_4EBF_B27C_27E3A77F9060_.wvu.FilterData" localSheetId="1" hidden="1">'pow podst'!$A$1:$AC$25</definedName>
    <definedName name="Z_910B36EF_27CD_4EBF_B27C_27E3A77F9060_.wvu.PrintArea" localSheetId="2" hidden="1">'gm podst'!$A$1:$Z$44</definedName>
    <definedName name="Z_910B36EF_27CD_4EBF_B27C_27E3A77F9060_.wvu.PrintArea" localSheetId="4" hidden="1">'gm rez'!$A$1:$Z$18</definedName>
    <definedName name="Z_910B36EF_27CD_4EBF_B27C_27E3A77F9060_.wvu.PrintArea" localSheetId="1" hidden="1">'pow podst'!$A$1:$Y$30</definedName>
    <definedName name="Z_910B36EF_27CD_4EBF_B27C_27E3A77F9060_.wvu.PrintArea" localSheetId="3" hidden="1">'pow rez'!$A$1:$Y$11</definedName>
    <definedName name="Z_910B36EF_27CD_4EBF_B27C_27E3A77F9060_.wvu.PrintArea" localSheetId="0" hidden="1">'TERC - "nazwa woj"'!$A$1:$Q$36</definedName>
    <definedName name="Z_910B36EF_27CD_4EBF_B27C_27E3A77F9060_.wvu.PrintTitles" localSheetId="2" hidden="1">'gm podst'!$1:$2</definedName>
    <definedName name="Z_910B36EF_27CD_4EBF_B27C_27E3A77F9060_.wvu.PrintTitles" localSheetId="4" hidden="1">'gm rez'!$1:$2</definedName>
    <definedName name="Z_910B36EF_27CD_4EBF_B27C_27E3A77F9060_.wvu.PrintTitles" localSheetId="1" hidden="1">'pow podst'!$1:$2</definedName>
    <definedName name="Z_910B36EF_27CD_4EBF_B27C_27E3A77F9060_.wvu.PrintTitles" localSheetId="3" hidden="1">'pow rez'!$1:$2</definedName>
    <definedName name="Z_A8A5BDFE_16B2_40FE_8A28_1419092A9D18_.wvu.FilterData" localSheetId="2" hidden="1">'gm podst'!$A$1:$AD$39</definedName>
    <definedName name="Z_A8A5BDFE_16B2_40FE_8A28_1419092A9D18_.wvu.FilterData" localSheetId="4" hidden="1">'gm rez'!$A$1:$AD$14</definedName>
    <definedName name="Z_A8A5BDFE_16B2_40FE_8A28_1419092A9D18_.wvu.FilterData" localSheetId="1" hidden="1">'pow podst'!$A$1:$AC$25</definedName>
    <definedName name="Z_A8A5BDFE_16B2_40FE_8A28_1419092A9D18_.wvu.PrintArea" localSheetId="2" hidden="1">'gm podst'!$A$1:$Z$44</definedName>
    <definedName name="Z_A8A5BDFE_16B2_40FE_8A28_1419092A9D18_.wvu.PrintArea" localSheetId="4" hidden="1">'gm rez'!$A$1:$Z$18</definedName>
    <definedName name="Z_A8A5BDFE_16B2_40FE_8A28_1419092A9D18_.wvu.PrintArea" localSheetId="1" hidden="1">'pow podst'!$A$1:$Y$30</definedName>
    <definedName name="Z_A8A5BDFE_16B2_40FE_8A28_1419092A9D18_.wvu.PrintArea" localSheetId="3" hidden="1">'pow rez'!$A$1:$Y$11</definedName>
    <definedName name="Z_A8A5BDFE_16B2_40FE_8A28_1419092A9D18_.wvu.PrintArea" localSheetId="0" hidden="1">'TERC - "nazwa woj"'!$A$1:$Q$36</definedName>
    <definedName name="Z_A8A5BDFE_16B2_40FE_8A28_1419092A9D18_.wvu.PrintTitles" localSheetId="2" hidden="1">'gm podst'!$1:$2</definedName>
    <definedName name="Z_A8A5BDFE_16B2_40FE_8A28_1419092A9D18_.wvu.PrintTitles" localSheetId="4" hidden="1">'gm rez'!$1:$2</definedName>
    <definedName name="Z_A8A5BDFE_16B2_40FE_8A28_1419092A9D18_.wvu.PrintTitles" localSheetId="1" hidden="1">'pow podst'!$1:$2</definedName>
    <definedName name="Z_A8A5BDFE_16B2_40FE_8A28_1419092A9D18_.wvu.PrintTitles" localSheetId="3" hidden="1">'pow rez'!$1:$2</definedName>
    <definedName name="Z_AF3F04CA_CDD0_409C_B000_F4A587905861_.wvu.FilterData" localSheetId="2" hidden="1">'gm podst'!$A$1:$AD$39</definedName>
    <definedName name="Z_AF3F04CA_CDD0_409C_B000_F4A587905861_.wvu.FilterData" localSheetId="4" hidden="1">'gm rez'!$A$1:$AD$14</definedName>
    <definedName name="Z_AF3F04CA_CDD0_409C_B000_F4A587905861_.wvu.FilterData" localSheetId="1" hidden="1">'pow podst'!$A$1:$AC$25</definedName>
    <definedName name="Z_AF3F04CA_CDD0_409C_B000_F4A587905861_.wvu.PrintArea" localSheetId="2" hidden="1">'gm podst'!$A$1:$Z$44</definedName>
    <definedName name="Z_AF3F04CA_CDD0_409C_B000_F4A587905861_.wvu.PrintArea" localSheetId="4" hidden="1">'gm rez'!$A$1:$Z$18</definedName>
    <definedName name="Z_AF3F04CA_CDD0_409C_B000_F4A587905861_.wvu.PrintArea" localSheetId="1" hidden="1">'pow podst'!$A$1:$Y$30</definedName>
    <definedName name="Z_AF3F04CA_CDD0_409C_B000_F4A587905861_.wvu.PrintArea" localSheetId="3" hidden="1">'pow rez'!$A$1:$Y$11</definedName>
    <definedName name="Z_AF3F04CA_CDD0_409C_B000_F4A587905861_.wvu.PrintArea" localSheetId="0" hidden="1">'TERC - "nazwa woj"'!$A$1:$Q$36</definedName>
    <definedName name="Z_AF3F04CA_CDD0_409C_B000_F4A587905861_.wvu.PrintTitles" localSheetId="2" hidden="1">'gm podst'!$1:$2</definedName>
    <definedName name="Z_AF3F04CA_CDD0_409C_B000_F4A587905861_.wvu.PrintTitles" localSheetId="4" hidden="1">'gm rez'!$1:$2</definedName>
    <definedName name="Z_AF3F04CA_CDD0_409C_B000_F4A587905861_.wvu.PrintTitles" localSheetId="1" hidden="1">'pow podst'!$1:$2</definedName>
    <definedName name="Z_AF3F04CA_CDD0_409C_B000_F4A587905861_.wvu.PrintTitles" localSheetId="3" hidden="1">'pow rez'!$1:$2</definedName>
    <definedName name="Z_B6C44C0D_54D9_45CE_9067_9F4D20DEBE8D_.wvu.FilterData" localSheetId="2" hidden="1">'gm podst'!$A$1:$AD$39</definedName>
    <definedName name="Z_B6C44C0D_54D9_45CE_9067_9F4D20DEBE8D_.wvu.FilterData" localSheetId="4" hidden="1">'gm rez'!$A$1:$AD$14</definedName>
    <definedName name="Z_B6C44C0D_54D9_45CE_9067_9F4D20DEBE8D_.wvu.FilterData" localSheetId="1" hidden="1">'pow podst'!$A$1:$AC$25</definedName>
    <definedName name="Z_B6C44C0D_54D9_45CE_9067_9F4D20DEBE8D_.wvu.PrintArea" localSheetId="2" hidden="1">'gm podst'!$A$1:$Z$44</definedName>
    <definedName name="Z_B6C44C0D_54D9_45CE_9067_9F4D20DEBE8D_.wvu.PrintArea" localSheetId="4" hidden="1">'gm rez'!$A$1:$Z$18</definedName>
    <definedName name="Z_B6C44C0D_54D9_45CE_9067_9F4D20DEBE8D_.wvu.PrintArea" localSheetId="1" hidden="1">'pow podst'!$A$1:$Y$30</definedName>
    <definedName name="Z_B6C44C0D_54D9_45CE_9067_9F4D20DEBE8D_.wvu.PrintArea" localSheetId="3" hidden="1">'pow rez'!$A$1:$Y$11</definedName>
    <definedName name="Z_B6C44C0D_54D9_45CE_9067_9F4D20DEBE8D_.wvu.PrintArea" localSheetId="0" hidden="1">'TERC - "nazwa woj"'!$A$1:$Q$36</definedName>
    <definedName name="Z_B6C44C0D_54D9_45CE_9067_9F4D20DEBE8D_.wvu.PrintTitles" localSheetId="2" hidden="1">'gm podst'!$1:$2</definedName>
    <definedName name="Z_B6C44C0D_54D9_45CE_9067_9F4D20DEBE8D_.wvu.PrintTitles" localSheetId="4" hidden="1">'gm rez'!$1:$2</definedName>
    <definedName name="Z_B6C44C0D_54D9_45CE_9067_9F4D20DEBE8D_.wvu.PrintTitles" localSheetId="1" hidden="1">'pow podst'!$1:$2</definedName>
    <definedName name="Z_B6C44C0D_54D9_45CE_9067_9F4D20DEBE8D_.wvu.PrintTitles" localSheetId="3" hidden="1">'pow rez'!$1:$2</definedName>
    <definedName name="Z_C7C62C4C_65A3_4304_9FCE_995E344E38F8_.wvu.FilterData" localSheetId="1" hidden="1">'pow podst'!$A$1:$AC$25</definedName>
    <definedName name="Z_F6E6E31B_B7E0_41EF_960C_0B5D4F8CFF61_.wvu.FilterData" localSheetId="2" hidden="1">'gm podst'!$A$1:$AD$39</definedName>
  </definedNames>
  <calcPr calcId="191029"/>
  <customWorkbookViews>
    <customWorkbookView name="Kinga Kucharska - Widok osobisty" guid="{A8A5BDFE-16B2-40FE-8A28-1419092A9D18}" mergeInterval="0" personalView="1" xWindow="-1714" yWindow="166" windowWidth="1440" windowHeight="843" activeSheetId="1" showComments="commIndAndComment"/>
    <customWorkbookView name="Agnieszka Wagner - Widok osobisty" guid="{910B36EF-27CD-4EBF-B27C-27E3A77F9060}" mergeInterval="0" personalView="1" xWindow="1952" yWindow="13" windowWidth="1920" windowHeight="1131" activeSheetId="2"/>
    <customWorkbookView name="Aleksandra Winiarska - Widok osobisty" guid="{B6C44C0D-54D9-45CE-9067-9F4D20DEBE8D}" mergeInterval="0" personalView="1" xWindow="-1912" yWindow="68" windowWidth="1920" windowHeight="1040" activeSheetId="3"/>
    <customWorkbookView name="Maria Korenowska - Widok osobisty" guid="{79FD1A19-8B99-4324-A88C-0B47A709E3BB}" mergeInterval="0" personalView="1" maximized="1" xWindow="-1928" yWindow="-3" windowWidth="1936" windowHeight="1168" activeSheetId="2"/>
    <customWorkbookView name="Katarzyna Juszczak - Widok osobisty" guid="{AF3F04CA-CDD0-409C-B000-F4A587905861}" mergeInterval="0" personalView="1" maximized="1" xWindow="2551" yWindow="-9" windowWidth="2578" windowHeight="1398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3" l="1"/>
  <c r="L35" i="3"/>
  <c r="L33" i="3" l="1"/>
  <c r="L30" i="3" l="1"/>
  <c r="M30" i="3" s="1"/>
  <c r="AD30" i="3" s="1"/>
  <c r="L31" i="3"/>
  <c r="M31" i="3" s="1"/>
  <c r="L32" i="3"/>
  <c r="V32" i="3" s="1"/>
  <c r="AB33" i="3"/>
  <c r="AC33" i="3" s="1"/>
  <c r="AB34" i="3"/>
  <c r="AC34" i="3" s="1"/>
  <c r="L29" i="3"/>
  <c r="AB29" i="3" s="1"/>
  <c r="AC29" i="3" s="1"/>
  <c r="V33" i="3" l="1"/>
  <c r="AA33" i="3" s="1"/>
  <c r="M33" i="3"/>
  <c r="AD33" i="3" s="1"/>
  <c r="M32" i="3"/>
  <c r="AD32" i="3" s="1"/>
  <c r="V34" i="3"/>
  <c r="AA34" i="3" s="1"/>
  <c r="M34" i="3"/>
  <c r="AD34" i="3" s="1"/>
  <c r="AD31" i="3"/>
  <c r="AB30" i="3"/>
  <c r="AC30" i="3" s="1"/>
  <c r="AB32" i="3"/>
  <c r="AC32" i="3" s="1"/>
  <c r="V30" i="3"/>
  <c r="AA30" i="3" s="1"/>
  <c r="AB31" i="3"/>
  <c r="AC31" i="3" s="1"/>
  <c r="AA32" i="3"/>
  <c r="V31" i="3"/>
  <c r="AA31" i="3" s="1"/>
  <c r="M29" i="3"/>
  <c r="AD29" i="3" s="1"/>
  <c r="V29" i="3"/>
  <c r="AA29" i="3" s="1"/>
  <c r="L22" i="3" l="1"/>
  <c r="L8" i="3" l="1"/>
  <c r="L27" i="3"/>
  <c r="M27" i="3" s="1"/>
  <c r="L28" i="3" l="1"/>
  <c r="V28" i="3" s="1"/>
  <c r="AB28" i="3" l="1"/>
  <c r="AC28" i="3" s="1"/>
  <c r="AA28" i="3"/>
  <c r="M28" i="3"/>
  <c r="AD28" i="3" s="1"/>
  <c r="M35" i="3" l="1"/>
  <c r="K21" i="2"/>
  <c r="AB27" i="3" l="1"/>
  <c r="AC27" i="3" s="1"/>
  <c r="AD27" i="3"/>
  <c r="V27" i="3"/>
  <c r="AA27" i="3" s="1"/>
  <c r="L26" i="3"/>
  <c r="AB26" i="3" s="1"/>
  <c r="AC26" i="3" s="1"/>
  <c r="V35" i="3"/>
  <c r="V26" i="3" l="1"/>
  <c r="AA26" i="3" s="1"/>
  <c r="M26" i="3"/>
  <c r="AD26" i="3" s="1"/>
  <c r="L21" i="2"/>
  <c r="K20" i="2"/>
  <c r="L20" i="2" s="1"/>
  <c r="K19" i="2"/>
  <c r="AA20" i="2" l="1"/>
  <c r="AB20" i="2" s="1"/>
  <c r="AC20" i="2"/>
  <c r="U20" i="2"/>
  <c r="Z20" i="2" s="1"/>
  <c r="L19" i="2"/>
  <c r="AC19" i="2" s="1"/>
  <c r="U19" i="2"/>
  <c r="Z19" i="2" s="1"/>
  <c r="AA19" i="2"/>
  <c r="AB19" i="2" s="1"/>
  <c r="V22" i="3"/>
  <c r="L24" i="3"/>
  <c r="V24" i="3" s="1"/>
  <c r="L25" i="3"/>
  <c r="V25" i="3" s="1"/>
  <c r="L21" i="3"/>
  <c r="M21" i="3" s="1"/>
  <c r="L18" i="3"/>
  <c r="L19" i="3"/>
  <c r="M22" i="3" l="1"/>
  <c r="V21" i="3"/>
  <c r="M24" i="3"/>
  <c r="M25" i="3"/>
  <c r="AA21" i="3" l="1"/>
  <c r="AB21" i="3"/>
  <c r="AC21" i="3" s="1"/>
  <c r="AD21" i="3"/>
  <c r="AA22" i="3"/>
  <c r="AB22" i="3"/>
  <c r="AC22" i="3" s="1"/>
  <c r="AD22" i="3"/>
  <c r="AA23" i="3"/>
  <c r="AB23" i="3"/>
  <c r="AC23" i="3" s="1"/>
  <c r="AD23" i="3"/>
  <c r="AA24" i="3"/>
  <c r="AB24" i="3"/>
  <c r="AC24" i="3" s="1"/>
  <c r="AD24" i="3"/>
  <c r="AA25" i="3"/>
  <c r="AB25" i="3"/>
  <c r="AC25" i="3" s="1"/>
  <c r="AD25" i="3"/>
  <c r="L17" i="3" l="1"/>
  <c r="AB19" i="3"/>
  <c r="AC19" i="3" s="1"/>
  <c r="L20" i="3"/>
  <c r="AA20" i="3" s="1"/>
  <c r="AD35" i="3"/>
  <c r="V17" i="3" l="1"/>
  <c r="AB17" i="3"/>
  <c r="M19" i="3"/>
  <c r="AD19" i="3" s="1"/>
  <c r="V19" i="3"/>
  <c r="AA19" i="3" s="1"/>
  <c r="AB20" i="3"/>
  <c r="AC20" i="3" s="1"/>
  <c r="M17" i="3"/>
  <c r="M20" i="3"/>
  <c r="AD20" i="3" s="1"/>
  <c r="AB35" i="3"/>
  <c r="AC35" i="3" s="1"/>
  <c r="AA35" i="3"/>
  <c r="AD9" i="5" l="1"/>
  <c r="AA9" i="5"/>
  <c r="AB9" i="5"/>
  <c r="AC9" i="5" s="1"/>
  <c r="AB6" i="5" l="1"/>
  <c r="AC6" i="5" s="1"/>
  <c r="AB7" i="5"/>
  <c r="AC7" i="5" s="1"/>
  <c r="AA8" i="5"/>
  <c r="AD10" i="5" l="1"/>
  <c r="AD6" i="5"/>
  <c r="AD8" i="5"/>
  <c r="AB4" i="5"/>
  <c r="AC4" i="5" s="1"/>
  <c r="AA7" i="5"/>
  <c r="AD3" i="5"/>
  <c r="AA11" i="5"/>
  <c r="AA6" i="5"/>
  <c r="AB10" i="5"/>
  <c r="AC10" i="5" s="1"/>
  <c r="AD5" i="5"/>
  <c r="AB3" i="5"/>
  <c r="AC3" i="5" s="1"/>
  <c r="AA10" i="5"/>
  <c r="AA5" i="5"/>
  <c r="AD11" i="5"/>
  <c r="AB8" i="5"/>
  <c r="AC8" i="5" s="1"/>
  <c r="AB5" i="5"/>
  <c r="AC5" i="5" s="1"/>
  <c r="AA4" i="5"/>
  <c r="AD7" i="5"/>
  <c r="AB11" i="5"/>
  <c r="AC11" i="5" s="1"/>
  <c r="AD4" i="5"/>
  <c r="AA3" i="5"/>
  <c r="U21" i="2"/>
  <c r="K18" i="2"/>
  <c r="V18" i="2" s="1"/>
  <c r="Z18" i="2" s="1"/>
  <c r="K17" i="2"/>
  <c r="AA17" i="2" s="1"/>
  <c r="AB17" i="2" s="1"/>
  <c r="K16" i="2"/>
  <c r="V16" i="2" s="1"/>
  <c r="M8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M18" i="3"/>
  <c r="AA18" i="2" l="1"/>
  <c r="AB18" i="2" s="1"/>
  <c r="V17" i="2"/>
  <c r="Z17" i="2" s="1"/>
  <c r="V13" i="3"/>
  <c r="V15" i="3"/>
  <c r="V18" i="3"/>
  <c r="V16" i="3"/>
  <c r="V8" i="3"/>
  <c r="V11" i="3"/>
  <c r="V9" i="3"/>
  <c r="V12" i="3"/>
  <c r="V14" i="3"/>
  <c r="L18" i="2"/>
  <c r="AC18" i="2" s="1"/>
  <c r="L17" i="2"/>
  <c r="AC17" i="2" s="1"/>
  <c r="M4" i="3" l="1"/>
  <c r="L5" i="3"/>
  <c r="M5" i="3" s="1"/>
  <c r="L6" i="3"/>
  <c r="M6" i="3" s="1"/>
  <c r="L7" i="3"/>
  <c r="M7" i="3" s="1"/>
  <c r="K4" i="2"/>
  <c r="U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L16" i="2"/>
  <c r="U6" i="2" l="1"/>
  <c r="AA3" i="4"/>
  <c r="AB3" i="4" s="1"/>
  <c r="U14" i="2"/>
  <c r="U12" i="2"/>
  <c r="U13" i="2"/>
  <c r="U8" i="2"/>
  <c r="L4" i="2"/>
  <c r="U10" i="2"/>
  <c r="U9" i="2"/>
  <c r="U11" i="2"/>
  <c r="U5" i="2"/>
  <c r="U15" i="2"/>
  <c r="U7" i="2"/>
  <c r="AC3" i="4"/>
  <c r="Z3" i="4" l="1"/>
  <c r="B19" i="1" l="1"/>
  <c r="B18" i="1"/>
  <c r="B15" i="1"/>
  <c r="B13" i="1"/>
  <c r="B17" i="1"/>
  <c r="B14" i="1"/>
  <c r="K3" i="2"/>
  <c r="B27" i="1" l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Z4" i="4"/>
  <c r="Z14" i="5"/>
  <c r="Y14" i="5"/>
  <c r="Z13" i="5"/>
  <c r="Y13" i="5"/>
  <c r="Z12" i="5"/>
  <c r="Y12" i="5"/>
  <c r="Y7" i="4"/>
  <c r="X7" i="4"/>
  <c r="Y6" i="4"/>
  <c r="X6" i="4"/>
  <c r="Y5" i="4"/>
  <c r="X5" i="4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8" i="3"/>
  <c r="AB3" i="3"/>
  <c r="AA3" i="3"/>
  <c r="Z39" i="3"/>
  <c r="Y39" i="3"/>
  <c r="Z38" i="3"/>
  <c r="Y38" i="3"/>
  <c r="Z37" i="3"/>
  <c r="Y37" i="3"/>
  <c r="Z36" i="3"/>
  <c r="Y36" i="3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1" i="2"/>
  <c r="Z3" i="2"/>
  <c r="Y22" i="2"/>
  <c r="Y25" i="2"/>
  <c r="Y24" i="2"/>
  <c r="Y23" i="2"/>
  <c r="X25" i="2"/>
  <c r="X24" i="2"/>
  <c r="X23" i="2"/>
  <c r="X22" i="2"/>
  <c r="Q20" i="1" l="1"/>
  <c r="Q37" i="1" s="1"/>
  <c r="P20" i="1"/>
  <c r="P37" i="1" s="1"/>
  <c r="Q31" i="1"/>
  <c r="Q42" i="1" s="1"/>
  <c r="P31" i="1"/>
  <c r="P42" i="1" s="1"/>
  <c r="Q30" i="1"/>
  <c r="Q41" i="1" s="1"/>
  <c r="P30" i="1"/>
  <c r="Q23" i="1"/>
  <c r="Q40" i="1" s="1"/>
  <c r="Q22" i="1"/>
  <c r="Q21" i="1"/>
  <c r="Q34" i="1" s="1"/>
  <c r="P22" i="1"/>
  <c r="P21" i="1"/>
  <c r="P34" i="1" s="1"/>
  <c r="Q32" i="1"/>
  <c r="Q43" i="1" s="1"/>
  <c r="P32" i="1"/>
  <c r="P43" i="1" s="1"/>
  <c r="P23" i="1"/>
  <c r="J7" i="4"/>
  <c r="P33" i="1" l="1"/>
  <c r="P44" i="1" s="1"/>
  <c r="Q35" i="1"/>
  <c r="P36" i="1"/>
  <c r="Q36" i="1"/>
  <c r="Q33" i="1"/>
  <c r="Q44" i="1" s="1"/>
  <c r="P35" i="1"/>
  <c r="P41" i="1"/>
  <c r="Q39" i="1"/>
  <c r="Q38" i="1"/>
  <c r="P39" i="1"/>
  <c r="P40" i="1"/>
  <c r="P38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D14" i="1"/>
  <c r="O13" i="1"/>
  <c r="N13" i="1"/>
  <c r="M13" i="1"/>
  <c r="L13" i="1"/>
  <c r="K13" i="1"/>
  <c r="J13" i="1"/>
  <c r="I13" i="1"/>
  <c r="H13" i="1"/>
  <c r="G13" i="1"/>
  <c r="F13" i="1"/>
  <c r="E13" i="1"/>
  <c r="C29" i="1"/>
  <c r="C26" i="1"/>
  <c r="C19" i="1"/>
  <c r="C18" i="1"/>
  <c r="C17" i="1"/>
  <c r="S14" i="1" l="1"/>
  <c r="S15" i="1"/>
  <c r="S13" i="1"/>
  <c r="R25" i="1"/>
  <c r="R18" i="1"/>
  <c r="S29" i="1"/>
  <c r="S28" i="1"/>
  <c r="S26" i="1"/>
  <c r="S25" i="1"/>
  <c r="R19" i="1"/>
  <c r="S18" i="1"/>
  <c r="S17" i="1"/>
  <c r="S19" i="1"/>
  <c r="C15" i="1"/>
  <c r="C14" i="1"/>
  <c r="R14" i="1" s="1"/>
  <c r="C13" i="1"/>
  <c r="R15" i="1" l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K22" i="1"/>
  <c r="K39" i="1" s="1"/>
  <c r="J22" i="1"/>
  <c r="J39" i="1" s="1"/>
  <c r="I22" i="1"/>
  <c r="I39" i="1" s="1"/>
  <c r="H22" i="1"/>
  <c r="H39" i="1" s="1"/>
  <c r="G22" i="1"/>
  <c r="G39" i="1" s="1"/>
  <c r="F22" i="1"/>
  <c r="F39" i="1" s="1"/>
  <c r="E22" i="1"/>
  <c r="E39" i="1" s="1"/>
  <c r="D22" i="1"/>
  <c r="D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25" i="2"/>
  <c r="V25" i="2"/>
  <c r="U25" i="2"/>
  <c r="T25" i="2"/>
  <c r="S25" i="2"/>
  <c r="R25" i="2"/>
  <c r="Q25" i="2"/>
  <c r="P25" i="2"/>
  <c r="O25" i="2"/>
  <c r="N25" i="2"/>
  <c r="W24" i="2"/>
  <c r="V24" i="2"/>
  <c r="U24" i="2"/>
  <c r="T24" i="2"/>
  <c r="S24" i="2"/>
  <c r="R24" i="2"/>
  <c r="Q24" i="2"/>
  <c r="P24" i="2"/>
  <c r="O24" i="2"/>
  <c r="N24" i="2"/>
  <c r="W23" i="2"/>
  <c r="V23" i="2"/>
  <c r="U23" i="2"/>
  <c r="T23" i="2"/>
  <c r="S23" i="2"/>
  <c r="R23" i="2"/>
  <c r="Q23" i="2"/>
  <c r="P23" i="2"/>
  <c r="O23" i="2"/>
  <c r="N23" i="2"/>
  <c r="L25" i="2"/>
  <c r="K25" i="2"/>
  <c r="J25" i="2"/>
  <c r="L24" i="2"/>
  <c r="K24" i="2"/>
  <c r="J24" i="2"/>
  <c r="J23" i="2"/>
  <c r="H24" i="2"/>
  <c r="H23" i="2"/>
  <c r="X39" i="3"/>
  <c r="W39" i="3"/>
  <c r="V39" i="3"/>
  <c r="U39" i="3"/>
  <c r="T39" i="3"/>
  <c r="S39" i="3"/>
  <c r="R39" i="3"/>
  <c r="Q39" i="3"/>
  <c r="P39" i="3"/>
  <c r="O39" i="3"/>
  <c r="X38" i="3"/>
  <c r="W38" i="3"/>
  <c r="V38" i="3"/>
  <c r="U38" i="3"/>
  <c r="T38" i="3"/>
  <c r="S38" i="3"/>
  <c r="R38" i="3"/>
  <c r="Q38" i="3"/>
  <c r="P38" i="3"/>
  <c r="O38" i="3"/>
  <c r="X37" i="3"/>
  <c r="W37" i="3"/>
  <c r="V37" i="3"/>
  <c r="U37" i="3"/>
  <c r="T37" i="3"/>
  <c r="S37" i="3"/>
  <c r="R37" i="3"/>
  <c r="Q37" i="3"/>
  <c r="P37" i="3"/>
  <c r="O37" i="3"/>
  <c r="M39" i="3"/>
  <c r="L39" i="3"/>
  <c r="K39" i="3"/>
  <c r="M38" i="3"/>
  <c r="L38" i="3"/>
  <c r="K38" i="3"/>
  <c r="L37" i="3"/>
  <c r="K37" i="3"/>
  <c r="I38" i="3"/>
  <c r="I37" i="3"/>
  <c r="W6" i="4"/>
  <c r="V6" i="4"/>
  <c r="U6" i="4"/>
  <c r="T6" i="4"/>
  <c r="S6" i="4"/>
  <c r="R6" i="4"/>
  <c r="Q6" i="4"/>
  <c r="P6" i="4"/>
  <c r="O6" i="4"/>
  <c r="N6" i="4"/>
  <c r="L6" i="4"/>
  <c r="K6" i="4"/>
  <c r="J6" i="4"/>
  <c r="H6" i="4"/>
  <c r="X13" i="5"/>
  <c r="W13" i="5"/>
  <c r="V13" i="5"/>
  <c r="U13" i="5"/>
  <c r="T13" i="5"/>
  <c r="S13" i="5"/>
  <c r="R13" i="5"/>
  <c r="Q13" i="5"/>
  <c r="P13" i="5"/>
  <c r="O13" i="5"/>
  <c r="L13" i="5"/>
  <c r="K13" i="5"/>
  <c r="I13" i="5"/>
  <c r="AA13" i="5" l="1"/>
  <c r="AA37" i="3"/>
  <c r="AA39" i="3"/>
  <c r="AA38" i="3"/>
  <c r="Z6" i="4"/>
  <c r="S21" i="1"/>
  <c r="E38" i="1"/>
  <c r="F34" i="1"/>
  <c r="F38" i="1"/>
  <c r="N34" i="1"/>
  <c r="N38" i="1"/>
  <c r="G34" i="1"/>
  <c r="G38" i="1"/>
  <c r="O34" i="1"/>
  <c r="O38" i="1"/>
  <c r="Z24" i="2"/>
  <c r="H34" i="1"/>
  <c r="H38" i="1"/>
  <c r="I34" i="1"/>
  <c r="I38" i="1"/>
  <c r="Z25" i="2"/>
  <c r="B34" i="1"/>
  <c r="B38" i="1"/>
  <c r="J34" i="1"/>
  <c r="J38" i="1"/>
  <c r="L34" i="1"/>
  <c r="L38" i="1"/>
  <c r="K34" i="1"/>
  <c r="K38" i="1"/>
  <c r="M34" i="1"/>
  <c r="M38" i="1"/>
  <c r="AA6" i="4"/>
  <c r="S32" i="1"/>
  <c r="S31" i="1"/>
  <c r="C34" i="1"/>
  <c r="E34" i="1"/>
  <c r="S22" i="1"/>
  <c r="R22" i="1"/>
  <c r="E35" i="1"/>
  <c r="M35" i="1"/>
  <c r="H35" i="1"/>
  <c r="AB37" i="3"/>
  <c r="L35" i="1"/>
  <c r="I35" i="1"/>
  <c r="C35" i="1"/>
  <c r="G35" i="1"/>
  <c r="K35" i="1"/>
  <c r="O35" i="1"/>
  <c r="B35" i="1"/>
  <c r="F35" i="1"/>
  <c r="J35" i="1"/>
  <c r="N35" i="1"/>
  <c r="AB13" i="5"/>
  <c r="AC6" i="4"/>
  <c r="M3" i="3"/>
  <c r="K23" i="2"/>
  <c r="Z23" i="2" s="1"/>
  <c r="AD3" i="3" l="1"/>
  <c r="D17" i="1"/>
  <c r="R17" i="1" s="1"/>
  <c r="M37" i="3"/>
  <c r="AD37" i="3" s="1"/>
  <c r="S34" i="1"/>
  <c r="S35" i="1"/>
  <c r="B24" i="1"/>
  <c r="L3" i="2"/>
  <c r="D13" i="1" s="1"/>
  <c r="AA23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14" i="5"/>
  <c r="W14" i="5"/>
  <c r="V14" i="5"/>
  <c r="U14" i="5"/>
  <c r="T14" i="5"/>
  <c r="S14" i="5"/>
  <c r="R14" i="5"/>
  <c r="Q14" i="5"/>
  <c r="P14" i="5"/>
  <c r="O14" i="5"/>
  <c r="M14" i="5"/>
  <c r="L14" i="5"/>
  <c r="K14" i="5"/>
  <c r="I14" i="5"/>
  <c r="X12" i="5"/>
  <c r="W12" i="5"/>
  <c r="V12" i="5"/>
  <c r="U12" i="5"/>
  <c r="T12" i="5"/>
  <c r="S12" i="5"/>
  <c r="R12" i="5"/>
  <c r="Q12" i="5"/>
  <c r="P12" i="5"/>
  <c r="O12" i="5"/>
  <c r="L12" i="5"/>
  <c r="K12" i="5"/>
  <c r="I12" i="5"/>
  <c r="W7" i="4"/>
  <c r="V7" i="4"/>
  <c r="U7" i="4"/>
  <c r="T7" i="4"/>
  <c r="S7" i="4"/>
  <c r="R7" i="4"/>
  <c r="Q7" i="4"/>
  <c r="P7" i="4"/>
  <c r="O7" i="4"/>
  <c r="N7" i="4"/>
  <c r="L7" i="4"/>
  <c r="K7" i="4"/>
  <c r="H7" i="4"/>
  <c r="I39" i="3"/>
  <c r="H25" i="2"/>
  <c r="D29" i="1" l="1"/>
  <c r="R29" i="1" s="1"/>
  <c r="D28" i="1"/>
  <c r="M13" i="5"/>
  <c r="AD13" i="5" s="1"/>
  <c r="D27" i="1"/>
  <c r="R27" i="1" s="1"/>
  <c r="M12" i="5"/>
  <c r="AD12" i="5" s="1"/>
  <c r="D24" i="1"/>
  <c r="R24" i="1" s="1"/>
  <c r="D26" i="1"/>
  <c r="Z7" i="4"/>
  <c r="R13" i="1"/>
  <c r="D21" i="1"/>
  <c r="D38" i="1" s="1"/>
  <c r="I36" i="1"/>
  <c r="I40" i="1"/>
  <c r="B36" i="1"/>
  <c r="B40" i="1"/>
  <c r="K36" i="1"/>
  <c r="K40" i="1"/>
  <c r="H36" i="1"/>
  <c r="H40" i="1"/>
  <c r="J36" i="1"/>
  <c r="J40" i="1"/>
  <c r="D40" i="1"/>
  <c r="L36" i="1"/>
  <c r="L40" i="1"/>
  <c r="M36" i="1"/>
  <c r="M40" i="1"/>
  <c r="F36" i="1"/>
  <c r="F40" i="1"/>
  <c r="N36" i="1"/>
  <c r="N40" i="1"/>
  <c r="G36" i="1"/>
  <c r="G40" i="1"/>
  <c r="O36" i="1"/>
  <c r="O40" i="1"/>
  <c r="AA14" i="5"/>
  <c r="AA12" i="5"/>
  <c r="L23" i="2"/>
  <c r="AC23" i="2" s="1"/>
  <c r="AC3" i="2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B30" i="1"/>
  <c r="B41" i="1" s="1"/>
  <c r="H5" i="4"/>
  <c r="L5" i="4"/>
  <c r="K5" i="4"/>
  <c r="J5" i="4"/>
  <c r="W5" i="4"/>
  <c r="V5" i="4"/>
  <c r="U5" i="4"/>
  <c r="T5" i="4"/>
  <c r="S5" i="4"/>
  <c r="R5" i="4"/>
  <c r="Q5" i="4"/>
  <c r="P5" i="4"/>
  <c r="O5" i="4"/>
  <c r="N5" i="4"/>
  <c r="AB14" i="5"/>
  <c r="AD14" i="5"/>
  <c r="AB38" i="3"/>
  <c r="AD38" i="3"/>
  <c r="AB39" i="3"/>
  <c r="AD39" i="3"/>
  <c r="AA24" i="2"/>
  <c r="AC24" i="2"/>
  <c r="AA25" i="2"/>
  <c r="AC25" i="2"/>
  <c r="B16" i="1"/>
  <c r="B12" i="1"/>
  <c r="O16" i="1"/>
  <c r="N16" i="1"/>
  <c r="M16" i="1"/>
  <c r="L16" i="1"/>
  <c r="K16" i="1"/>
  <c r="J16" i="1"/>
  <c r="I16" i="1"/>
  <c r="H16" i="1"/>
  <c r="O12" i="1"/>
  <c r="N12" i="1"/>
  <c r="M12" i="1"/>
  <c r="L12" i="1"/>
  <c r="K12" i="1"/>
  <c r="J12" i="1"/>
  <c r="I12" i="1"/>
  <c r="H12" i="1"/>
  <c r="AB12" i="5"/>
  <c r="AA4" i="4"/>
  <c r="AB4" i="4" s="1"/>
  <c r="AC4" i="4"/>
  <c r="AB4" i="3"/>
  <c r="AC4" i="3" s="1"/>
  <c r="AD4" i="3"/>
  <c r="AB5" i="3"/>
  <c r="AC5" i="3" s="1"/>
  <c r="AD5" i="3"/>
  <c r="AB6" i="3"/>
  <c r="AC6" i="3" s="1"/>
  <c r="AD6" i="3"/>
  <c r="AB7" i="3"/>
  <c r="AC7" i="3" s="1"/>
  <c r="AD7" i="3"/>
  <c r="AB8" i="3"/>
  <c r="AC8" i="3" s="1"/>
  <c r="AD8" i="3"/>
  <c r="AB9" i="3"/>
  <c r="AC9" i="3" s="1"/>
  <c r="AD9" i="3"/>
  <c r="AB10" i="3"/>
  <c r="AC10" i="3" s="1"/>
  <c r="AD10" i="3"/>
  <c r="AB11" i="3"/>
  <c r="AC11" i="3" s="1"/>
  <c r="AD11" i="3"/>
  <c r="AB12" i="3"/>
  <c r="AC12" i="3" s="1"/>
  <c r="AD12" i="3"/>
  <c r="AB13" i="3"/>
  <c r="AC13" i="3" s="1"/>
  <c r="AD13" i="3"/>
  <c r="AB14" i="3"/>
  <c r="AC14" i="3" s="1"/>
  <c r="AD14" i="3"/>
  <c r="AB15" i="3"/>
  <c r="AC15" i="3" s="1"/>
  <c r="AD15" i="3"/>
  <c r="AB16" i="3"/>
  <c r="AC16" i="3" s="1"/>
  <c r="AD16" i="3"/>
  <c r="AB18" i="3"/>
  <c r="AC18" i="3" s="1"/>
  <c r="AD18" i="3"/>
  <c r="R28" i="1" l="1"/>
  <c r="D31" i="1"/>
  <c r="D30" i="1"/>
  <c r="D41" i="1" s="1"/>
  <c r="Z5" i="4"/>
  <c r="R26" i="1"/>
  <c r="D32" i="1"/>
  <c r="N20" i="1"/>
  <c r="O20" i="1"/>
  <c r="O33" i="1" s="1"/>
  <c r="K20" i="1"/>
  <c r="K33" i="1" s="1"/>
  <c r="H20" i="1"/>
  <c r="H37" i="1" s="1"/>
  <c r="J20" i="1"/>
  <c r="J37" i="1" s="1"/>
  <c r="R21" i="1"/>
  <c r="D34" i="1"/>
  <c r="R34" i="1" s="1"/>
  <c r="S36" i="1"/>
  <c r="AA5" i="4"/>
  <c r="S30" i="1"/>
  <c r="AC3" i="3"/>
  <c r="M20" i="1"/>
  <c r="I20" i="1"/>
  <c r="I33" i="1" s="1"/>
  <c r="B20" i="1"/>
  <c r="B37" i="1" s="1"/>
  <c r="L20" i="1"/>
  <c r="AC5" i="4"/>
  <c r="O22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AA11" i="2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21" i="2"/>
  <c r="AB21" i="2" s="1"/>
  <c r="O37" i="1" l="1"/>
  <c r="D42" i="1"/>
  <c r="R31" i="1"/>
  <c r="D35" i="1"/>
  <c r="R35" i="1" s="1"/>
  <c r="H33" i="1"/>
  <c r="H44" i="1" s="1"/>
  <c r="K37" i="1"/>
  <c r="R30" i="1"/>
  <c r="D43" i="1"/>
  <c r="R32" i="1"/>
  <c r="D36" i="1"/>
  <c r="R36" i="1" s="1"/>
  <c r="N33" i="1"/>
  <c r="N44" i="1" s="1"/>
  <c r="O44" i="1"/>
  <c r="N37" i="1"/>
  <c r="K44" i="1"/>
  <c r="J33" i="1"/>
  <c r="J44" i="1" s="1"/>
  <c r="I44" i="1"/>
  <c r="I37" i="1"/>
  <c r="M33" i="1"/>
  <c r="M44" i="1" s="1"/>
  <c r="M37" i="1"/>
  <c r="L33" i="1"/>
  <c r="L44" i="1" s="1"/>
  <c r="L37" i="1"/>
  <c r="S27" i="1"/>
  <c r="AA8" i="2"/>
  <c r="AB8" i="2" s="1"/>
  <c r="AC8" i="2"/>
  <c r="AA3" i="2" l="1"/>
  <c r="E16" i="1" l="1"/>
  <c r="E12" i="1"/>
  <c r="E20" i="1" l="1"/>
  <c r="E33" i="1" s="1"/>
  <c r="G12" i="1"/>
  <c r="G16" i="1"/>
  <c r="F16" i="1"/>
  <c r="F12" i="1"/>
  <c r="C16" i="1"/>
  <c r="C12" i="1"/>
  <c r="B33" i="1"/>
  <c r="B44" i="1" s="1"/>
  <c r="X36" i="3"/>
  <c r="W36" i="3"/>
  <c r="V36" i="3"/>
  <c r="U36" i="3"/>
  <c r="T36" i="3"/>
  <c r="S36" i="3"/>
  <c r="R36" i="3"/>
  <c r="Q36" i="3"/>
  <c r="P36" i="3"/>
  <c r="O36" i="3"/>
  <c r="L36" i="3"/>
  <c r="K36" i="3"/>
  <c r="I36" i="3"/>
  <c r="W22" i="2"/>
  <c r="V22" i="2"/>
  <c r="U22" i="2"/>
  <c r="T22" i="2"/>
  <c r="S22" i="2"/>
  <c r="R22" i="2"/>
  <c r="Q22" i="2"/>
  <c r="P22" i="2"/>
  <c r="N22" i="2"/>
  <c r="K22" i="2"/>
  <c r="J22" i="2"/>
  <c r="H22" i="2"/>
  <c r="AC21" i="2"/>
  <c r="AC16" i="2"/>
  <c r="AC15" i="2"/>
  <c r="AC14" i="2"/>
  <c r="AC13" i="2"/>
  <c r="AC12" i="2"/>
  <c r="AC11" i="2"/>
  <c r="AC10" i="2"/>
  <c r="AC9" i="2"/>
  <c r="AC7" i="2"/>
  <c r="AC6" i="2"/>
  <c r="AC5" i="2"/>
  <c r="AC4" i="2"/>
  <c r="S16" i="1" l="1"/>
  <c r="AA36" i="3"/>
  <c r="Z22" i="2"/>
  <c r="S12" i="1"/>
  <c r="E44" i="1"/>
  <c r="E37" i="1"/>
  <c r="C20" i="1"/>
  <c r="F20" i="1"/>
  <c r="G20" i="1"/>
  <c r="AB36" i="3"/>
  <c r="AA7" i="4"/>
  <c r="AA22" i="2"/>
  <c r="AB3" i="2"/>
  <c r="D16" i="1"/>
  <c r="R16" i="1" s="1"/>
  <c r="L22" i="2"/>
  <c r="AC22" i="2" s="1"/>
  <c r="M36" i="3"/>
  <c r="AD36" i="3" s="1"/>
  <c r="D12" i="1"/>
  <c r="AC7" i="4"/>
  <c r="G33" i="1" l="1"/>
  <c r="G44" i="1" s="1"/>
  <c r="G37" i="1"/>
  <c r="F37" i="1"/>
  <c r="R12" i="1"/>
  <c r="C37" i="1"/>
  <c r="C33" i="1"/>
  <c r="C44" i="1" s="1"/>
  <c r="S20" i="1"/>
  <c r="D20" i="1"/>
  <c r="F33" i="1"/>
  <c r="S33" i="1" l="1"/>
  <c r="F44" i="1"/>
  <c r="R20" i="1"/>
  <c r="D37" i="1"/>
  <c r="D33" i="1"/>
  <c r="R33" i="1" s="1"/>
  <c r="D44" i="1" l="1"/>
</calcChain>
</file>

<file path=xl/sharedStrings.xml><?xml version="1.0" encoding="utf-8"?>
<sst xmlns="http://schemas.openxmlformats.org/spreadsheetml/2006/main" count="595" uniqueCount="260">
  <si>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</si>
  <si>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</si>
  <si>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</si>
  <si>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</si>
  <si>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</si>
  <si>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</si>
  <si>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</si>
  <si>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</si>
  <si>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</si>
  <si>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</si>
  <si>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</si>
  <si>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</si>
  <si>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</si>
  <si>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</si>
  <si>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</si>
  <si>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</si>
  <si>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</si>
  <si>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</si>
  <si>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</si>
  <si>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</si>
  <si>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</si>
  <si>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</si>
  <si>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</si>
  <si>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</si>
  <si>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</si>
  <si>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</si>
  <si>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</si>
  <si>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</si>
  <si>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</si>
  <si>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</si>
  <si>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</si>
  <si>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</si>
  <si>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</si>
  <si>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</si>
  <si>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</si>
  <si>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</si>
  <si>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</si>
  <si>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</si>
  <si>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</si>
  <si>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</si>
  <si>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</si>
  <si>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</si>
  <si>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</si>
  <si>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</si>
  <si>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</si>
  <si>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</si>
  <si>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</si>
  <si>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</si>
  <si>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RFRD/2025/P/5</t>
  </si>
  <si>
    <t>RFRD/2025/P/2</t>
  </si>
  <si>
    <t>RFRD/2025/P/16</t>
  </si>
  <si>
    <t>RFRD/2025/P/10</t>
  </si>
  <si>
    <t>RFRD/2025/P/8</t>
  </si>
  <si>
    <t>RFRD/2025/P/11</t>
  </si>
  <si>
    <t>RFRD/2025/P/7</t>
  </si>
  <si>
    <t>RFRD/2025/P/19</t>
  </si>
  <si>
    <t>RFRD/2025/P/20</t>
  </si>
  <si>
    <t>RFRD/2025/P/6</t>
  </si>
  <si>
    <t>RFRD/2025/P/3</t>
  </si>
  <si>
    <t>RFRD/2025/P/17</t>
  </si>
  <si>
    <t>RFRD/2024/P/3</t>
  </si>
  <si>
    <t>RFRD/2024/P/4</t>
  </si>
  <si>
    <t>K</t>
  </si>
  <si>
    <t>Powiat Opolski</t>
  </si>
  <si>
    <t>Powiat Strzelecki</t>
  </si>
  <si>
    <t>Rozbudowa drogi powiatowej nr 1807 O Strzelce Opolskie - Krasiejów od km 14+780 do km 16+098</t>
  </si>
  <si>
    <t>B</t>
  </si>
  <si>
    <t>maj 2025 czerwiec 2026</t>
  </si>
  <si>
    <t>Rozbudowa drogi powiatowej 1461 O Sieroniowice-Ujazd na odcinku Jaryszów - Ujazd Etap 2 i Etap 3</t>
  </si>
  <si>
    <t>N</t>
  </si>
  <si>
    <t>Powiat Nyski</t>
  </si>
  <si>
    <t>Przebudowa drogi powiatowej nr 2182 O - ulica Prusa w Nysie</t>
  </si>
  <si>
    <t>P</t>
  </si>
  <si>
    <t>Powiat Brzeski</t>
  </si>
  <si>
    <t>R</t>
  </si>
  <si>
    <t>Rozbudowa drogi powiatowej nr 1754 O Chmielowice-Prószków na odcinku Domecko-Nowa Kuźnia</t>
  </si>
  <si>
    <t>Powiat Kędzierzyńsko-Kozielski</t>
  </si>
  <si>
    <t>Remont ciągu dróg powiatowych nr 2043 O ul. Konstantego Damrota i 2061 O ul. Pionierów w Kędzierzynie-Koźlu</t>
  </si>
  <si>
    <t>lipiec 2026 listopad 2026</t>
  </si>
  <si>
    <t>Powiat Oleski</t>
  </si>
  <si>
    <t>Remont drogi powiatowej nr 1941 O na odcinku Siedliska - Zębowice</t>
  </si>
  <si>
    <t>kwiecień 2026 październik 2026</t>
  </si>
  <si>
    <t>Przebudowa odcinka drogi powiatowej nr 1422 O Zakrzów-Cisek od km 1+420 do km 2+520</t>
  </si>
  <si>
    <t>Powiat Prudnicki</t>
  </si>
  <si>
    <t>marzec 2026 wrzesień 2026</t>
  </si>
  <si>
    <t>Powiat Namysłowski</t>
  </si>
  <si>
    <t>Remont drogi powiatowej nr 1348 O w m. Domaradzka Kuźnia</t>
  </si>
  <si>
    <t>marzec 2026 sierpień 2026</t>
  </si>
  <si>
    <t>Przebudowa drogi powiatowej nr 1706 O w miejscowości Szczedrzyk</t>
  </si>
  <si>
    <t>marzec 2026 październik 2026</t>
  </si>
  <si>
    <t>Powiat Kluczborski</t>
  </si>
  <si>
    <t>Przebudowa drogi powiatowej nr 2297O ul. Mickiewicza w Wołczynie</t>
  </si>
  <si>
    <t>W</t>
  </si>
  <si>
    <t>Powiat Głubczycki</t>
  </si>
  <si>
    <t>Przebudowa drogi nr 1225 O relacji Baborów - Sucha Psina na odcinku DW 416 do skrzyżowania z DP 1276 O</t>
  </si>
  <si>
    <t>kwiecień 2026 listopad 2027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</si>
  <si>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</si>
  <si>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</si>
  <si>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</si>
  <si>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</si>
  <si>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</si>
  <si>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</si>
  <si>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</si>
  <si>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</si>
  <si>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</si>
  <si>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</si>
  <si>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</si>
  <si>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</si>
  <si>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</si>
  <si>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maj 2025               maj 2026</t>
  </si>
  <si>
    <t>Przebudowa i rozbudowa drogi powiatowej nr 1613 O Prudnik-Czyżowice-granica gminy prudnik - na odc. 969 m</t>
  </si>
  <si>
    <t>RFRD/2025/P/1</t>
  </si>
  <si>
    <t>RFRD/2025/P/12</t>
  </si>
  <si>
    <t>RFRD/2025/P/4</t>
  </si>
  <si>
    <t>Przebudowa DP nr 1179 O w m. Gierszowice</t>
  </si>
  <si>
    <t>kwiecień 2026 maj 2027</t>
  </si>
  <si>
    <t>Przebudowa drogi powiatowej nr 2106O na odcinku o długości 192,29 m (od km 0+040,35 do km 0+232,64) wraz z rozbiórką oraz budową przepustu (JNI 01018579) zlokalizowanego w km 0+178,5 nad ciekiem Stara Stobrawa</t>
  </si>
  <si>
    <t>Remont drogi nr 1234O relacji DW nr 420 - Rozumice -Ściborzyce gr. Państwa na odcinku od Rozumice do DW 420</t>
  </si>
  <si>
    <t>Powiat Krapkowicki</t>
  </si>
  <si>
    <t>Przebudowa drogi powiatowej nr 1813 O ul. Krapkowicka w miejscowości Żużela</t>
  </si>
  <si>
    <t>Zadanie nowe/ wieloletnie [N/W]</t>
  </si>
  <si>
    <t>RFRD/2023/G/57</t>
  </si>
  <si>
    <t>Gmina Brzeg</t>
  </si>
  <si>
    <t>Przebudowa ulicy Poprzecznej w Brzegu</t>
  </si>
  <si>
    <t>sierpień 2024 wrzesień 2026</t>
  </si>
  <si>
    <t>RFRD/2024/G/9</t>
  </si>
  <si>
    <t>Gmina Nysa</t>
  </si>
  <si>
    <t>1607053</t>
  </si>
  <si>
    <t>Rozbudowa i przebudowa drogi gminnej w ulicy Franciszkańskiej wraz z rozbudową i przebudową skrzyżowania drogi gminnej ulicy Franciszkańskiej z drogą wojewódzką ulicą Grodkowską w Nysie</t>
  </si>
  <si>
    <t>czerwiec 2025 październik 2026</t>
  </si>
  <si>
    <t>RFRD/2024/G/1</t>
  </si>
  <si>
    <t>Gmina Niemodlin</t>
  </si>
  <si>
    <t>1609073</t>
  </si>
  <si>
    <t>Rozbudowa ul. Sportowej w miejscowości Gracze</t>
  </si>
  <si>
    <t>RFRD/2024/G/57</t>
  </si>
  <si>
    <t>Przebudowa ul. Trzech Kotwic w Brzegu</t>
  </si>
  <si>
    <t>czerwiec 2025 grudzień 2026</t>
  </si>
  <si>
    <t>Gmina Łubniany</t>
  </si>
  <si>
    <t>Budowa drogi gminnej - ul. Pogodnej w miejscowości Luboszyce</t>
  </si>
  <si>
    <t>RFRD/2024/G/14</t>
  </si>
  <si>
    <t>RFRD/2025/G/2</t>
  </si>
  <si>
    <t>Gmina Dobrzeń Wielki</t>
  </si>
  <si>
    <t>1609032</t>
  </si>
  <si>
    <t>Budowa drogi gminnej oznaczonej w MPZP jako KDD-2 w m. Dobrzeń Wielki</t>
  </si>
  <si>
    <t>RFRD/2025/G/69</t>
  </si>
  <si>
    <t>Przebudowa drogi publicznej wzdłuż południowej pierzei Rynku w Niemodlinie</t>
  </si>
  <si>
    <t>RFRD/2025/G/32</t>
  </si>
  <si>
    <t>Budowa drogi relacji Kępnica-Wierzbięcice</t>
  </si>
  <si>
    <t>maj 2026 sierpień 2027</t>
  </si>
  <si>
    <t>RFRD/2025/G/57</t>
  </si>
  <si>
    <t>Remont ul. Szkolnej w Brzegu</t>
  </si>
  <si>
    <t>RFRD/2025/G/71</t>
  </si>
  <si>
    <t>Gmina Branice</t>
  </si>
  <si>
    <t>styczeń 2026 listopad 2026</t>
  </si>
  <si>
    <t>RFRD/2025/G/66</t>
  </si>
  <si>
    <t>Gmina Ozimek</t>
  </si>
  <si>
    <t>Przebudowa drogi gminnej ul. Technicznej w m. Schodnia</t>
  </si>
  <si>
    <t>RFRD/2025/G/24</t>
  </si>
  <si>
    <t>Gmina Strzelce Opolskie</t>
  </si>
  <si>
    <t>Rozbudowa ul. Szkolnej w Strzelcach Opolskich</t>
  </si>
  <si>
    <t>RFRD/2025/G/30</t>
  </si>
  <si>
    <t>Gmina Tułowice</t>
  </si>
  <si>
    <t>RFRD/2025/G/53</t>
  </si>
  <si>
    <t>Gmina Dąbrowa</t>
  </si>
  <si>
    <t>Przebudowa ul. Szkolnej w miejscowości Dąbrowa</t>
  </si>
  <si>
    <t>RFRD/2025/G/73</t>
  </si>
  <si>
    <t>Gmina Zdzieszowice</t>
  </si>
  <si>
    <t>Rozbudowa drogi gminnej nr 106068 O, ul. Zielona wraz z rozbudową skrzyżowania z ul. Fabryczna i ul. Górną w Zdzieszowicach</t>
  </si>
  <si>
    <t>kwiecień 2026 listopad 2026</t>
  </si>
  <si>
    <t>RFRD/2025/G/7</t>
  </si>
  <si>
    <t>Gmina Prudnik</t>
  </si>
  <si>
    <t>Budowa drogi gminnej ul. Spokojnej w m. Prudnik</t>
  </si>
  <si>
    <t>Budowa łącznika pomiędzy ulicą Porcelitową i Betonową w Tułowicach wraz z infrastrukturą towarzyszącą</t>
  </si>
  <si>
    <t>Przebudowa drogi gminnej ul. Szkolnej w miejscowości Branice - etap II</t>
  </si>
  <si>
    <t>RFRD/2025/G/52</t>
  </si>
  <si>
    <t>RFRD/2025/G/18</t>
  </si>
  <si>
    <t>RFRD/2025/G/21</t>
  </si>
  <si>
    <t>RFRD/2025/G/5</t>
  </si>
  <si>
    <t>RFRD/2025/G/70</t>
  </si>
  <si>
    <t>RFRD/2025/G/12</t>
  </si>
  <si>
    <t>RFRD/2025/G/54</t>
  </si>
  <si>
    <t>RFRD/2025/G/26</t>
  </si>
  <si>
    <t>Gmina Krapkowice</t>
  </si>
  <si>
    <t>Rozbudowa ul. Bocznej w Gwoździcach</t>
  </si>
  <si>
    <t>Gmina Kędzierzyn-Koźle</t>
  </si>
  <si>
    <t>Budowa i przebudowa drogi gminnej - ul. Błonie w Kędzierzynie-Koźlu</t>
  </si>
  <si>
    <t>Gmina Gogolin</t>
  </si>
  <si>
    <t>Rozbudowa drogi gminnej nr 106120O, ul. Polna w miejscowości Malnia</t>
  </si>
  <si>
    <t>Gmina Dobrodzień</t>
  </si>
  <si>
    <t>Budowa dróg gminnych ulic Słonecznej, Dworcowej oraz Spółdzielczej w Dobrodzieniu</t>
  </si>
  <si>
    <t>Gmina Kolonowskie</t>
  </si>
  <si>
    <t>Przebudowa drogi gminnej - ul. Dworcowa w Staniszczach Wielkich (odcinek II)</t>
  </si>
  <si>
    <t>maj 2026 wrzesień 2026</t>
  </si>
  <si>
    <t>Gmina Popielów</t>
  </si>
  <si>
    <t>Remont nawierzchni drogi gminnej ul. Bocznej Kolejowej w Karłowicach</t>
  </si>
  <si>
    <t>Gmina Chrząstowice</t>
  </si>
  <si>
    <t>Budowa drogi gminnej ul. Rynkowej w Dańcu</t>
  </si>
  <si>
    <t>maj 2026 listopad 2026</t>
  </si>
  <si>
    <t>Gmina Olesno</t>
  </si>
  <si>
    <t>Przebudowa ul. Kuźnickiej w Borkach Wielkich</t>
  </si>
  <si>
    <t>Budowa drogi gminnej w m. Kup ul. Szpitalna (boczna m.in. dz. nr 708/92, 1077/107)</t>
  </si>
  <si>
    <t>kwiecień 2026 wrzesień 2026</t>
  </si>
  <si>
    <t>Budowa ulicy Piaskowej w miejscowości Kolonowskie</t>
  </si>
  <si>
    <t>Gmina Namysłów</t>
  </si>
  <si>
    <t>Rozbudowa ul. Świerkowej oraz budowa ul. Jarzębinowej w Namysłowie</t>
  </si>
  <si>
    <t>Gmina Pokój</t>
  </si>
  <si>
    <t>Przebudowa drogi gminnej wewnętrznej ul. Wiejska w Ładzy wraz z budową kanalizacji deszczowej</t>
  </si>
  <si>
    <t>Gmina Ujazd</t>
  </si>
  <si>
    <t>Przebudowa drogi gminnej ul. Szkolnej w Zimnej Wódce</t>
  </si>
  <si>
    <t>luty 2026 grudzień 2026</t>
  </si>
  <si>
    <t>Gmina Skoroszyce</t>
  </si>
  <si>
    <t>Rozbudowa dróg w m. Czarnolas etap 1</t>
  </si>
  <si>
    <t>Gmina Leśnica</t>
  </si>
  <si>
    <t>Remont drogi gminnej nr 105825 O ul. Strażacka i nr 105824 O ul. Powstańców SI. w Leśnicy</t>
  </si>
  <si>
    <t>Przebudowa ulicy Kolonia Sokolniki w miejscowości Sokolniki</t>
  </si>
  <si>
    <t>Gmina Praszka</t>
  </si>
  <si>
    <t>Przebudowa drogi gminnej nr 100952 O ul. Nałkowskiej w Praszce</t>
  </si>
  <si>
    <t>wrzesień 2026 listopad 2027</t>
  </si>
  <si>
    <t>Remont DP 1193 O na odc. od km 1+710 do km 2+400 ul. Łokietka i ul. Sikorskiego w m. Brzeg</t>
  </si>
  <si>
    <t>Przebudowa drogi powiatowej 1847 O Strzelce Opolskie - Dziewkowice w m. Dziewkowice ul. Strzelecka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</si>
  <si>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2026 r.</t>
    </r>
  </si>
  <si>
    <t>Województwo: Opolskie</t>
  </si>
  <si>
    <t>Remont drogi powiatowej nr 1205 O relacji DP 1526 O - Węża w m. Śmicz</t>
  </si>
  <si>
    <t>maj 2026 maj 2027</t>
  </si>
  <si>
    <t>REZYGNACJA</t>
  </si>
  <si>
    <t>RFRD/2025/P/18 przeniesiono z listy rezerwowej</t>
  </si>
  <si>
    <t>RFRD/2025/P/15 przeniesiono z listy rezerwowej</t>
  </si>
  <si>
    <t>RFRD/2025/P/18 zadanie przeniesione na listę podstawową</t>
  </si>
  <si>
    <t>RFRD/2025/P/15 zadanie przeniesione na listę podstawową</t>
  </si>
  <si>
    <t>kwiecień 2026          grudzień 2026</t>
  </si>
  <si>
    <t>RFRD/2025/G/19 zadanie przeniesione na listę podstawową</t>
  </si>
  <si>
    <t>RFRD/2025/G/8 zadanie przeniesione na listę podstawową</t>
  </si>
  <si>
    <t>kwiecień 2026 lipiec 2026</t>
  </si>
  <si>
    <t>RFRD/2025/G/19 przeniesiono z listy rezerwowej</t>
  </si>
  <si>
    <t>RFRD/2025/G/8 przeniesiono z listy rezerwowej</t>
  </si>
  <si>
    <t>RFRD/2025/G/37 zadanie przeniesione na listę podstawową</t>
  </si>
  <si>
    <t>maj 2026 październik 2026</t>
  </si>
  <si>
    <t>luty 2026 listopad 2026</t>
  </si>
  <si>
    <t>maj 2026 grudzień 2026</t>
  </si>
  <si>
    <t>Lista zmieniona nr 2</t>
  </si>
  <si>
    <t>RFRD/2025/G/48 przeniesiono z listy rezerwowej</t>
  </si>
  <si>
    <t>RFRD/2025/G/1 przeniesiono z listy rezerwowej</t>
  </si>
  <si>
    <t>RFRD/2025/G/62 przeniesiono z listy rezerwowej</t>
  </si>
  <si>
    <t>RFRD/2025/G/35 przeniesiono z listy rezerwowej</t>
  </si>
  <si>
    <t>RFRD/2025/G/49 przeniesiono z listy rezerwowej</t>
  </si>
  <si>
    <t>RFRD/2025/G/41 przeniesiono z listy rezerwowej</t>
  </si>
  <si>
    <t>RFRD/2025/G/48 zadanie przeniesione na listę podstawową</t>
  </si>
  <si>
    <t>maj 2026 lipiec 2026</t>
  </si>
  <si>
    <t>RFRD/2025/G/1 zadanie przeniesione na listę podstawową</t>
  </si>
  <si>
    <t>RFRD/2025/G/62 zadanie przeniesione na listę podstawową</t>
  </si>
  <si>
    <t>RFRD/2025/G/35 zadanie przeniesione na listę podstawową</t>
  </si>
  <si>
    <t>RFRD/2025/G/49 zadanie przeniesione na listę podstawową</t>
  </si>
  <si>
    <t>lipiec 2026 grudzień 2026</t>
  </si>
  <si>
    <t>lipiec 2026 luty 2027</t>
  </si>
  <si>
    <t>czerwiec 2026 kwiecień 2027</t>
  </si>
  <si>
    <t>marzec 2026 listopad 2026</t>
  </si>
  <si>
    <t>RFRD/2025/G/41 zadanie przeniesione na listę podstawową</t>
  </si>
  <si>
    <t>RFRD/2025/G/37 przeniesiono z listy rezerwowej</t>
  </si>
  <si>
    <t>maj 2025      lipiec 2026</t>
  </si>
  <si>
    <t>maj 2026 grudzień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</si>
</sst>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vertical="center" wrapText="1"/>
    </xf>
    <xf numFmtId="166" fontId="30" fillId="0" borderId="1" xfId="0" applyNumberFormat="1" applyFont="1" applyFill="1" applyBorder="1" applyAlignment="1">
      <alignment vertical="center"/>
    </xf>
    <xf numFmtId="164" fontId="30" fillId="0" borderId="1" xfId="0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4" fontId="31" fillId="0" borderId="5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 wrapText="1"/>
    </xf>
    <xf numFmtId="2" fontId="31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22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9" fontId="30" fillId="0" borderId="1" xfId="0" applyNumberFormat="1" applyFont="1" applyFill="1" applyBorder="1" applyAlignment="1">
      <alignment horizontal="center" vertical="center"/>
    </xf>
    <xf numFmtId="9" fontId="22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vertical="center"/>
    </xf>
    <xf numFmtId="2" fontId="23" fillId="0" borderId="1" xfId="0" applyNumberFormat="1" applyFont="1" applyFill="1" applyBorder="1" applyAlignment="1">
      <alignment vertical="center"/>
    </xf>
    <xf numFmtId="167" fontId="30" fillId="0" borderId="1" xfId="5" applyNumberFormat="1" applyFont="1" applyFill="1" applyBorder="1" applyAlignment="1">
      <alignment vertical="center"/>
    </xf>
    <xf numFmtId="167" fontId="22" fillId="0" borderId="1" xfId="5" applyNumberFormat="1" applyFont="1" applyFill="1" applyBorder="1" applyAlignment="1">
      <alignment vertical="center"/>
    </xf>
    <xf numFmtId="2" fontId="33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18" fillId="0" borderId="0" xfId="0" applyFont="1" applyFill="1"/>
    <xf numFmtId="0" fontId="16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4" fontId="30" fillId="0" borderId="1" xfId="5" applyNumberFormat="1" applyFont="1" applyFill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4" fontId="37" fillId="0" borderId="0" xfId="0" applyNumberFormat="1" applyFont="1" applyBorder="1" applyAlignment="1">
      <alignment vertical="center" wrapText="1"/>
    </xf>
    <xf numFmtId="165" fontId="38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0" fontId="40" fillId="0" borderId="0" xfId="0" applyFont="1" applyFill="1" applyAlignment="1">
      <alignment vertical="center" wrapText="1"/>
    </xf>
    <xf numFmtId="165" fontId="40" fillId="0" borderId="0" xfId="0" applyNumberFormat="1" applyFont="1" applyFill="1" applyAlignment="1">
      <alignment horizontal="left" vertical="center"/>
    </xf>
    <xf numFmtId="0" fontId="23" fillId="0" borderId="0" xfId="0" applyFont="1" applyAlignment="1">
      <alignment horizontal="center" vertical="center"/>
    </xf>
    <xf numFmtId="9" fontId="23" fillId="0" borderId="0" xfId="2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2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0" fontId="30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9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/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49" fontId="22" fillId="0" borderId="4" xfId="0" applyNumberFormat="1" applyFont="1" applyFill="1" applyBorder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49" fontId="30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41" fillId="0" borderId="0" xfId="0" applyFont="1" applyFill="1"/>
    <xf numFmtId="166" fontId="26" fillId="0" borderId="1" xfId="0" applyNumberFormat="1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4" fontId="0" fillId="0" borderId="0" xfId="0" applyNumberFormat="1" applyFill="1" applyAlignment="1">
      <alignment vertical="center"/>
    </xf>
    <xf numFmtId="0" fontId="17" fillId="0" borderId="0" xfId="0" applyFont="1" applyFill="1"/>
    <xf numFmtId="0" fontId="35" fillId="0" borderId="0" xfId="0" applyFont="1" applyFill="1" applyAlignment="1">
      <alignment horizontal="center" vertical="center"/>
    </xf>
    <xf numFmtId="9" fontId="35" fillId="0" borderId="0" xfId="2" applyFont="1" applyFill="1" applyAlignment="1">
      <alignment horizontal="center" vertical="center"/>
    </xf>
    <xf numFmtId="4" fontId="35" fillId="0" borderId="0" xfId="0" applyNumberFormat="1" applyFont="1" applyFill="1" applyAlignment="1">
      <alignment horizontal="center" vertical="center"/>
    </xf>
    <xf numFmtId="0" fontId="34" fillId="0" borderId="0" xfId="0" applyFont="1" applyFill="1"/>
    <xf numFmtId="165" fontId="38" fillId="0" borderId="0" xfId="0" applyNumberFormat="1" applyFont="1" applyFill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Procentowy 2" xfId="2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" Type="http://schemas.openxmlformats.org/officeDocument/2006/relationships/revisionLog" Target="revisionLog5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251B4C7-5B0A-416B-ABAE-830E0A91BB77}" diskRevisions="1" revisionId="214" version="2">
  <header guid="{E4B9C060-0C95-4D8B-B11D-16F69AD12F0E}" dateTime="2026-05-27T14:02:20" maxSheetId="6" userName="Kinga Kucharska" r:id="rId1">
    <sheetIdMap count="5">
      <sheetId val="1"/>
      <sheetId val="2"/>
      <sheetId val="3"/>
      <sheetId val="4"/>
      <sheetId val="5"/>
    </sheetIdMap>
  </header>
  <header guid="{62E7F286-05A7-4D5E-A7ED-8DE9B8679751}" dateTime="2026-05-27T15:11:55" maxSheetId="6" userName="Kinga Kucharska" r:id="rId2" minRId="1" maxRId="2">
    <sheetIdMap count="5">
      <sheetId val="1"/>
      <sheetId val="2"/>
      <sheetId val="3"/>
      <sheetId val="4"/>
      <sheetId val="5"/>
    </sheetIdMap>
  </header>
  <header guid="{A189FACC-BEA8-4239-B4B2-92AA27E6E014}" dateTime="2026-05-27T15:13:03" maxSheetId="6" userName="Agnieszka Wagner" r:id="rId3" minRId="3">
    <sheetIdMap count="5">
      <sheetId val="1"/>
      <sheetId val="2"/>
      <sheetId val="3"/>
      <sheetId val="4"/>
      <sheetId val="5"/>
    </sheetIdMap>
  </header>
  <header guid="{0FCD5ADF-6EE4-4A58-A82A-C55789376E01}" dateTime="2026-05-28T08:20:53" maxSheetId="6" userName="Agnieszka Wagner" r:id="rId4" minRId="16" maxRId="17">
    <sheetIdMap count="5">
      <sheetId val="1"/>
      <sheetId val="2"/>
      <sheetId val="3"/>
      <sheetId val="4"/>
      <sheetId val="5"/>
    </sheetIdMap>
  </header>
  <header guid="{1BEA6606-F588-4BEB-ACA2-BC4E06D1B10F}" dateTime="2026-05-28T09:09:51" maxSheetId="6" userName="Kinga Kucharska" r:id="rId5" minRId="18" maxRId="19">
    <sheetIdMap count="5">
      <sheetId val="1"/>
      <sheetId val="2"/>
      <sheetId val="3"/>
      <sheetId val="4"/>
      <sheetId val="5"/>
    </sheetIdMap>
  </header>
  <header guid="{BD4065A6-CAEA-4AAA-A804-732C6915AE75}" dateTime="2026-05-28T09:18:04" maxSheetId="6" userName="Kinga Kucharska" r:id="rId6" minRId="20" maxRId="22">
    <sheetIdMap count="5">
      <sheetId val="1"/>
      <sheetId val="2"/>
      <sheetId val="3"/>
      <sheetId val="4"/>
      <sheetId val="5"/>
    </sheetIdMap>
  </header>
  <header guid="{57193A53-141D-4521-86F4-421314E12714}" dateTime="2026-05-28T09:45:30" maxSheetId="6" userName="Agnieszka Wagner" r:id="rId7">
    <sheetIdMap count="5">
      <sheetId val="1"/>
      <sheetId val="2"/>
      <sheetId val="3"/>
      <sheetId val="4"/>
      <sheetId val="5"/>
    </sheetIdMap>
  </header>
  <header guid="{A506CA41-796A-4CE6-A813-EDD008D7D846}" dateTime="2026-05-28T09:45:36" maxSheetId="6" userName="Agnieszka Wagner" r:id="rId8">
    <sheetIdMap count="5">
      <sheetId val="1"/>
      <sheetId val="2"/>
      <sheetId val="3"/>
      <sheetId val="4"/>
      <sheetId val="5"/>
    </sheetIdMap>
  </header>
  <header guid="{10444357-9734-4D05-8FE1-439FA1F41CB3}" dateTime="2026-05-28T12:50:35" maxSheetId="6" userName="Maria Korenowska" r:id="rId9" minRId="23">
    <sheetIdMap count="5">
      <sheetId val="1"/>
      <sheetId val="2"/>
      <sheetId val="3"/>
      <sheetId val="4"/>
      <sheetId val="5"/>
    </sheetIdMap>
  </header>
  <header guid="{92A305B5-E666-473E-8106-D13CD05A6B54}" dateTime="2026-05-28T13:10:43" maxSheetId="6" userName="Maria Korenowska" r:id="rId10">
    <sheetIdMap count="5">
      <sheetId val="1"/>
      <sheetId val="2"/>
      <sheetId val="3"/>
      <sheetId val="4"/>
      <sheetId val="5"/>
    </sheetIdMap>
  </header>
  <header guid="{383B7451-AA2C-4D8C-AFF8-D393E3E60395}" dateTime="2026-05-28T13:16:20" maxSheetId="6" userName="Maria Korenowska" r:id="rId11">
    <sheetIdMap count="5">
      <sheetId val="1"/>
      <sheetId val="2"/>
      <sheetId val="3"/>
      <sheetId val="4"/>
      <sheetId val="5"/>
    </sheetIdMap>
  </header>
  <header guid="{F09AC7C3-6DBC-4E12-AFE9-A16E3D427384}" dateTime="2026-05-28T13:20:43" maxSheetId="6" userName="Maria Korenowska" r:id="rId12">
    <sheetIdMap count="5">
      <sheetId val="1"/>
      <sheetId val="2"/>
      <sheetId val="3"/>
      <sheetId val="4"/>
      <sheetId val="5"/>
    </sheetIdMap>
  </header>
  <header guid="{D5D677D1-964A-48B9-9D1D-2A0809D68270}" dateTime="2026-05-28T13:48:33" maxSheetId="6" userName="Kinga Kucharska" r:id="rId13" minRId="48">
    <sheetIdMap count="5">
      <sheetId val="1"/>
      <sheetId val="2"/>
      <sheetId val="3"/>
      <sheetId val="4"/>
      <sheetId val="5"/>
    </sheetIdMap>
  </header>
  <header guid="{A2FA2C04-4ED6-470C-AD37-865C99990C81}" dateTime="2026-05-28T13:51:42" maxSheetId="6" userName="Maria Korenowska" r:id="rId14">
    <sheetIdMap count="5">
      <sheetId val="1"/>
      <sheetId val="2"/>
      <sheetId val="3"/>
      <sheetId val="4"/>
      <sheetId val="5"/>
    </sheetIdMap>
  </header>
  <header guid="{F34A21F7-FEAE-4614-87E2-5F7C082E2580}" dateTime="2026-05-28T13:54:03" maxSheetId="6" userName="Maria Korenowska" r:id="rId15">
    <sheetIdMap count="5">
      <sheetId val="1"/>
      <sheetId val="2"/>
      <sheetId val="3"/>
      <sheetId val="4"/>
      <sheetId val="5"/>
    </sheetIdMap>
  </header>
  <header guid="{B8849876-7CB8-458E-8956-308C23FEB3D0}" dateTime="2026-05-28T13:57:42" maxSheetId="6" userName="Kinga Kucharska" r:id="rId16">
    <sheetIdMap count="5">
      <sheetId val="1"/>
      <sheetId val="2"/>
      <sheetId val="3"/>
      <sheetId val="4"/>
      <sheetId val="5"/>
    </sheetIdMap>
  </header>
  <header guid="{DFC55241-CAE8-483E-B346-51D90F462B1F}" dateTime="2026-05-28T15:17:36" maxSheetId="6" userName="Kinga Kucharska" r:id="rId17" minRId="73" maxRId="92">
    <sheetIdMap count="5">
      <sheetId val="1"/>
      <sheetId val="2"/>
      <sheetId val="3"/>
      <sheetId val="4"/>
      <sheetId val="5"/>
    </sheetIdMap>
  </header>
  <header guid="{581F0F82-AD1C-4E69-BC69-59459DE05A42}" dateTime="2026-05-28T16:22:50" maxSheetId="6" userName="Agnieszka Wagner" r:id="rId18" minRId="93" maxRId="94">
    <sheetIdMap count="5">
      <sheetId val="1"/>
      <sheetId val="2"/>
      <sheetId val="3"/>
      <sheetId val="4"/>
      <sheetId val="5"/>
    </sheetIdMap>
  </header>
  <header guid="{B2DF8CF6-8F0D-4C32-850E-3A82135595BC}" dateTime="2026-05-28T16:30:56" maxSheetId="6" userName="Agnieszka Wagner" r:id="rId19">
    <sheetIdMap count="5">
      <sheetId val="1"/>
      <sheetId val="2"/>
      <sheetId val="3"/>
      <sheetId val="4"/>
      <sheetId val="5"/>
    </sheetIdMap>
  </header>
  <header guid="{3AF1C294-AB21-4CD6-9D45-F273EAC6285B}" dateTime="2026-05-29T07:47:23" maxSheetId="6" userName="Agnieszka Wagner" r:id="rId20">
    <sheetIdMap count="5">
      <sheetId val="1"/>
      <sheetId val="2"/>
      <sheetId val="3"/>
      <sheetId val="4"/>
      <sheetId val="5"/>
    </sheetIdMap>
  </header>
  <header guid="{88251687-B8CC-493D-8A37-0009A00F1708}" dateTime="2026-05-29T11:00:46" maxSheetId="6" userName="Agnieszka Wagner" r:id="rId21">
    <sheetIdMap count="5">
      <sheetId val="1"/>
      <sheetId val="2"/>
      <sheetId val="3"/>
      <sheetId val="4"/>
      <sheetId val="5"/>
    </sheetIdMap>
  </header>
  <header guid="{955E03BD-1A93-4C66-9591-595B619F3A48}" dateTime="2026-05-29T13:04:48" maxSheetId="6" userName="Agnieszka Wagner" r:id="rId22" minRId="131">
    <sheetIdMap count="5">
      <sheetId val="1"/>
      <sheetId val="2"/>
      <sheetId val="3"/>
      <sheetId val="4"/>
      <sheetId val="5"/>
    </sheetIdMap>
  </header>
  <header guid="{EE03C288-0314-4D0B-8C00-C3DBA65C6880}" dateTime="2026-05-29T13:05:08" maxSheetId="6" userName="Agnieszka Wagner" r:id="rId23">
    <sheetIdMap count="5">
      <sheetId val="1"/>
      <sheetId val="2"/>
      <sheetId val="3"/>
      <sheetId val="4"/>
      <sheetId val="5"/>
    </sheetIdMap>
  </header>
  <header guid="{ACDCB2C1-7310-488A-9065-B1122F54E593}" dateTime="2026-05-29T15:12:12" maxSheetId="6" userName="Agnieszka Wagner" r:id="rId24" minRId="132">
    <sheetIdMap count="5">
      <sheetId val="1"/>
      <sheetId val="2"/>
      <sheetId val="3"/>
      <sheetId val="4"/>
      <sheetId val="5"/>
    </sheetIdMap>
  </header>
  <header guid="{AE928DF9-B5C2-4816-8413-E91C4A3F9134}" dateTime="2026-06-01T09:39:54" maxSheetId="6" userName="Maria Korenowska" r:id="rId25" minRId="133">
    <sheetIdMap count="5">
      <sheetId val="1"/>
      <sheetId val="2"/>
      <sheetId val="3"/>
      <sheetId val="4"/>
      <sheetId val="5"/>
    </sheetIdMap>
  </header>
  <header guid="{3CADAA55-9AE9-4089-B041-6B4658A5D2D6}" dateTime="2026-06-01T11:33:12" maxSheetId="6" userName="Katarzyna Juszczak" r:id="rId26">
    <sheetIdMap count="5">
      <sheetId val="1"/>
      <sheetId val="2"/>
      <sheetId val="3"/>
      <sheetId val="4"/>
      <sheetId val="5"/>
    </sheetIdMap>
  </header>
  <header guid="{C6DCBBF8-2899-4EF9-BABA-122A9785C74D}" dateTime="2026-06-01T11:52:38" maxSheetId="6" userName="Agnieszka Wagner" r:id="rId27">
    <sheetIdMap count="5">
      <sheetId val="1"/>
      <sheetId val="2"/>
      <sheetId val="3"/>
      <sheetId val="4"/>
      <sheetId val="5"/>
    </sheetIdMap>
  </header>
  <header guid="{6C5DCC56-D786-47AC-AC3E-B960A70165FB}" dateTime="2026-06-01T11:57:52" maxSheetId="6" userName="Agnieszka Wagner" r:id="rId28">
    <sheetIdMap count="5">
      <sheetId val="1"/>
      <sheetId val="2"/>
      <sheetId val="3"/>
      <sheetId val="4"/>
      <sheetId val="5"/>
    </sheetIdMap>
  </header>
  <header guid="{E83E82F0-3CF4-408F-A7F6-0FAB743B0A9F}" dateTime="2026-06-02T15:05:07" maxSheetId="6" userName="Agnieszka Wagner" r:id="rId29">
    <sheetIdMap count="5">
      <sheetId val="1"/>
      <sheetId val="2"/>
      <sheetId val="3"/>
      <sheetId val="4"/>
      <sheetId val="5"/>
    </sheetIdMap>
  </header>
  <header guid="{E11C9CB3-074B-4034-9396-A4C59639B984}" dateTime="2026-06-02T15:17:00" maxSheetId="6" userName="Agnieszka Wagner" r:id="rId30">
    <sheetIdMap count="5">
      <sheetId val="1"/>
      <sheetId val="2"/>
      <sheetId val="3"/>
      <sheetId val="4"/>
      <sheetId val="5"/>
    </sheetIdMap>
  </header>
  <header guid="{48945515-058A-4D20-95A9-B6093FB04E43}" dateTime="2026-06-02T15:34:41" maxSheetId="6" userName="Agnieszka Wagner" r:id="rId31">
    <sheetIdMap count="5">
      <sheetId val="1"/>
      <sheetId val="2"/>
      <sheetId val="3"/>
      <sheetId val="4"/>
      <sheetId val="5"/>
    </sheetIdMap>
  </header>
  <header guid="{7EB9DB2E-FD1C-47D2-9A71-3A0E1E33AB58}" dateTime="2026-06-03T10:08:40" maxSheetId="6" userName="Agnieszka Wagner" r:id="rId32">
    <sheetIdMap count="5">
      <sheetId val="1"/>
      <sheetId val="2"/>
      <sheetId val="3"/>
      <sheetId val="4"/>
      <sheetId val="5"/>
    </sheetIdMap>
  </header>
  <header guid="{C53F90AB-F9FD-4D7C-838A-D1EAD0AF1F5D}" dateTime="2026-06-03T10:11:03" maxSheetId="6" userName="Agnieszka Wagner" r:id="rId33">
    <sheetIdMap count="5">
      <sheetId val="1"/>
      <sheetId val="2"/>
      <sheetId val="3"/>
      <sheetId val="4"/>
      <sheetId val="5"/>
    </sheetIdMap>
  </header>
  <header guid="{0BFFA911-9074-483E-9D58-45A6B22CF694}" dateTime="2026-06-03T10:14:29" maxSheetId="6" userName="Agnieszka Wagner" r:id="rId34">
    <sheetIdMap count="5">
      <sheetId val="1"/>
      <sheetId val="2"/>
      <sheetId val="3"/>
      <sheetId val="4"/>
      <sheetId val="5"/>
    </sheetIdMap>
  </header>
  <header guid="{EECE5725-A9DE-41DD-9125-1759729B9C6E}" dateTime="2026-06-03T10:52:47" maxSheetId="6" userName="Agnieszka Wagner" r:id="rId35">
    <sheetIdMap count="5">
      <sheetId val="1"/>
      <sheetId val="2"/>
      <sheetId val="3"/>
      <sheetId val="4"/>
      <sheetId val="5"/>
    </sheetIdMap>
  </header>
  <header guid="{E1F5C868-E88A-4555-BBE1-B2BC6AB1C14C}" dateTime="2026-06-03T10:56:07" maxSheetId="6" userName="Agnieszka Wagner" r:id="rId36">
    <sheetIdMap count="5">
      <sheetId val="1"/>
      <sheetId val="2"/>
      <sheetId val="3"/>
      <sheetId val="4"/>
      <sheetId val="5"/>
    </sheetIdMap>
  </header>
  <header guid="{066922F8-A0CC-4610-8C41-DF5AA7DB0DA0}" dateTime="2026-06-03T11:00:20" maxSheetId="6" userName="Agnieszka Wagner" r:id="rId37">
    <sheetIdMap count="5">
      <sheetId val="1"/>
      <sheetId val="2"/>
      <sheetId val="3"/>
      <sheetId val="4"/>
      <sheetId val="5"/>
    </sheetIdMap>
  </header>
  <header guid="{913C1C50-749A-4FE7-849D-D084084AE071}" dateTime="2026-06-03T11:04:46" maxSheetId="6" userName="Agnieszka Wagner" r:id="rId38">
    <sheetIdMap count="5">
      <sheetId val="1"/>
      <sheetId val="2"/>
      <sheetId val="3"/>
      <sheetId val="4"/>
      <sheetId val="5"/>
    </sheetIdMap>
  </header>
  <header guid="{6E19B851-0D3D-4CFF-9F63-FA3C0D9F96B2}" dateTime="2026-06-03T11:17:44" maxSheetId="6" userName="Agnieszka Wagner" r:id="rId39">
    <sheetIdMap count="5">
      <sheetId val="1"/>
      <sheetId val="2"/>
      <sheetId val="3"/>
      <sheetId val="4"/>
      <sheetId val="5"/>
    </sheetIdMap>
  </header>
  <header guid="{9F954E94-1E41-4BEC-A609-5F000A5FE2F6}" dateTime="2026-06-03T12:07:50" maxSheetId="6" userName="Agnieszka Wagner" r:id="rId40" minRId="170" maxRId="171">
    <sheetIdMap count="5">
      <sheetId val="1"/>
      <sheetId val="2"/>
      <sheetId val="3"/>
      <sheetId val="4"/>
      <sheetId val="5"/>
    </sheetIdMap>
  </header>
  <header guid="{035A8821-19D0-429B-9608-72C007A0C678}" dateTime="2026-06-03T12:11:50" maxSheetId="6" userName="Agnieszka Wagner" r:id="rId41">
    <sheetIdMap count="5">
      <sheetId val="1"/>
      <sheetId val="2"/>
      <sheetId val="3"/>
      <sheetId val="4"/>
      <sheetId val="5"/>
    </sheetIdMap>
  </header>
  <header guid="{6562CDCC-A8A3-43F7-BC07-970B0CBB280E}" dateTime="2026-06-03T12:18:25" maxSheetId="6" userName="Agnieszka Wagner" r:id="rId42" minRId="172">
    <sheetIdMap count="5">
      <sheetId val="1"/>
      <sheetId val="2"/>
      <sheetId val="3"/>
      <sheetId val="4"/>
      <sheetId val="5"/>
    </sheetIdMap>
  </header>
  <header guid="{C5FC6413-BDF6-416C-9C17-BD9963B3C07B}" dateTime="2026-06-03T12:27:40" maxSheetId="6" userName="Agnieszka Wagner" r:id="rId43">
    <sheetIdMap count="5">
      <sheetId val="1"/>
      <sheetId val="2"/>
      <sheetId val="3"/>
      <sheetId val="4"/>
      <sheetId val="5"/>
    </sheetIdMap>
  </header>
  <header guid="{6592F6E7-3C8E-4EED-87B1-0EB117030116}" dateTime="2026-06-03T12:52:30" maxSheetId="6" userName="Agnieszka Wagner" r:id="rId44">
    <sheetIdMap count="5">
      <sheetId val="1"/>
      <sheetId val="2"/>
      <sheetId val="3"/>
      <sheetId val="4"/>
      <sheetId val="5"/>
    </sheetIdMap>
  </header>
  <header guid="{73EEB248-812A-4F52-9A1F-205D987CE919}" dateTime="2026-06-03T13:45:20" maxSheetId="6" userName="Agnieszka Wagner" r:id="rId45">
    <sheetIdMap count="5">
      <sheetId val="1"/>
      <sheetId val="2"/>
      <sheetId val="3"/>
      <sheetId val="4"/>
      <sheetId val="5"/>
    </sheetIdMap>
  </header>
  <header guid="{FF49F1DB-8606-48EB-9DE6-E8344C6289EE}" dateTime="2026-06-03T13:46:52" maxSheetId="6" userName="Agnieszka Wagner" r:id="rId46">
    <sheetIdMap count="5">
      <sheetId val="1"/>
      <sheetId val="2"/>
      <sheetId val="3"/>
      <sheetId val="4"/>
      <sheetId val="5"/>
    </sheetIdMap>
  </header>
  <header guid="{463CAEDF-2DE5-41B9-B997-35F6C4CA0DC3}" dateTime="2026-06-03T13:47:55" maxSheetId="6" userName="Agnieszka Wagner" r:id="rId47">
    <sheetIdMap count="5">
      <sheetId val="1"/>
      <sheetId val="2"/>
      <sheetId val="3"/>
      <sheetId val="4"/>
      <sheetId val="5"/>
    </sheetIdMap>
  </header>
  <header guid="{EEADF20C-411F-4F1E-A5C1-A64DD254F40F}" dateTime="2026-06-03T13:57:24" maxSheetId="6" userName="Agnieszka Wagner" r:id="rId48">
    <sheetIdMap count="5">
      <sheetId val="1"/>
      <sheetId val="2"/>
      <sheetId val="3"/>
      <sheetId val="4"/>
      <sheetId val="5"/>
    </sheetIdMap>
  </header>
  <header guid="{29B28691-6D32-4945-B911-887A050BF55B}" dateTime="2026-06-03T14:02:45" maxSheetId="6" userName="Agnieszka Wagner" r:id="rId49">
    <sheetIdMap count="5">
      <sheetId val="1"/>
      <sheetId val="2"/>
      <sheetId val="3"/>
      <sheetId val="4"/>
      <sheetId val="5"/>
    </sheetIdMap>
  </header>
  <header guid="{064CE659-0313-4E54-B02F-DD2547C881AE}" dateTime="2026-06-03T14:07:01" maxSheetId="6" userName="Agnieszka Wagner" r:id="rId50">
    <sheetIdMap count="5">
      <sheetId val="1"/>
      <sheetId val="2"/>
      <sheetId val="3"/>
      <sheetId val="4"/>
      <sheetId val="5"/>
    </sheetIdMap>
  </header>
  <header guid="{0CB741DE-64BA-453E-891B-527AA0EE2550}" dateTime="2026-06-03T14:11:46" maxSheetId="6" userName="Agnieszka Wagner" r:id="rId51">
    <sheetIdMap count="5">
      <sheetId val="1"/>
      <sheetId val="2"/>
      <sheetId val="3"/>
      <sheetId val="4"/>
      <sheetId val="5"/>
    </sheetIdMap>
  </header>
  <header guid="{AA7B3B8B-6C55-4005-8488-F916791A5C3A}" dateTime="2026-06-03T14:28:54" maxSheetId="6" userName="Agnieszka Wagner" r:id="rId52">
    <sheetIdMap count="5">
      <sheetId val="1"/>
      <sheetId val="2"/>
      <sheetId val="3"/>
      <sheetId val="4"/>
      <sheetId val="5"/>
    </sheetIdMap>
  </header>
  <header guid="{928F9B31-1E9B-4347-87ED-95906947DECB}" dateTime="2026-06-03T14:33:53" maxSheetId="6" userName="Agnieszka Wagner" r:id="rId53">
    <sheetIdMap count="5">
      <sheetId val="1"/>
      <sheetId val="2"/>
      <sheetId val="3"/>
      <sheetId val="4"/>
      <sheetId val="5"/>
    </sheetIdMap>
  </header>
  <header guid="{5E477DCF-81B7-4F37-AE7E-E084E55F9ACB}" dateTime="2026-06-03T15:26:18" maxSheetId="6" userName="Katarzyna Juszczak" r:id="rId54" minRId="173">
    <sheetIdMap count="5">
      <sheetId val="1"/>
      <sheetId val="2"/>
      <sheetId val="3"/>
      <sheetId val="4"/>
      <sheetId val="5"/>
    </sheetIdMap>
  </header>
  <header guid="{17C3B654-DFC5-4086-9026-15CA0874B22C}" dateTime="2026-06-03T15:29:31" maxSheetId="6" userName="Katarzyna Juszczak" r:id="rId55" minRId="186" maxRId="189">
    <sheetIdMap count="5">
      <sheetId val="1"/>
      <sheetId val="2"/>
      <sheetId val="3"/>
      <sheetId val="4"/>
      <sheetId val="5"/>
    </sheetIdMap>
  </header>
  <header guid="{6CDC21BA-836E-4D14-BFB8-4E08E36ACB43}" dateTime="2026-06-10T09:19:52" maxSheetId="6" userName="Katarzyna Juszczak" r:id="rId56" minRId="202">
    <sheetIdMap count="5">
      <sheetId val="1"/>
      <sheetId val="2"/>
      <sheetId val="3"/>
      <sheetId val="4"/>
      <sheetId val="5"/>
    </sheetIdMap>
  </header>
  <header guid="{2251B4C7-5B0A-416B-ABAE-830E0A91BB77}" dateTime="2026-06-19T08:29:48" maxSheetId="6" userName="Kinga Kucharska" r:id="rId5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18:M18">
    <dxf>
      <fill>
        <patternFill patternType="solid">
          <bgColor rgb="FFFFFF00"/>
        </patternFill>
      </fill>
    </dxf>
  </rfmt>
  <rfmt sheetId="3" sqref="V18">
    <dxf>
      <fill>
        <patternFill patternType="solid">
          <bgColor rgb="FFFFFF00"/>
        </patternFill>
      </fill>
    </dxf>
  </rfmt>
  <rfmt sheetId="3" sqref="K24:M24">
    <dxf>
      <fill>
        <patternFill patternType="solid">
          <bgColor rgb="FFFFFF00"/>
        </patternFill>
      </fill>
    </dxf>
  </rfmt>
  <rfmt sheetId="3" sqref="V24">
    <dxf>
      <fill>
        <patternFill patternType="solid">
          <bgColor rgb="FFFFFF00"/>
        </patternFill>
      </fill>
    </dxf>
  </rfmt>
  <rfmt sheetId="3" sqref="J24">
    <dxf>
      <fill>
        <patternFill patternType="solid">
          <bgColor rgb="FFFFFF00"/>
        </patternFill>
      </fill>
    </dxf>
  </rfmt>
  <rfmt sheetId="3" sqref="K16:M16">
    <dxf>
      <fill>
        <patternFill patternType="solid">
          <bgColor rgb="FFFFFF00"/>
        </patternFill>
      </fill>
    </dxf>
  </rfmt>
  <rfmt sheetId="3" sqref="V16">
    <dxf>
      <fill>
        <patternFill patternType="solid">
          <bgColor rgb="FFFFFF00"/>
        </patternFill>
      </fill>
    </dxf>
  </rfmt>
  <rcv guid="{79FD1A19-8B99-4324-A88C-0B47A709E3BB}" action="delete"/>
  <rdn rId="0" localSheetId="1" customView="1" name="Z_79FD1A19_8B99_4324_A88C_0B47A709E3BB_.wvu.PrintArea" hidden="1" oldHidden="1">
    <formula>'TERC - "nazwa woj"'!$A$1:$Q$36</formula>
    <oldFormula>'TERC - "nazwa woj"'!$A$1:$Q$36</oldFormula>
  </rdn>
  <rdn rId="0" localSheetId="2" customView="1" name="Z_79FD1A19_8B99_4324_A88C_0B47A709E3BB_.wvu.PrintArea" hidden="1" oldHidden="1">
    <formula>'pow podst'!$A$1:$Y$30</formula>
    <oldFormula>'pow podst'!$A$1:$Y$30</oldFormula>
  </rdn>
  <rdn rId="0" localSheetId="2" customView="1" name="Z_79FD1A19_8B99_4324_A88C_0B47A709E3BB_.wvu.PrintTitles" hidden="1" oldHidden="1">
    <formula>'pow podst'!$1:$2</formula>
    <oldFormula>'pow podst'!$1:$2</oldFormula>
  </rdn>
  <rdn rId="0" localSheetId="2" customView="1" name="Z_79FD1A19_8B99_4324_A88C_0B47A709E3BB_.wvu.FilterData" hidden="1" oldHidden="1">
    <formula>'pow podst'!$A$1:$AC$25</formula>
    <oldFormula>'pow podst'!$A$1:$AC$25</oldFormula>
  </rdn>
  <rdn rId="0" localSheetId="3" customView="1" name="Z_79FD1A19_8B99_4324_A88C_0B47A709E3BB_.wvu.PrintArea" hidden="1" oldHidden="1">
    <formula>'gm podst'!$A$1:$Z$44</formula>
    <oldFormula>'gm podst'!$A$1:$Z$44</oldFormula>
  </rdn>
  <rdn rId="0" localSheetId="3" customView="1" name="Z_79FD1A19_8B99_4324_A88C_0B47A709E3BB_.wvu.PrintTitles" hidden="1" oldHidden="1">
    <formula>'gm podst'!$1:$2</formula>
    <oldFormula>'gm podst'!$1:$2</oldFormula>
  </rdn>
  <rdn rId="0" localSheetId="3" customView="1" name="Z_79FD1A19_8B99_4324_A88C_0B47A709E3BB_.wvu.FilterData" hidden="1" oldHidden="1">
    <formula>'gm podst'!$A$1:$AD$39</formula>
    <oldFormula>'gm podst'!$A$1:$AD$39</oldFormula>
  </rdn>
  <rdn rId="0" localSheetId="4" customView="1" name="Z_79FD1A19_8B99_4324_A88C_0B47A709E3BB_.wvu.PrintArea" hidden="1" oldHidden="1">
    <formula>'pow rez'!$A$1:$Y$11</formula>
    <oldFormula>'pow rez'!$A$1:$Y$11</oldFormula>
  </rdn>
  <rdn rId="0" localSheetId="4" customView="1" name="Z_79FD1A19_8B99_4324_A88C_0B47A709E3BB_.wvu.PrintTitles" hidden="1" oldHidden="1">
    <formula>'pow rez'!$1:$2</formula>
    <oldFormula>'pow rez'!$1:$2</oldFormula>
  </rdn>
  <rdn rId="0" localSheetId="5" customView="1" name="Z_79FD1A19_8B99_4324_A88C_0B47A709E3BB_.wvu.PrintArea" hidden="1" oldHidden="1">
    <formula>'gm rez'!$A$1:$Z$18</formula>
    <oldFormula>'gm rez'!$A$1:$Z$18</oldFormula>
  </rdn>
  <rdn rId="0" localSheetId="5" customView="1" name="Z_79FD1A19_8B99_4324_A88C_0B47A709E3BB_.wvu.PrintTitles" hidden="1" oldHidden="1">
    <formula>'gm rez'!$1:$2</formula>
    <oldFormula>'gm rez'!$1:$2</oldFormula>
  </rdn>
  <rdn rId="0" localSheetId="5" customView="1" name="Z_79FD1A19_8B99_4324_A88C_0B47A709E3BB_.wvu.FilterData" hidden="1" oldHidden="1">
    <formula>'gm rez'!$A$1:$AD$14</formula>
    <oldFormula>'gm rez'!$A$1:$AD$14</oldFormula>
  </rdn>
  <rcv guid="{79FD1A19-8B99-4324-A88C-0B47A709E3B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9:L9">
    <dxf>
      <fill>
        <patternFill patternType="solid">
          <bgColor rgb="FFFFFF00"/>
        </patternFill>
      </fill>
    </dxf>
  </rfmt>
  <rfmt sheetId="2" sqref="U9">
    <dxf>
      <fill>
        <patternFill patternType="solid">
          <bgColor rgb="FFFFFF00"/>
        </patternFill>
      </fill>
    </dxf>
  </rfmt>
  <rfmt sheetId="3" sqref="K11:M11">
    <dxf>
      <fill>
        <patternFill patternType="solid">
          <bgColor rgb="FFFFFF00"/>
        </patternFill>
      </fill>
    </dxf>
  </rfmt>
  <rfmt sheetId="3" sqref="V11">
    <dxf>
      <fill>
        <patternFill patternType="solid"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22:M22">
    <dxf>
      <fill>
        <patternFill patternType="solid">
          <bgColor rgb="FFFFFF00"/>
        </patternFill>
      </fill>
    </dxf>
  </rfmt>
  <rfmt sheetId="3" sqref="V22">
    <dxf>
      <fill>
        <patternFill patternType="solid">
          <bgColor rgb="FFFFFF0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7">
    <dxf>
      <fill>
        <patternFill patternType="solid">
          <bgColor rgb="FF00B0F0"/>
        </patternFill>
      </fill>
    </dxf>
  </rfmt>
  <rcc rId="48" sId="3">
    <oc r="J27" t="inlineStr">
      <is>
        <t>kwiecień 2026 listopad 2026</t>
      </is>
    </oc>
    <nc r="J27" t="inlineStr">
      <is>
        <t>marzec 2026 listopad 2026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9:XFD9">
    <dxf>
      <fill>
        <patternFill patternType="none">
          <bgColor auto="1"/>
        </patternFill>
      </fill>
    </dxf>
  </rfmt>
  <rfmt sheetId="2" sqref="A12:XFD12">
    <dxf>
      <fill>
        <patternFill patternType="none">
          <bgColor auto="1"/>
        </patternFill>
      </fill>
    </dxf>
  </rfmt>
  <rfmt sheetId="2" sqref="A12:XFD12">
    <dxf>
      <fill>
        <patternFill>
          <bgColor auto="1"/>
        </patternFill>
      </fill>
    </dxf>
  </rfmt>
  <rfmt sheetId="3" sqref="A11:XFD11">
    <dxf>
      <fill>
        <patternFill patternType="none">
          <bgColor auto="1"/>
        </patternFill>
      </fill>
    </dxf>
  </rfmt>
  <rfmt sheetId="3" sqref="A16:XFD16">
    <dxf>
      <fill>
        <patternFill patternType="none">
          <bgColor auto="1"/>
        </patternFill>
      </fill>
    </dxf>
  </rfmt>
  <rfmt sheetId="3" sqref="A18:XFD18">
    <dxf>
      <fill>
        <patternFill patternType="none">
          <bgColor auto="1"/>
        </patternFill>
      </fill>
    </dxf>
  </rfmt>
  <rfmt sheetId="3" sqref="A22:XFD22">
    <dxf>
      <fill>
        <patternFill patternType="none">
          <bgColor auto="1"/>
        </patternFill>
      </fill>
    </dxf>
  </rfmt>
  <rfmt sheetId="3" sqref="A24:XFD24">
    <dxf>
      <fill>
        <patternFill patternType="none">
          <bgColor auto="1"/>
        </patternFill>
      </fill>
    </dxf>
  </rfmt>
  <rcv guid="{79FD1A19-8B99-4324-A88C-0B47A709E3BB}" action="delete"/>
  <rdn rId="0" localSheetId="1" customView="1" name="Z_79FD1A19_8B99_4324_A88C_0B47A709E3BB_.wvu.PrintArea" hidden="1" oldHidden="1">
    <formula>'TERC - "nazwa woj"'!$A$1:$Q$36</formula>
    <oldFormula>'TERC - "nazwa woj"'!$A$1:$Q$36</oldFormula>
  </rdn>
  <rdn rId="0" localSheetId="2" customView="1" name="Z_79FD1A19_8B99_4324_A88C_0B47A709E3BB_.wvu.PrintArea" hidden="1" oldHidden="1">
    <formula>'pow podst'!$A$1:$Y$30</formula>
    <oldFormula>'pow podst'!$A$1:$Y$30</oldFormula>
  </rdn>
  <rdn rId="0" localSheetId="2" customView="1" name="Z_79FD1A19_8B99_4324_A88C_0B47A709E3BB_.wvu.PrintTitles" hidden="1" oldHidden="1">
    <formula>'pow podst'!$1:$2</formula>
    <oldFormula>'pow podst'!$1:$2</oldFormula>
  </rdn>
  <rdn rId="0" localSheetId="2" customView="1" name="Z_79FD1A19_8B99_4324_A88C_0B47A709E3BB_.wvu.FilterData" hidden="1" oldHidden="1">
    <formula>'pow podst'!$A$1:$AC$25</formula>
    <oldFormula>'pow podst'!$A$1:$AC$25</oldFormula>
  </rdn>
  <rdn rId="0" localSheetId="3" customView="1" name="Z_79FD1A19_8B99_4324_A88C_0B47A709E3BB_.wvu.PrintArea" hidden="1" oldHidden="1">
    <formula>'gm podst'!$A$1:$Z$44</formula>
    <oldFormula>'gm podst'!$A$1:$Z$44</oldFormula>
  </rdn>
  <rdn rId="0" localSheetId="3" customView="1" name="Z_79FD1A19_8B99_4324_A88C_0B47A709E3BB_.wvu.PrintTitles" hidden="1" oldHidden="1">
    <formula>'gm podst'!$1:$2</formula>
    <oldFormula>'gm podst'!$1:$2</oldFormula>
  </rdn>
  <rdn rId="0" localSheetId="3" customView="1" name="Z_79FD1A19_8B99_4324_A88C_0B47A709E3BB_.wvu.FilterData" hidden="1" oldHidden="1">
    <formula>'gm podst'!$A$1:$AD$39</formula>
    <oldFormula>'gm podst'!$A$1:$AD$39</oldFormula>
  </rdn>
  <rdn rId="0" localSheetId="4" customView="1" name="Z_79FD1A19_8B99_4324_A88C_0B47A709E3BB_.wvu.PrintArea" hidden="1" oldHidden="1">
    <formula>'pow rez'!$A$1:$Y$11</formula>
    <oldFormula>'pow rez'!$A$1:$Y$11</oldFormula>
  </rdn>
  <rdn rId="0" localSheetId="4" customView="1" name="Z_79FD1A19_8B99_4324_A88C_0B47A709E3BB_.wvu.PrintTitles" hidden="1" oldHidden="1">
    <formula>'pow rez'!$1:$2</formula>
    <oldFormula>'pow rez'!$1:$2</oldFormula>
  </rdn>
  <rdn rId="0" localSheetId="5" customView="1" name="Z_79FD1A19_8B99_4324_A88C_0B47A709E3BB_.wvu.PrintArea" hidden="1" oldHidden="1">
    <formula>'gm rez'!$A$1:$Z$18</formula>
    <oldFormula>'gm rez'!$A$1:$Z$18</oldFormula>
  </rdn>
  <rdn rId="0" localSheetId="5" customView="1" name="Z_79FD1A19_8B99_4324_A88C_0B47A709E3BB_.wvu.PrintTitles" hidden="1" oldHidden="1">
    <formula>'gm rez'!$1:$2</formula>
    <oldFormula>'gm rez'!$1:$2</oldFormula>
  </rdn>
  <rdn rId="0" localSheetId="5" customView="1" name="Z_79FD1A19_8B99_4324_A88C_0B47A709E3BB_.wvu.FilterData" hidden="1" oldHidden="1">
    <formula>'gm rez'!$A$1:$AD$14</formula>
    <oldFormula>'gm rez'!$A$1:$AD$14</oldFormula>
  </rdn>
  <rcv guid="{79FD1A19-8B99-4324-A88C-0B47A709E3BB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FD1A19-8B99-4324-A88C-0B47A709E3BB}" action="delete"/>
  <rdn rId="0" localSheetId="1" customView="1" name="Z_79FD1A19_8B99_4324_A88C_0B47A709E3BB_.wvu.PrintArea" hidden="1" oldHidden="1">
    <formula>'TERC - "nazwa woj"'!$A$1:$Q$36</formula>
    <oldFormula>'TERC - "nazwa woj"'!$A$1:$Q$36</oldFormula>
  </rdn>
  <rdn rId="0" localSheetId="2" customView="1" name="Z_79FD1A19_8B99_4324_A88C_0B47A709E3BB_.wvu.PrintArea" hidden="1" oldHidden="1">
    <formula>'pow podst'!$A$1:$Y$30</formula>
    <oldFormula>'pow podst'!$A$1:$Y$30</oldFormula>
  </rdn>
  <rdn rId="0" localSheetId="2" customView="1" name="Z_79FD1A19_8B99_4324_A88C_0B47A709E3BB_.wvu.PrintTitles" hidden="1" oldHidden="1">
    <formula>'pow podst'!$1:$2</formula>
    <oldFormula>'pow podst'!$1:$2</oldFormula>
  </rdn>
  <rdn rId="0" localSheetId="2" customView="1" name="Z_79FD1A19_8B99_4324_A88C_0B47A709E3BB_.wvu.FilterData" hidden="1" oldHidden="1">
    <formula>'pow podst'!$A$1:$AC$25</formula>
    <oldFormula>'pow podst'!$A$1:$AC$25</oldFormula>
  </rdn>
  <rdn rId="0" localSheetId="3" customView="1" name="Z_79FD1A19_8B99_4324_A88C_0B47A709E3BB_.wvu.PrintArea" hidden="1" oldHidden="1">
    <formula>'gm podst'!$A$1:$Z$44</formula>
    <oldFormula>'gm podst'!$A$1:$Z$44</oldFormula>
  </rdn>
  <rdn rId="0" localSheetId="3" customView="1" name="Z_79FD1A19_8B99_4324_A88C_0B47A709E3BB_.wvu.PrintTitles" hidden="1" oldHidden="1">
    <formula>'gm podst'!$1:$2</formula>
    <oldFormula>'gm podst'!$1:$2</oldFormula>
  </rdn>
  <rdn rId="0" localSheetId="3" customView="1" name="Z_79FD1A19_8B99_4324_A88C_0B47A709E3BB_.wvu.FilterData" hidden="1" oldHidden="1">
    <formula>'gm podst'!$A$1:$AD$39</formula>
    <oldFormula>'gm podst'!$A$1:$AD$39</oldFormula>
  </rdn>
  <rdn rId="0" localSheetId="4" customView="1" name="Z_79FD1A19_8B99_4324_A88C_0B47A709E3BB_.wvu.PrintArea" hidden="1" oldHidden="1">
    <formula>'pow rez'!$A$1:$Y$11</formula>
    <oldFormula>'pow rez'!$A$1:$Y$11</oldFormula>
  </rdn>
  <rdn rId="0" localSheetId="4" customView="1" name="Z_79FD1A19_8B99_4324_A88C_0B47A709E3BB_.wvu.PrintTitles" hidden="1" oldHidden="1">
    <formula>'pow rez'!$1:$2</formula>
    <oldFormula>'pow rez'!$1:$2</oldFormula>
  </rdn>
  <rdn rId="0" localSheetId="5" customView="1" name="Z_79FD1A19_8B99_4324_A88C_0B47A709E3BB_.wvu.PrintArea" hidden="1" oldHidden="1">
    <formula>'gm rez'!$A$1:$Z$18</formula>
    <oldFormula>'gm rez'!$A$1:$Z$18</oldFormula>
  </rdn>
  <rdn rId="0" localSheetId="5" customView="1" name="Z_79FD1A19_8B99_4324_A88C_0B47A709E3BB_.wvu.PrintTitles" hidden="1" oldHidden="1">
    <formula>'gm rez'!$1:$2</formula>
    <oldFormula>'gm rez'!$1:$2</oldFormula>
  </rdn>
  <rdn rId="0" localSheetId="5" customView="1" name="Z_79FD1A19_8B99_4324_A88C_0B47A709E3BB_.wvu.FilterData" hidden="1" oldHidden="1">
    <formula>'gm rez'!$A$1:$AD$14</formula>
    <oldFormula>'gm rez'!$A$1:$AD$14</oldFormula>
  </rdn>
  <rcv guid="{79FD1A19-8B99-4324-A88C-0B47A709E3B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7:M27">
    <dxf>
      <fill>
        <patternFill>
          <bgColor rgb="FFFFFF00"/>
        </patternFill>
      </fill>
    </dxf>
  </rfmt>
  <rfmt sheetId="3" sqref="V27">
    <dxf>
      <fill>
        <patternFill>
          <bgColor rgb="FFFFFF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5">
    <oc r="C11" t="inlineStr">
      <is>
        <t>N</t>
      </is>
    </oc>
    <nc r="C11"/>
  </rcc>
  <rcc rId="74" sId="5">
    <oc r="B11" t="inlineStr">
      <is>
        <t>RFRD/2025/G/41</t>
      </is>
    </oc>
    <nc r="B11" t="inlineStr">
      <is>
        <t>RFRD/2025/G/41 zadanie przeniesione na listę podstawową</t>
      </is>
    </nc>
  </rcc>
  <rcc rId="75" sId="5" numFmtId="4">
    <oc r="I11">
      <v>0.25</v>
    </oc>
    <nc r="I11"/>
  </rcc>
  <rcc rId="76" sId="5">
    <oc r="J11" t="inlineStr">
      <is>
        <t>kwiecień 2026 wrzesień 2026</t>
      </is>
    </oc>
    <nc r="J11"/>
  </rcc>
  <rcc rId="77" sId="5" numFmtId="4">
    <oc r="K11">
      <v>820425.1</v>
    </oc>
    <nc r="K11"/>
  </rcc>
  <rcc rId="78" sId="5">
    <oc r="L11">
      <f>ROUNDDOWN(K11*N11,2)</f>
    </oc>
    <nc r="L11"/>
  </rcc>
  <rcc rId="79" sId="5">
    <oc r="M11">
      <f>K11-L11</f>
    </oc>
    <nc r="M11"/>
  </rcc>
  <rcc rId="80" sId="5" numFmtId="4">
    <oc r="O11">
      <v>0</v>
    </oc>
    <nc r="O11"/>
  </rcc>
  <rcc rId="81" sId="5" numFmtId="4">
    <oc r="P11">
      <v>0</v>
    </oc>
    <nc r="P11"/>
  </rcc>
  <rcc rId="82" sId="5" numFmtId="4">
    <oc r="Q11">
      <v>0</v>
    </oc>
    <nc r="Q11"/>
  </rcc>
  <rcc rId="83" sId="5" numFmtId="4">
    <oc r="R11">
      <v>0</v>
    </oc>
    <nc r="R11"/>
  </rcc>
  <rcc rId="84" sId="5" numFmtId="4">
    <oc r="S11">
      <v>0</v>
    </oc>
    <nc r="S11"/>
  </rcc>
  <rcc rId="85" sId="5" numFmtId="4">
    <oc r="T11">
      <v>0</v>
    </oc>
    <nc r="T11"/>
  </rcc>
  <rcc rId="86" sId="5" numFmtId="4">
    <oc r="U11">
      <v>0</v>
    </oc>
    <nc r="U11"/>
  </rcc>
  <rcc rId="87" sId="5">
    <oc r="V11">
      <f>L11</f>
    </oc>
    <nc r="V11"/>
  </rcc>
  <rcc rId="88" sId="5" numFmtId="4">
    <oc r="W11">
      <v>0</v>
    </oc>
    <nc r="W11"/>
  </rcc>
  <rcc rId="89" sId="5" numFmtId="4">
    <oc r="X11">
      <v>0</v>
    </oc>
    <nc r="X11"/>
  </rcc>
  <rcc rId="90" sId="5" numFmtId="4">
    <oc r="Y11">
      <v>0</v>
    </oc>
    <nc r="Y11"/>
  </rcc>
  <rcc rId="91" sId="5" numFmtId="4">
    <oc r="Z11">
      <v>0</v>
    </oc>
    <nc r="Z11"/>
  </rcc>
  <rcc rId="92" sId="3">
    <oc r="J13" t="inlineStr">
      <is>
        <t>maj 2026 wrzesień 2026</t>
      </is>
    </oc>
    <nc r="J13" t="inlineStr">
      <is>
        <t>maj 2026 październik 2026</t>
      </is>
    </nc>
  </rcc>
  <rfmt sheetId="3" sqref="J13:M13">
    <dxf>
      <fill>
        <patternFill>
          <bgColor rgb="FFFFFF00"/>
        </patternFill>
      </fill>
    </dxf>
  </rfmt>
  <rfmt sheetId="3" sqref="V13">
    <dxf>
      <fill>
        <patternFill>
          <bgColor rgb="FFFFFF0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2">
    <oc r="I7" t="inlineStr">
      <is>
        <t>kwiecień 2026 grudzień 2026</t>
      </is>
    </oc>
    <nc r="I7" t="inlineStr">
      <is>
        <t>maj 2026 grudzień 2026</t>
      </is>
    </nc>
  </rcc>
  <rfmt sheetId="2" sqref="I7">
    <dxf>
      <fill>
        <patternFill patternType="solid">
          <bgColor rgb="FFFF66FF"/>
        </patternFill>
      </fill>
    </dxf>
  </rfmt>
  <rcc rId="94" sId="2" numFmtId="4">
    <oc r="J7">
      <v>2949045.96</v>
    </oc>
    <nc r="J7">
      <v>2956425.96</v>
    </nc>
  </rcc>
  <rcv guid="{910B36EF-27CD-4EBF-B27C-27E3A77F9060}" action="delete"/>
  <rdn rId="0" localSheetId="1" customView="1" name="Z_910B36EF_27CD_4EBF_B27C_27E3A77F9060_.wvu.PrintArea" hidden="1" oldHidden="1">
    <formula>'TERC - "nazwa woj"'!$A$1:$Q$36</formula>
    <oldFormula>'TERC - "nazwa woj"'!$A$1:$Q$36</oldFormula>
  </rdn>
  <rdn rId="0" localSheetId="2" customView="1" name="Z_910B36EF_27CD_4EBF_B27C_27E3A77F9060_.wvu.PrintArea" hidden="1" oldHidden="1">
    <formula>'pow podst'!$A$1:$Y$30</formula>
    <oldFormula>'pow podst'!$A$1:$Y$30</oldFormula>
  </rdn>
  <rdn rId="0" localSheetId="2" customView="1" name="Z_910B36EF_27CD_4EBF_B27C_27E3A77F9060_.wvu.PrintTitles" hidden="1" oldHidden="1">
    <formula>'pow podst'!$1:$2</formula>
    <oldFormula>'pow podst'!$1:$2</oldFormula>
  </rdn>
  <rdn rId="0" localSheetId="2" customView="1" name="Z_910B36EF_27CD_4EBF_B27C_27E3A77F9060_.wvu.FilterData" hidden="1" oldHidden="1">
    <formula>'pow podst'!$A$1:$AC$25</formula>
    <oldFormula>'pow podst'!$A$1:$AC$25</oldFormula>
  </rdn>
  <rdn rId="0" localSheetId="3" customView="1" name="Z_910B36EF_27CD_4EBF_B27C_27E3A77F9060_.wvu.PrintArea" hidden="1" oldHidden="1">
    <formula>'gm podst'!$A$1:$Z$44</formula>
    <oldFormula>'gm podst'!$A$1:$Z$44</oldFormula>
  </rdn>
  <rdn rId="0" localSheetId="3" customView="1" name="Z_910B36EF_27CD_4EBF_B27C_27E3A77F9060_.wvu.PrintTitles" hidden="1" oldHidden="1">
    <formula>'gm podst'!$1:$2</formula>
    <oldFormula>'gm podst'!$1:$2</oldFormula>
  </rdn>
  <rdn rId="0" localSheetId="3" customView="1" name="Z_910B36EF_27CD_4EBF_B27C_27E3A77F9060_.wvu.FilterData" hidden="1" oldHidden="1">
    <formula>'gm podst'!$A$1:$AD$39</formula>
    <oldFormula>'gm podst'!$A$1:$AD$39</oldFormula>
  </rdn>
  <rdn rId="0" localSheetId="4" customView="1" name="Z_910B36EF_27CD_4EBF_B27C_27E3A77F9060_.wvu.PrintArea" hidden="1" oldHidden="1">
    <formula>'pow rez'!$A$1:$Y$11</formula>
    <oldFormula>'pow rez'!$A$1:$Y$11</oldFormula>
  </rdn>
  <rdn rId="0" localSheetId="4" customView="1" name="Z_910B36EF_27CD_4EBF_B27C_27E3A77F9060_.wvu.PrintTitles" hidden="1" oldHidden="1">
    <formula>'pow rez'!$1:$2</formula>
    <oldFormula>'pow rez'!$1:$2</oldFormula>
  </rdn>
  <rdn rId="0" localSheetId="5" customView="1" name="Z_910B36EF_27CD_4EBF_B27C_27E3A77F9060_.wvu.PrintArea" hidden="1" oldHidden="1">
    <formula>'gm rez'!$A$1:$Z$18</formula>
    <oldFormula>'gm rez'!$A$1:$Z$18</oldFormula>
  </rdn>
  <rdn rId="0" localSheetId="5" customView="1" name="Z_910B36EF_27CD_4EBF_B27C_27E3A77F9060_.wvu.PrintTitles" hidden="1" oldHidden="1">
    <formula>'gm rez'!$1:$2</formula>
    <oldFormula>'gm rez'!$1:$2</oldFormula>
  </rdn>
  <rdn rId="0" localSheetId="5" customView="1" name="Z_910B36EF_27CD_4EBF_B27C_27E3A77F9060_.wvu.FilterData" hidden="1" oldHidden="1">
    <formula>'gm rez'!$A$1:$AD$14</formula>
    <oldFormula>'gm rez'!$A$1:$AD$14</oldFormula>
  </rdn>
  <rcv guid="{910B36EF-27CD-4EBF-B27C-27E3A77F9060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0B36EF-27CD-4EBF-B27C-27E3A77F9060}" action="delete"/>
  <rdn rId="0" localSheetId="1" customView="1" name="Z_910B36EF_27CD_4EBF_B27C_27E3A77F9060_.wvu.PrintArea" hidden="1" oldHidden="1">
    <formula>'TERC - "nazwa woj"'!$A$1:$Q$36</formula>
    <oldFormula>'TERC - "nazwa woj"'!$A$1:$Q$36</oldFormula>
  </rdn>
  <rdn rId="0" localSheetId="2" customView="1" name="Z_910B36EF_27CD_4EBF_B27C_27E3A77F9060_.wvu.PrintArea" hidden="1" oldHidden="1">
    <formula>'pow podst'!$A$1:$Y$30</formula>
    <oldFormula>'pow podst'!$A$1:$Y$30</oldFormula>
  </rdn>
  <rdn rId="0" localSheetId="2" customView="1" name="Z_910B36EF_27CD_4EBF_B27C_27E3A77F9060_.wvu.PrintTitles" hidden="1" oldHidden="1">
    <formula>'pow podst'!$1:$2</formula>
    <oldFormula>'pow podst'!$1:$2</oldFormula>
  </rdn>
  <rdn rId="0" localSheetId="2" customView="1" name="Z_910B36EF_27CD_4EBF_B27C_27E3A77F9060_.wvu.FilterData" hidden="1" oldHidden="1">
    <formula>'pow podst'!$A$1:$AC$25</formula>
    <oldFormula>'pow podst'!$A$1:$AC$25</oldFormula>
  </rdn>
  <rdn rId="0" localSheetId="3" customView="1" name="Z_910B36EF_27CD_4EBF_B27C_27E3A77F9060_.wvu.PrintArea" hidden="1" oldHidden="1">
    <formula>'gm podst'!$A$1:$Z$44</formula>
    <oldFormula>'gm podst'!$A$1:$Z$44</oldFormula>
  </rdn>
  <rdn rId="0" localSheetId="3" customView="1" name="Z_910B36EF_27CD_4EBF_B27C_27E3A77F9060_.wvu.PrintTitles" hidden="1" oldHidden="1">
    <formula>'gm podst'!$1:$2</formula>
    <oldFormula>'gm podst'!$1:$2</oldFormula>
  </rdn>
  <rdn rId="0" localSheetId="3" customView="1" name="Z_910B36EF_27CD_4EBF_B27C_27E3A77F9060_.wvu.FilterData" hidden="1" oldHidden="1">
    <formula>'gm podst'!$A$1:$AD$39</formula>
    <oldFormula>'gm podst'!$A$1:$AD$39</oldFormula>
  </rdn>
  <rdn rId="0" localSheetId="4" customView="1" name="Z_910B36EF_27CD_4EBF_B27C_27E3A77F9060_.wvu.PrintArea" hidden="1" oldHidden="1">
    <formula>'pow rez'!$A$1:$Y$11</formula>
    <oldFormula>'pow rez'!$A$1:$Y$11</oldFormula>
  </rdn>
  <rdn rId="0" localSheetId="4" customView="1" name="Z_910B36EF_27CD_4EBF_B27C_27E3A77F9060_.wvu.PrintTitles" hidden="1" oldHidden="1">
    <formula>'pow rez'!$1:$2</formula>
    <oldFormula>'pow rez'!$1:$2</oldFormula>
  </rdn>
  <rdn rId="0" localSheetId="5" customView="1" name="Z_910B36EF_27CD_4EBF_B27C_27E3A77F9060_.wvu.PrintArea" hidden="1" oldHidden="1">
    <formula>'gm rez'!$A$1:$Z$18</formula>
    <oldFormula>'gm rez'!$A$1:$Z$18</oldFormula>
  </rdn>
  <rdn rId="0" localSheetId="5" customView="1" name="Z_910B36EF_27CD_4EBF_B27C_27E3A77F9060_.wvu.PrintTitles" hidden="1" oldHidden="1">
    <formula>'gm rez'!$1:$2</formula>
    <oldFormula>'gm rez'!$1:$2</oldFormula>
  </rdn>
  <rdn rId="0" localSheetId="5" customView="1" name="Z_910B36EF_27CD_4EBF_B27C_27E3A77F9060_.wvu.FilterData" hidden="1" oldHidden="1">
    <formula>'gm rez'!$A$1:$AD$14</formula>
    <oldFormula>'gm rez'!$A$1:$AD$14</oldFormula>
  </rdn>
  <rcv guid="{910B36EF-27CD-4EBF-B27C-27E3A77F906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 xfDxf="1" dxf="1" numFmtId="4">
    <oc r="K26">
      <v>5233465.18</v>
    </oc>
    <nc r="K26">
      <v>5231865.18</v>
    </nc>
    <ndxf>
      <font>
        <b/>
        <sz val="9"/>
        <color rgb="FFFF0000"/>
        <name val="Arial"/>
        <scheme val="none"/>
      </font>
      <numFmt numFmtId="4" formatCode="#,##0.00"/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K26:M26">
    <dxf>
      <fill>
        <patternFill patternType="solid">
          <bgColor rgb="FFFFFF00"/>
        </patternFill>
      </fill>
    </dxf>
  </rfmt>
  <rfmt sheetId="3" sqref="V26">
    <dxf>
      <fill>
        <patternFill patternType="solid">
          <bgColor rgb="FFFFFF00"/>
        </patternFill>
      </fill>
    </dxf>
  </rfmt>
  <rcc rId="2" sId="3" numFmtId="4">
    <oc r="L34">
      <v>197030.1099999845</v>
    </oc>
    <nc r="L34">
      <v>197830.109999985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7:L7">
    <dxf>
      <fill>
        <patternFill>
          <bgColor rgb="FFFFFF00"/>
        </patternFill>
      </fill>
    </dxf>
  </rfmt>
  <rfmt sheetId="2" sqref="U7">
    <dxf>
      <fill>
        <patternFill>
          <bgColor rgb="FFFFFF00"/>
        </patternFill>
      </fill>
    </dxf>
  </rfmt>
  <rcv guid="{910B36EF-27CD-4EBF-B27C-27E3A77F9060}" action="delete"/>
  <rdn rId="0" localSheetId="1" customView="1" name="Z_910B36EF_27CD_4EBF_B27C_27E3A77F9060_.wvu.PrintArea" hidden="1" oldHidden="1">
    <formula>'TERC - "nazwa woj"'!$A$1:$Q$36</formula>
    <oldFormula>'TERC - "nazwa woj"'!$A$1:$Q$36</oldFormula>
  </rdn>
  <rdn rId="0" localSheetId="2" customView="1" name="Z_910B36EF_27CD_4EBF_B27C_27E3A77F9060_.wvu.PrintArea" hidden="1" oldHidden="1">
    <formula>'pow podst'!$A$1:$Y$30</formula>
    <oldFormula>'pow podst'!$A$1:$Y$30</oldFormula>
  </rdn>
  <rdn rId="0" localSheetId="2" customView="1" name="Z_910B36EF_27CD_4EBF_B27C_27E3A77F9060_.wvu.PrintTitles" hidden="1" oldHidden="1">
    <formula>'pow podst'!$1:$2</formula>
    <oldFormula>'pow podst'!$1:$2</oldFormula>
  </rdn>
  <rdn rId="0" localSheetId="2" customView="1" name="Z_910B36EF_27CD_4EBF_B27C_27E3A77F9060_.wvu.FilterData" hidden="1" oldHidden="1">
    <formula>'pow podst'!$A$1:$AC$25</formula>
    <oldFormula>'pow podst'!$A$1:$AC$25</oldFormula>
  </rdn>
  <rdn rId="0" localSheetId="3" customView="1" name="Z_910B36EF_27CD_4EBF_B27C_27E3A77F9060_.wvu.PrintArea" hidden="1" oldHidden="1">
    <formula>'gm podst'!$A$1:$Z$44</formula>
    <oldFormula>'gm podst'!$A$1:$Z$44</oldFormula>
  </rdn>
  <rdn rId="0" localSheetId="3" customView="1" name="Z_910B36EF_27CD_4EBF_B27C_27E3A77F9060_.wvu.PrintTitles" hidden="1" oldHidden="1">
    <formula>'gm podst'!$1:$2</formula>
    <oldFormula>'gm podst'!$1:$2</oldFormula>
  </rdn>
  <rdn rId="0" localSheetId="3" customView="1" name="Z_910B36EF_27CD_4EBF_B27C_27E3A77F9060_.wvu.FilterData" hidden="1" oldHidden="1">
    <formula>'gm podst'!$A$1:$AD$39</formula>
    <oldFormula>'gm podst'!$A$1:$AD$39</oldFormula>
  </rdn>
  <rdn rId="0" localSheetId="4" customView="1" name="Z_910B36EF_27CD_4EBF_B27C_27E3A77F9060_.wvu.PrintArea" hidden="1" oldHidden="1">
    <formula>'pow rez'!$A$1:$Y$11</formula>
    <oldFormula>'pow rez'!$A$1:$Y$11</oldFormula>
  </rdn>
  <rdn rId="0" localSheetId="4" customView="1" name="Z_910B36EF_27CD_4EBF_B27C_27E3A77F9060_.wvu.PrintTitles" hidden="1" oldHidden="1">
    <formula>'pow rez'!$1:$2</formula>
    <oldFormula>'pow rez'!$1:$2</oldFormula>
  </rdn>
  <rdn rId="0" localSheetId="5" customView="1" name="Z_910B36EF_27CD_4EBF_B27C_27E3A77F9060_.wvu.PrintArea" hidden="1" oldHidden="1">
    <formula>'gm rez'!$A$1:$Z$18</formula>
    <oldFormula>'gm rez'!$A$1:$Z$18</oldFormula>
  </rdn>
  <rdn rId="0" localSheetId="5" customView="1" name="Z_910B36EF_27CD_4EBF_B27C_27E3A77F9060_.wvu.PrintTitles" hidden="1" oldHidden="1">
    <formula>'gm rez'!$1:$2</formula>
    <oldFormula>'gm rez'!$1:$2</oldFormula>
  </rdn>
  <rdn rId="0" localSheetId="5" customView="1" name="Z_910B36EF_27CD_4EBF_B27C_27E3A77F9060_.wvu.FilterData" hidden="1" oldHidden="1">
    <formula>'gm rez'!$A$1:$AD$14</formula>
    <oldFormula>'gm rez'!$A$1:$AD$14</oldFormula>
  </rdn>
  <rcv guid="{910B36EF-27CD-4EBF-B27C-27E3A77F9060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21">
    <dxf>
      <fill>
        <patternFill>
          <bgColor rgb="FFFF66FF"/>
        </patternFill>
      </fill>
    </dxf>
  </rfmt>
  <rfmt sheetId="2" sqref="J21:L21">
    <dxf>
      <fill>
        <patternFill patternType="solid">
          <bgColor rgb="FFFF66FF"/>
        </patternFill>
      </fill>
    </dxf>
  </rfmt>
  <rfmt sheetId="2" sqref="U21">
    <dxf>
      <fill>
        <patternFill patternType="solid">
          <bgColor rgb="FFFF66FF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3">
    <oc r="J17" t="inlineStr">
      <is>
        <t>luty 2026 czerwiec 2026</t>
      </is>
    </oc>
    <nc r="J17" t="inlineStr">
      <is>
        <t>maj 2026 listopad 2026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17">
    <dxf>
      <fill>
        <patternFill patternType="solid">
          <bgColor rgb="FFFF66FF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3" numFmtId="4">
    <oc r="K17">
      <v>2844452.26</v>
    </oc>
    <nc r="K17">
      <v>1377050.52</v>
    </nc>
  </rcc>
  <rfmt sheetId="2" sqref="J21:L21">
    <dxf>
      <fill>
        <patternFill>
          <bgColor theme="0"/>
        </patternFill>
      </fill>
    </dxf>
  </rfmt>
  <rfmt sheetId="2" sqref="U21">
    <dxf>
      <fill>
        <patternFill>
          <bgColor theme="0"/>
        </patternFill>
      </fill>
    </dxf>
  </rfmt>
  <rfmt sheetId="2" sqref="I21">
    <dxf>
      <fill>
        <patternFill>
          <bgColor rgb="FFFFFF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3">
    <oc r="B29" t="inlineStr">
      <is>
        <t>RFRD/2025/G/8 przeniesiono z listy rezerwowej</t>
      </is>
    </oc>
    <nc r="B29" t="inlineStr">
      <is>
        <t>RFRD/2025/G/37 przeniesiono z listy rezerwowej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F3F04CA_CDD0_409C_B000_F4A587905861_.wvu.PrintArea" hidden="1" oldHidden="1">
    <formula>'TERC - "nazwa woj"'!$A$1:$Q$36</formula>
  </rdn>
  <rdn rId="0" localSheetId="2" customView="1" name="Z_AF3F04CA_CDD0_409C_B000_F4A587905861_.wvu.PrintArea" hidden="1" oldHidden="1">
    <formula>'pow podst'!$A$1:$Y$30</formula>
  </rdn>
  <rdn rId="0" localSheetId="2" customView="1" name="Z_AF3F04CA_CDD0_409C_B000_F4A587905861_.wvu.PrintTitles" hidden="1" oldHidden="1">
    <formula>'pow podst'!$1:$2</formula>
  </rdn>
  <rdn rId="0" localSheetId="2" customView="1" name="Z_AF3F04CA_CDD0_409C_B000_F4A587905861_.wvu.FilterData" hidden="1" oldHidden="1">
    <formula>'pow podst'!$A$1:$AC$25</formula>
  </rdn>
  <rdn rId="0" localSheetId="3" customView="1" name="Z_AF3F04CA_CDD0_409C_B000_F4A587905861_.wvu.PrintArea" hidden="1" oldHidden="1">
    <formula>'gm podst'!$A$1:$Z$44</formula>
  </rdn>
  <rdn rId="0" localSheetId="3" customView="1" name="Z_AF3F04CA_CDD0_409C_B000_F4A587905861_.wvu.PrintTitles" hidden="1" oldHidden="1">
    <formula>'gm podst'!$1:$2</formula>
  </rdn>
  <rdn rId="0" localSheetId="3" customView="1" name="Z_AF3F04CA_CDD0_409C_B000_F4A587905861_.wvu.FilterData" hidden="1" oldHidden="1">
    <formula>'gm podst'!$A$1:$AD$39</formula>
  </rdn>
  <rdn rId="0" localSheetId="4" customView="1" name="Z_AF3F04CA_CDD0_409C_B000_F4A587905861_.wvu.PrintArea" hidden="1" oldHidden="1">
    <formula>'pow rez'!$A$1:$Y$11</formula>
  </rdn>
  <rdn rId="0" localSheetId="4" customView="1" name="Z_AF3F04CA_CDD0_409C_B000_F4A587905861_.wvu.PrintTitles" hidden="1" oldHidden="1">
    <formula>'pow rez'!$1:$2</formula>
  </rdn>
  <rdn rId="0" localSheetId="5" customView="1" name="Z_AF3F04CA_CDD0_409C_B000_F4A587905861_.wvu.PrintArea" hidden="1" oldHidden="1">
    <formula>'gm rez'!$A$1:$Z$18</formula>
  </rdn>
  <rdn rId="0" localSheetId="5" customView="1" name="Z_AF3F04CA_CDD0_409C_B000_F4A587905861_.wvu.PrintTitles" hidden="1" oldHidden="1">
    <formula>'gm rez'!$1:$2</formula>
  </rdn>
  <rdn rId="0" localSheetId="5" customView="1" name="Z_AF3F04CA_CDD0_409C_B000_F4A587905861_.wvu.FilterData" hidden="1" oldHidden="1">
    <formula>'gm rez'!$A$1:$AD$14</formula>
  </rdn>
  <rcv guid="{AF3F04CA-CDD0-409C-B000-F4A587905861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0B36EF-27CD-4EBF-B27C-27E3A77F9060}" action="delete"/>
  <rdn rId="0" localSheetId="1" customView="1" name="Z_910B36EF_27CD_4EBF_B27C_27E3A77F9060_.wvu.PrintArea" hidden="1" oldHidden="1">
    <formula>'TERC - "nazwa woj"'!$A$1:$Q$36</formula>
    <oldFormula>'TERC - "nazwa woj"'!$A$1:$Q$36</oldFormula>
  </rdn>
  <rdn rId="0" localSheetId="2" customView="1" name="Z_910B36EF_27CD_4EBF_B27C_27E3A77F9060_.wvu.PrintArea" hidden="1" oldHidden="1">
    <formula>'pow podst'!$A$1:$Y$30</formula>
    <oldFormula>'pow podst'!$A$1:$Y$30</oldFormula>
  </rdn>
  <rdn rId="0" localSheetId="2" customView="1" name="Z_910B36EF_27CD_4EBF_B27C_27E3A77F9060_.wvu.PrintTitles" hidden="1" oldHidden="1">
    <formula>'pow podst'!$1:$2</formula>
    <oldFormula>'pow podst'!$1:$2</oldFormula>
  </rdn>
  <rdn rId="0" localSheetId="2" customView="1" name="Z_910B36EF_27CD_4EBF_B27C_27E3A77F9060_.wvu.FilterData" hidden="1" oldHidden="1">
    <formula>'pow podst'!$A$1:$AC$25</formula>
    <oldFormula>'pow podst'!$A$1:$AC$25</oldFormula>
  </rdn>
  <rdn rId="0" localSheetId="3" customView="1" name="Z_910B36EF_27CD_4EBF_B27C_27E3A77F9060_.wvu.PrintArea" hidden="1" oldHidden="1">
    <formula>'gm podst'!$A$1:$Z$44</formula>
    <oldFormula>'gm podst'!$A$1:$Z$44</oldFormula>
  </rdn>
  <rdn rId="0" localSheetId="3" customView="1" name="Z_910B36EF_27CD_4EBF_B27C_27E3A77F9060_.wvu.PrintTitles" hidden="1" oldHidden="1">
    <formula>'gm podst'!$1:$2</formula>
    <oldFormula>'gm podst'!$1:$2</oldFormula>
  </rdn>
  <rdn rId="0" localSheetId="3" customView="1" name="Z_910B36EF_27CD_4EBF_B27C_27E3A77F9060_.wvu.FilterData" hidden="1" oldHidden="1">
    <formula>'gm podst'!$A$1:$AD$39</formula>
    <oldFormula>'gm podst'!$A$1:$AD$39</oldFormula>
  </rdn>
  <rdn rId="0" localSheetId="4" customView="1" name="Z_910B36EF_27CD_4EBF_B27C_27E3A77F9060_.wvu.PrintArea" hidden="1" oldHidden="1">
    <formula>'pow rez'!$A$1:$Y$11</formula>
    <oldFormula>'pow rez'!$A$1:$Y$11</oldFormula>
  </rdn>
  <rdn rId="0" localSheetId="4" customView="1" name="Z_910B36EF_27CD_4EBF_B27C_27E3A77F9060_.wvu.PrintTitles" hidden="1" oldHidden="1">
    <formula>'pow rez'!$1:$2</formula>
    <oldFormula>'pow rez'!$1:$2</oldFormula>
  </rdn>
  <rdn rId="0" localSheetId="5" customView="1" name="Z_910B36EF_27CD_4EBF_B27C_27E3A77F9060_.wvu.PrintArea" hidden="1" oldHidden="1">
    <formula>'gm rez'!$A$1:$Z$18</formula>
    <oldFormula>'gm rez'!$A$1:$Z$18</oldFormula>
  </rdn>
  <rdn rId="0" localSheetId="5" customView="1" name="Z_910B36EF_27CD_4EBF_B27C_27E3A77F9060_.wvu.PrintTitles" hidden="1" oldHidden="1">
    <formula>'gm rez'!$1:$2</formula>
    <oldFormula>'gm rez'!$1:$2</oldFormula>
  </rdn>
  <rdn rId="0" localSheetId="5" customView="1" name="Z_910B36EF_27CD_4EBF_B27C_27E3A77F9060_.wvu.FilterData" hidden="1" oldHidden="1">
    <formula>'gm rez'!$A$1:$AD$14</formula>
    <oldFormula>'gm rez'!$A$1:$AD$14</oldFormula>
  </rdn>
  <rcv guid="{910B36EF-27CD-4EBF-B27C-27E3A77F9060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17:M17">
    <dxf>
      <fill>
        <patternFill patternType="solid">
          <bgColor rgb="FFFF66FF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:L13">
    <dxf>
      <fill>
        <patternFill>
          <bgColor rgb="FFFFFF00"/>
        </patternFill>
      </fill>
    </dxf>
  </rfmt>
  <rfmt sheetId="2" sqref="U13">
    <dxf>
      <fill>
        <patternFill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2">
    <oc r="I21" t="inlineStr">
      <is>
        <t>marzec 2026 lipiec 2026</t>
      </is>
    </oc>
    <nc r="I21" t="inlineStr">
      <is>
        <t>lipiec 2026 listopad 2026</t>
      </is>
    </nc>
  </rcc>
  <rfmt sheetId="2" sqref="I21">
    <dxf>
      <fill>
        <patternFill patternType="solid">
          <bgColor rgb="FFFFFF00"/>
        </patternFill>
      </fill>
    </dxf>
  </rfmt>
  <rdn rId="0" localSheetId="1" customView="1" name="Z_910B36EF_27CD_4EBF_B27C_27E3A77F9060_.wvu.PrintArea" hidden="1" oldHidden="1">
    <formula>'TERC - "nazwa woj"'!$A$1:$Q$36</formula>
  </rdn>
  <rdn rId="0" localSheetId="2" customView="1" name="Z_910B36EF_27CD_4EBF_B27C_27E3A77F9060_.wvu.PrintArea" hidden="1" oldHidden="1">
    <formula>'pow podst'!$A$1:$Y$30</formula>
  </rdn>
  <rdn rId="0" localSheetId="2" customView="1" name="Z_910B36EF_27CD_4EBF_B27C_27E3A77F9060_.wvu.PrintTitles" hidden="1" oldHidden="1">
    <formula>'pow podst'!$1:$2</formula>
  </rdn>
  <rdn rId="0" localSheetId="2" customView="1" name="Z_910B36EF_27CD_4EBF_B27C_27E3A77F9060_.wvu.FilterData" hidden="1" oldHidden="1">
    <formula>'pow podst'!$A$1:$AC$25</formula>
  </rdn>
  <rdn rId="0" localSheetId="3" customView="1" name="Z_910B36EF_27CD_4EBF_B27C_27E3A77F9060_.wvu.PrintArea" hidden="1" oldHidden="1">
    <formula>'gm podst'!$A$1:$Z$44</formula>
  </rdn>
  <rdn rId="0" localSheetId="3" customView="1" name="Z_910B36EF_27CD_4EBF_B27C_27E3A77F9060_.wvu.PrintTitles" hidden="1" oldHidden="1">
    <formula>'gm podst'!$1:$2</formula>
  </rdn>
  <rdn rId="0" localSheetId="3" customView="1" name="Z_910B36EF_27CD_4EBF_B27C_27E3A77F9060_.wvu.FilterData" hidden="1" oldHidden="1">
    <formula>'gm podst'!$A$1:$AD$39</formula>
  </rdn>
  <rdn rId="0" localSheetId="4" customView="1" name="Z_910B36EF_27CD_4EBF_B27C_27E3A77F9060_.wvu.PrintArea" hidden="1" oldHidden="1">
    <formula>'pow rez'!$A$1:$Y$11</formula>
  </rdn>
  <rdn rId="0" localSheetId="4" customView="1" name="Z_910B36EF_27CD_4EBF_B27C_27E3A77F9060_.wvu.PrintTitles" hidden="1" oldHidden="1">
    <formula>'pow rez'!$1:$2</formula>
  </rdn>
  <rdn rId="0" localSheetId="5" customView="1" name="Z_910B36EF_27CD_4EBF_B27C_27E3A77F9060_.wvu.PrintArea" hidden="1" oldHidden="1">
    <formula>'gm rez'!$A$1:$Z$18</formula>
  </rdn>
  <rdn rId="0" localSheetId="5" customView="1" name="Z_910B36EF_27CD_4EBF_B27C_27E3A77F9060_.wvu.PrintTitles" hidden="1" oldHidden="1">
    <formula>'gm rez'!$1:$2</formula>
  </rdn>
  <rdn rId="0" localSheetId="5" customView="1" name="Z_910B36EF_27CD_4EBF_B27C_27E3A77F9060_.wvu.FilterData" hidden="1" oldHidden="1">
    <formula>'gm rez'!$A$1:$AD$14</formula>
  </rdn>
  <rcv guid="{910B36EF-27CD-4EBF-B27C-27E3A77F9060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17:M17">
    <dxf>
      <fill>
        <patternFill>
          <bgColor rgb="FFFFFF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V17">
    <dxf>
      <fill>
        <patternFill patternType="solid">
          <bgColor rgb="FFFFFF00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3">
    <dxf>
      <fill>
        <patternFill patternType="solid">
          <bgColor theme="9"/>
        </patternFill>
      </fill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4">
    <dxf>
      <fill>
        <patternFill patternType="solid">
          <bgColor theme="9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15">
    <dxf>
      <fill>
        <patternFill patternType="solid">
          <bgColor theme="9"/>
        </patternFill>
      </fill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19">
    <dxf>
      <fill>
        <patternFill patternType="solid">
          <bgColor theme="9"/>
        </patternFill>
      </fill>
    </dxf>
  </rfmt>
  <rfmt sheetId="2" sqref="D5">
    <dxf>
      <fill>
        <patternFill patternType="solid">
          <bgColor theme="9"/>
        </patternFill>
      </fill>
    </dxf>
  </rfmt>
  <rfmt sheetId="2" sqref="D14">
    <dxf>
      <fill>
        <patternFill patternType="solid">
          <bgColor theme="9"/>
        </patternFill>
      </fill>
    </dxf>
  </rfmt>
  <rfmt sheetId="2" sqref="D11">
    <dxf>
      <fill>
        <patternFill patternType="solid">
          <bgColor theme="9"/>
        </patternFill>
      </fill>
    </dxf>
  </rfmt>
  <rfmt sheetId="2" sqref="D9">
    <dxf>
      <fill>
        <patternFill patternType="solid">
          <bgColor theme="9"/>
        </patternFill>
      </fill>
    </dxf>
  </rfmt>
  <rfmt sheetId="2" sqref="D8">
    <dxf>
      <fill>
        <patternFill patternType="solid">
          <bgColor theme="9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10">
    <dxf>
      <fill>
        <patternFill patternType="solid">
          <bgColor theme="9"/>
        </patternFill>
      </fill>
    </dxf>
  </rfmt>
  <rfmt sheetId="2" sqref="D10">
    <dxf>
      <fill>
        <patternFill>
          <bgColor rgb="FFFF66FF"/>
        </patternFill>
      </fill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0:L10">
    <dxf>
      <fill>
        <patternFill>
          <bgColor rgb="FFFF66FF"/>
        </patternFill>
      </fill>
    </dxf>
  </rfmt>
  <rfmt sheetId="2" sqref="U10">
    <dxf>
      <fill>
        <patternFill>
          <bgColor rgb="FFFF66FF"/>
        </patternFill>
      </fill>
    </dxf>
  </rfmt>
  <rcv guid="{910B36EF-27CD-4EBF-B27C-27E3A77F9060}" action="delete"/>
  <rdn rId="0" localSheetId="1" customView="1" name="Z_910B36EF_27CD_4EBF_B27C_27E3A77F9060_.wvu.PrintArea" hidden="1" oldHidden="1">
    <formula>'TERC - "nazwa woj"'!$A$1:$Q$36</formula>
    <oldFormula>'TERC - "nazwa woj"'!$A$1:$Q$36</oldFormula>
  </rdn>
  <rdn rId="0" localSheetId="2" customView="1" name="Z_910B36EF_27CD_4EBF_B27C_27E3A77F9060_.wvu.PrintArea" hidden="1" oldHidden="1">
    <formula>'pow podst'!$A$1:$Y$30</formula>
    <oldFormula>'pow podst'!$A$1:$Y$30</oldFormula>
  </rdn>
  <rdn rId="0" localSheetId="2" customView="1" name="Z_910B36EF_27CD_4EBF_B27C_27E3A77F9060_.wvu.PrintTitles" hidden="1" oldHidden="1">
    <formula>'pow podst'!$1:$2</formula>
    <oldFormula>'pow podst'!$1:$2</oldFormula>
  </rdn>
  <rdn rId="0" localSheetId="2" customView="1" name="Z_910B36EF_27CD_4EBF_B27C_27E3A77F9060_.wvu.FilterData" hidden="1" oldHidden="1">
    <formula>'pow podst'!$A$1:$AC$25</formula>
    <oldFormula>'pow podst'!$A$1:$AC$25</oldFormula>
  </rdn>
  <rdn rId="0" localSheetId="3" customView="1" name="Z_910B36EF_27CD_4EBF_B27C_27E3A77F9060_.wvu.PrintArea" hidden="1" oldHidden="1">
    <formula>'gm podst'!$A$1:$Z$44</formula>
    <oldFormula>'gm podst'!$A$1:$Z$44</oldFormula>
  </rdn>
  <rdn rId="0" localSheetId="3" customView="1" name="Z_910B36EF_27CD_4EBF_B27C_27E3A77F9060_.wvu.PrintTitles" hidden="1" oldHidden="1">
    <formula>'gm podst'!$1:$2</formula>
    <oldFormula>'gm podst'!$1:$2</oldFormula>
  </rdn>
  <rdn rId="0" localSheetId="3" customView="1" name="Z_910B36EF_27CD_4EBF_B27C_27E3A77F9060_.wvu.FilterData" hidden="1" oldHidden="1">
    <formula>'gm podst'!$A$1:$AD$39</formula>
    <oldFormula>'gm podst'!$A$1:$AD$39</oldFormula>
  </rdn>
  <rdn rId="0" localSheetId="4" customView="1" name="Z_910B36EF_27CD_4EBF_B27C_27E3A77F9060_.wvu.PrintArea" hidden="1" oldHidden="1">
    <formula>'pow rez'!$A$1:$Y$11</formula>
    <oldFormula>'pow rez'!$A$1:$Y$11</oldFormula>
  </rdn>
  <rdn rId="0" localSheetId="4" customView="1" name="Z_910B36EF_27CD_4EBF_B27C_27E3A77F9060_.wvu.PrintTitles" hidden="1" oldHidden="1">
    <formula>'pow rez'!$1:$2</formula>
    <oldFormula>'pow rez'!$1:$2</oldFormula>
  </rdn>
  <rdn rId="0" localSheetId="5" customView="1" name="Z_910B36EF_27CD_4EBF_B27C_27E3A77F9060_.wvu.PrintArea" hidden="1" oldHidden="1">
    <formula>'gm rez'!$A$1:$Z$18</formula>
    <oldFormula>'gm rez'!$A$1:$Z$18</oldFormula>
  </rdn>
  <rdn rId="0" localSheetId="5" customView="1" name="Z_910B36EF_27CD_4EBF_B27C_27E3A77F9060_.wvu.PrintTitles" hidden="1" oldHidden="1">
    <formula>'gm rez'!$1:$2</formula>
    <oldFormula>'gm rez'!$1:$2</oldFormula>
  </rdn>
  <rdn rId="0" localSheetId="5" customView="1" name="Z_910B36EF_27CD_4EBF_B27C_27E3A77F9060_.wvu.FilterData" hidden="1" oldHidden="1">
    <formula>'gm rez'!$A$1:$AD$14</formula>
    <oldFormula>'gm rez'!$A$1:$AD$14</oldFormula>
  </rdn>
  <rcv guid="{910B36EF-27CD-4EBF-B27C-27E3A77F9060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18">
    <dxf>
      <fill>
        <patternFill patternType="solid">
          <bgColor theme="9"/>
        </patternFill>
      </fill>
    </dxf>
  </rfmt>
  <rfmt sheetId="2" sqref="D21">
    <dxf>
      <fill>
        <patternFill patternType="solid">
          <bgColor theme="9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7">
    <dxf>
      <fill>
        <patternFill patternType="solid">
          <bgColor theme="9"/>
        </patternFill>
      </fill>
    </dxf>
  </rfmt>
  <rfmt sheetId="2" sqref="I7">
    <dxf>
      <fill>
        <patternFill>
          <bgColor theme="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2">
    <oc r="I13" t="inlineStr">
      <is>
        <t>kwiecień 2026 grudzień 2026</t>
      </is>
    </oc>
    <nc r="I13" t="inlineStr">
      <is>
        <t>maj 2026 grudzień 2026</t>
      </is>
    </nc>
  </rcc>
  <rfmt sheetId="2" sqref="I13">
    <dxf>
      <fill>
        <patternFill patternType="solid">
          <bgColor rgb="FFFFFF00"/>
        </patternFill>
      </fill>
    </dxf>
  </rfmt>
  <rcc rId="17" sId="2" numFmtId="4">
    <oc r="J13">
      <v>4465068.95</v>
    </oc>
    <nc r="J13">
      <v>3012821.98</v>
    </nc>
  </rcc>
  <rfmt sheetId="2" sqref="J13:K13">
    <dxf>
      <fill>
        <patternFill patternType="solid">
          <bgColor rgb="FFFFFF00"/>
        </patternFill>
      </fill>
    </dxf>
  </rfmt>
  <rfmt sheetId="2" sqref="U13">
    <dxf>
      <fill>
        <patternFill patternType="solid">
          <bgColor rgb="FFFFFF0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20">
    <dxf>
      <fill>
        <patternFill patternType="solid">
          <bgColor theme="9"/>
        </patternFill>
      </fill>
    </dxf>
  </rfmt>
  <rfmt sheetId="2" sqref="D17">
    <dxf>
      <fill>
        <patternFill patternType="solid">
          <bgColor theme="9"/>
        </patternFill>
      </fill>
    </dxf>
  </rfmt>
  <rcc rId="170" sId="2">
    <oc r="I17" t="inlineStr">
      <is>
        <t>marzec 2026 październik 2027</t>
      </is>
    </oc>
    <nc r="I17" t="inlineStr">
      <is>
        <t>maj 2026 grudzień 2026</t>
      </is>
    </nc>
  </rcc>
  <rfmt sheetId="2" sqref="D6">
    <dxf>
      <fill>
        <patternFill patternType="solid">
          <bgColor theme="9"/>
        </patternFill>
      </fill>
    </dxf>
  </rfmt>
  <rcc rId="171" sId="2">
    <oc r="I6" t="inlineStr">
      <is>
        <t>luty 2026 wrzesień 2026</t>
      </is>
    </oc>
    <nc r="I6" t="inlineStr">
      <is>
        <t>maj 2026 grudzień 2026</t>
      </is>
    </nc>
  </rcc>
  <rfmt sheetId="2" sqref="D16">
    <dxf>
      <fill>
        <patternFill patternType="solid">
          <bgColor theme="9"/>
        </patternFill>
      </fill>
    </dxf>
  </rfmt>
  <rfmt sheetId="2" sqref="D12">
    <dxf>
      <fill>
        <patternFill patternType="solid">
          <bgColor theme="9"/>
        </patternFill>
      </fill>
    </dxf>
  </rfmt>
  <rfmt sheetId="2" sqref="D13">
    <dxf>
      <fill>
        <patternFill patternType="solid">
          <bgColor theme="9"/>
        </patternFill>
      </fill>
    </dxf>
  </rfmt>
  <rfmt sheetId="3" sqref="D3">
    <dxf>
      <fill>
        <patternFill patternType="solid">
          <bgColor theme="9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5">
    <dxf>
      <fill>
        <patternFill patternType="solid">
          <bgColor theme="9"/>
        </patternFill>
      </fill>
    </dxf>
  </rfmt>
  <rfmt sheetId="3" sqref="D4">
    <dxf>
      <fill>
        <patternFill patternType="solid">
          <bgColor theme="9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3">
    <oc r="J4" t="inlineStr">
      <is>
        <t>czerwiec 2025 październik 2026</t>
      </is>
    </oc>
    <nc r="J4" t="inlineStr">
      <is>
        <t>maj 2025      lipiec 2026</t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7">
    <dxf>
      <fill>
        <patternFill patternType="solid">
          <bgColor theme="9"/>
        </patternFill>
      </fill>
    </dxf>
  </rfmt>
  <rfmt sheetId="3" sqref="D6">
    <dxf>
      <fill>
        <patternFill patternType="solid">
          <bgColor theme="9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31">
    <dxf>
      <fill>
        <patternFill patternType="solid">
          <bgColor theme="9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8">
    <dxf>
      <fill>
        <patternFill patternType="solid">
          <bgColor theme="9"/>
        </patternFill>
      </fill>
    </dxf>
  </rfmt>
  <rfmt sheetId="3" sqref="D17">
    <dxf>
      <fill>
        <patternFill patternType="solid">
          <bgColor theme="9"/>
        </patternFill>
      </fill>
    </dxf>
  </rfmt>
  <rfmt sheetId="3" sqref="D19">
    <dxf>
      <fill>
        <patternFill patternType="solid">
          <bgColor theme="9"/>
        </patternFill>
      </fill>
    </dxf>
  </rfmt>
  <rfmt sheetId="3" sqref="D26">
    <dxf>
      <fill>
        <patternFill patternType="solid">
          <bgColor theme="9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1">
    <dxf>
      <fill>
        <patternFill>
          <bgColor theme="9"/>
        </patternFill>
      </fill>
    </dxf>
  </rfmt>
  <rfmt sheetId="3" sqref="V21">
    <dxf>
      <fill>
        <patternFill patternType="solid">
          <bgColor rgb="FFFFFF0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14">
    <dxf>
      <fill>
        <patternFill patternType="solid">
          <bgColor theme="9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5">
    <dxf>
      <fill>
        <patternFill>
          <bgColor theme="9"/>
        </patternFill>
      </fill>
    </dxf>
  </rfmt>
  <rfmt sheetId="3" sqref="D15">
    <dxf>
      <fill>
        <patternFill patternType="solid">
          <bgColor theme="9"/>
        </patternFill>
      </fill>
    </dxf>
  </rfmt>
  <rfmt sheetId="3" sqref="D10">
    <dxf>
      <fill>
        <patternFill patternType="solid">
          <bgColor theme="9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33">
    <dxf>
      <fill>
        <patternFill patternType="solid">
          <bgColor theme="9"/>
        </patternFill>
      </fill>
    </dxf>
  </rfmt>
  <rfmt sheetId="3" sqref="D29">
    <dxf>
      <fill>
        <patternFill patternType="solid">
          <bgColor theme="9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2" numFmtId="4">
    <oc r="J10">
      <v>2458209.2400000002</v>
    </oc>
    <nc r="J10">
      <v>1688790</v>
    </nc>
  </rcc>
  <rfmt sheetId="2" sqref="J10:L10">
    <dxf>
      <fill>
        <patternFill patternType="solid">
          <bgColor rgb="FF00B0F0"/>
        </patternFill>
      </fill>
    </dxf>
  </rfmt>
  <rfmt sheetId="2" sqref="U10">
    <dxf>
      <fill>
        <patternFill patternType="solid">
          <bgColor rgb="FF00B0F0"/>
        </patternFill>
      </fill>
    </dxf>
  </rfmt>
  <rfmt sheetId="3" sqref="L41" start="0" length="0">
    <dxf>
      <numFmt numFmtId="4" formatCode="#,##0.00"/>
    </dxf>
  </rfmt>
  <rfmt sheetId="3" sqref="K41" start="0" length="0">
    <dxf>
      <font>
        <sz val="12"/>
        <color rgb="FFFF0000"/>
        <name val="Times New Roman"/>
        <family val="1"/>
        <charset val="238"/>
        <scheme val="none"/>
      </font>
      <numFmt numFmtId="165" formatCode="#,##0.00\ &quot;zł&quot;"/>
      <alignment vertical="center"/>
    </dxf>
  </rfmt>
  <rcc rId="19" sId="3" numFmtId="4">
    <oc r="L34">
      <v>197830.109999985</v>
    </oc>
    <nc r="L34">
      <v>582539.72999998974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35">
    <dxf>
      <fill>
        <patternFill patternType="solid">
          <bgColor theme="9"/>
        </patternFill>
      </fill>
    </dxf>
  </rfmt>
  <rfmt sheetId="3" sqref="D30">
    <dxf>
      <fill>
        <patternFill patternType="solid">
          <bgColor theme="9"/>
        </patternFill>
      </fill>
    </dxf>
  </rfmt>
  <rfmt sheetId="3" sqref="D34">
    <dxf>
      <fill>
        <patternFill patternType="solid">
          <bgColor theme="9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0">
    <dxf>
      <fill>
        <patternFill patternType="solid">
          <bgColor theme="9"/>
        </patternFill>
      </fill>
    </dxf>
  </rfmt>
  <rfmt sheetId="3" sqref="D16">
    <dxf>
      <fill>
        <patternFill patternType="solid">
          <bgColor theme="9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4">
    <dxf>
      <fill>
        <patternFill patternType="solid">
          <bgColor theme="9"/>
        </patternFill>
      </fill>
    </dxf>
  </rfmt>
  <rfmt sheetId="3" sqref="D11">
    <dxf>
      <fill>
        <patternFill patternType="solid">
          <bgColor theme="9"/>
        </patternFill>
      </fill>
    </dxf>
  </rfmt>
  <rfmt sheetId="3" sqref="D32">
    <dxf>
      <fill>
        <patternFill patternType="solid">
          <bgColor theme="9"/>
        </patternFill>
      </fill>
    </dxf>
  </rfmt>
  <rfmt sheetId="3" sqref="D13">
    <dxf>
      <fill>
        <patternFill patternType="solid">
          <bgColor theme="9"/>
        </patternFill>
      </fill>
    </dxf>
  </rfmt>
  <rfmt sheetId="3" sqref="D9">
    <dxf>
      <fill>
        <patternFill patternType="solid">
          <bgColor theme="9"/>
        </patternFill>
      </fill>
    </dxf>
  </rfmt>
  <rfmt sheetId="3" sqref="D22">
    <dxf>
      <fill>
        <patternFill patternType="solid">
          <bgColor theme="9"/>
        </patternFill>
      </fill>
    </dxf>
  </rfmt>
  <rfmt sheetId="3" sqref="D12">
    <dxf>
      <fill>
        <patternFill patternType="solid">
          <bgColor theme="9"/>
        </patternFill>
      </fill>
    </dxf>
  </rfmt>
  <rfmt sheetId="3" sqref="D18">
    <dxf>
      <fill>
        <patternFill patternType="solid">
          <bgColor theme="9"/>
        </patternFill>
      </fill>
    </dxf>
  </rfmt>
  <rfmt sheetId="3" sqref="D23">
    <dxf>
      <fill>
        <patternFill>
          <bgColor theme="9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7">
    <dxf>
      <fill>
        <patternFill patternType="solid">
          <bgColor theme="9"/>
        </patternFill>
      </fill>
    </dxf>
  </rfmt>
  <rfmt sheetId="3" sqref="D28">
    <dxf>
      <fill>
        <patternFill patternType="solid">
          <bgColor theme="9"/>
        </patternFill>
      </fill>
    </dxf>
  </rfmt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3" odxf="1" numFmtId="13">
    <oc r="AB17">
      <v>0.6</v>
    </oc>
    <nc r="AB17">
      <f>ROUND(L17/K17,4)</f>
    </nc>
    <odxf/>
  </rcc>
  <rfmt sheetId="1" sqref="P3" start="0" length="0">
    <dxf>
      <numFmt numFmtId="166" formatCode="#,##0.00\ &quot;zł&quot;"/>
    </dxf>
  </rfmt>
  <rcv guid="{AF3F04CA-CDD0-409C-B000-F4A587905861}" action="delete"/>
  <rdn rId="0" localSheetId="1" customView="1" name="Z_AF3F04CA_CDD0_409C_B000_F4A587905861_.wvu.PrintArea" hidden="1" oldHidden="1">
    <formula>'TERC - "nazwa woj"'!$A$1:$Q$36</formula>
    <oldFormula>'TERC - "nazwa woj"'!$A$1:$Q$36</oldFormula>
  </rdn>
  <rdn rId="0" localSheetId="2" customView="1" name="Z_AF3F04CA_CDD0_409C_B000_F4A587905861_.wvu.PrintArea" hidden="1" oldHidden="1">
    <formula>'pow podst'!$A$1:$Y$30</formula>
    <oldFormula>'pow podst'!$A$1:$Y$30</oldFormula>
  </rdn>
  <rdn rId="0" localSheetId="2" customView="1" name="Z_AF3F04CA_CDD0_409C_B000_F4A587905861_.wvu.PrintTitles" hidden="1" oldHidden="1">
    <formula>'pow podst'!$1:$2</formula>
    <oldFormula>'pow podst'!$1:$2</oldFormula>
  </rdn>
  <rdn rId="0" localSheetId="2" customView="1" name="Z_AF3F04CA_CDD0_409C_B000_F4A587905861_.wvu.FilterData" hidden="1" oldHidden="1">
    <formula>'pow podst'!$A$1:$AC$25</formula>
    <oldFormula>'pow podst'!$A$1:$AC$25</oldFormula>
  </rdn>
  <rdn rId="0" localSheetId="3" customView="1" name="Z_AF3F04CA_CDD0_409C_B000_F4A587905861_.wvu.PrintArea" hidden="1" oldHidden="1">
    <formula>'gm podst'!$A$1:$Z$44</formula>
    <oldFormula>'gm podst'!$A$1:$Z$44</oldFormula>
  </rdn>
  <rdn rId="0" localSheetId="3" customView="1" name="Z_AF3F04CA_CDD0_409C_B000_F4A587905861_.wvu.PrintTitles" hidden="1" oldHidden="1">
    <formula>'gm podst'!$1:$2</formula>
    <oldFormula>'gm podst'!$1:$2</oldFormula>
  </rdn>
  <rdn rId="0" localSheetId="3" customView="1" name="Z_AF3F04CA_CDD0_409C_B000_F4A587905861_.wvu.FilterData" hidden="1" oldHidden="1">
    <formula>'gm podst'!$A$1:$AD$39</formula>
    <oldFormula>'gm podst'!$A$1:$AD$39</oldFormula>
  </rdn>
  <rdn rId="0" localSheetId="4" customView="1" name="Z_AF3F04CA_CDD0_409C_B000_F4A587905861_.wvu.PrintArea" hidden="1" oldHidden="1">
    <formula>'pow rez'!$A$1:$Y$11</formula>
    <oldFormula>'pow rez'!$A$1:$Y$11</oldFormula>
  </rdn>
  <rdn rId="0" localSheetId="4" customView="1" name="Z_AF3F04CA_CDD0_409C_B000_F4A587905861_.wvu.PrintTitles" hidden="1" oldHidden="1">
    <formula>'pow rez'!$1:$2</formula>
    <oldFormula>'pow rez'!$1:$2</oldFormula>
  </rdn>
  <rdn rId="0" localSheetId="5" customView="1" name="Z_AF3F04CA_CDD0_409C_B000_F4A587905861_.wvu.PrintArea" hidden="1" oldHidden="1">
    <formula>'gm rez'!$A$1:$Z$18</formula>
    <oldFormula>'gm rez'!$A$1:$Z$18</oldFormula>
  </rdn>
  <rdn rId="0" localSheetId="5" customView="1" name="Z_AF3F04CA_CDD0_409C_B000_F4A587905861_.wvu.PrintTitles" hidden="1" oldHidden="1">
    <formula>'gm rez'!$1:$2</formula>
    <oldFormula>'gm rez'!$1:$2</oldFormula>
  </rdn>
  <rdn rId="0" localSheetId="5" customView="1" name="Z_AF3F04CA_CDD0_409C_B000_F4A587905861_.wvu.FilterData" hidden="1" oldHidden="1">
    <formula>'gm rez'!$A$1:$AD$14</formula>
    <oldFormula>'gm rez'!$A$1:$AD$14</oldFormula>
  </rdn>
  <rcv guid="{AF3F04CA-CDD0-409C-B000-F4A587905861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:XFD1048576">
    <dxf>
      <fill>
        <patternFill patternType="none">
          <bgColor auto="1"/>
        </patternFill>
      </fill>
    </dxf>
  </rfmt>
  <rfmt sheetId="3" sqref="A1:XFD1048576">
    <dxf>
      <fill>
        <patternFill patternType="none">
          <bgColor auto="1"/>
        </patternFill>
      </fill>
    </dxf>
  </rfmt>
  <rcc rId="186" sId="1">
    <oc r="O1" t="inlineStr">
      <is>
        <t>limit</t>
      </is>
    </oc>
    <nc r="O1"/>
  </rcc>
  <rcc rId="187" sId="1" numFmtId="4">
    <oc r="P1">
      <v>58893166.129999995</v>
    </oc>
    <nc r="P1"/>
  </rcc>
  <rcc rId="188" sId="1">
    <oc r="O2" t="inlineStr">
      <is>
        <t>oszczędność</t>
      </is>
    </oc>
    <nc r="O2"/>
  </rcc>
  <rcc rId="189" sId="1">
    <oc r="P2">
      <f>P1-M20</f>
    </oc>
    <nc r="P2"/>
  </rcc>
  <rcv guid="{AF3F04CA-CDD0-409C-B000-F4A587905861}" action="delete"/>
  <rdn rId="0" localSheetId="1" customView="1" name="Z_AF3F04CA_CDD0_409C_B000_F4A587905861_.wvu.PrintArea" hidden="1" oldHidden="1">
    <formula>'TERC - "nazwa woj"'!$A$1:$Q$36</formula>
    <oldFormula>'TERC - "nazwa woj"'!$A$1:$Q$36</oldFormula>
  </rdn>
  <rdn rId="0" localSheetId="2" customView="1" name="Z_AF3F04CA_CDD0_409C_B000_F4A587905861_.wvu.PrintArea" hidden="1" oldHidden="1">
    <formula>'pow podst'!$A$1:$Y$30</formula>
    <oldFormula>'pow podst'!$A$1:$Y$30</oldFormula>
  </rdn>
  <rdn rId="0" localSheetId="2" customView="1" name="Z_AF3F04CA_CDD0_409C_B000_F4A587905861_.wvu.PrintTitles" hidden="1" oldHidden="1">
    <formula>'pow podst'!$1:$2</formula>
    <oldFormula>'pow podst'!$1:$2</oldFormula>
  </rdn>
  <rdn rId="0" localSheetId="2" customView="1" name="Z_AF3F04CA_CDD0_409C_B000_F4A587905861_.wvu.FilterData" hidden="1" oldHidden="1">
    <formula>'pow podst'!$A$1:$AC$25</formula>
    <oldFormula>'pow podst'!$A$1:$AC$25</oldFormula>
  </rdn>
  <rdn rId="0" localSheetId="3" customView="1" name="Z_AF3F04CA_CDD0_409C_B000_F4A587905861_.wvu.PrintArea" hidden="1" oldHidden="1">
    <formula>'gm podst'!$A$1:$Z$44</formula>
    <oldFormula>'gm podst'!$A$1:$Z$44</oldFormula>
  </rdn>
  <rdn rId="0" localSheetId="3" customView="1" name="Z_AF3F04CA_CDD0_409C_B000_F4A587905861_.wvu.PrintTitles" hidden="1" oldHidden="1">
    <formula>'gm podst'!$1:$2</formula>
    <oldFormula>'gm podst'!$1:$2</oldFormula>
  </rdn>
  <rdn rId="0" localSheetId="3" customView="1" name="Z_AF3F04CA_CDD0_409C_B000_F4A587905861_.wvu.FilterData" hidden="1" oldHidden="1">
    <formula>'gm podst'!$A$1:$AD$39</formula>
    <oldFormula>'gm podst'!$A$1:$AD$39</oldFormula>
  </rdn>
  <rdn rId="0" localSheetId="4" customView="1" name="Z_AF3F04CA_CDD0_409C_B000_F4A587905861_.wvu.PrintArea" hidden="1" oldHidden="1">
    <formula>'pow rez'!$A$1:$Y$11</formula>
    <oldFormula>'pow rez'!$A$1:$Y$11</oldFormula>
  </rdn>
  <rdn rId="0" localSheetId="4" customView="1" name="Z_AF3F04CA_CDD0_409C_B000_F4A587905861_.wvu.PrintTitles" hidden="1" oldHidden="1">
    <formula>'pow rez'!$1:$2</formula>
    <oldFormula>'pow rez'!$1:$2</oldFormula>
  </rdn>
  <rdn rId="0" localSheetId="5" customView="1" name="Z_AF3F04CA_CDD0_409C_B000_F4A587905861_.wvu.PrintArea" hidden="1" oldHidden="1">
    <formula>'gm rez'!$A$1:$Z$18</formula>
    <oldFormula>'gm rez'!$A$1:$Z$18</oldFormula>
  </rdn>
  <rdn rId="0" localSheetId="5" customView="1" name="Z_AF3F04CA_CDD0_409C_B000_F4A587905861_.wvu.PrintTitles" hidden="1" oldHidden="1">
    <formula>'gm rez'!$1:$2</formula>
    <oldFormula>'gm rez'!$1:$2</oldFormula>
  </rdn>
  <rdn rId="0" localSheetId="5" customView="1" name="Z_AF3F04CA_CDD0_409C_B000_F4A587905861_.wvu.FilterData" hidden="1" oldHidden="1">
    <formula>'gm rez'!$A$1:$AD$14</formula>
    <oldFormula>'gm rez'!$A$1:$AD$14</oldFormula>
  </rdn>
  <rcv guid="{AF3F04CA-CDD0-409C-B000-F4A587905861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2">
    <oc r="I17" t="inlineStr">
      <is>
        <t>maj 2026 grudzień 2026</t>
      </is>
    </oc>
    <nc r="I17" t="inlineStr">
      <is>
        <t>maj 2026 grudzień 2027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8A5BDFE-16B2-40FE-8A28-1419092A9D18}" action="delete"/>
  <rdn rId="0" localSheetId="1" customView="1" name="Z_A8A5BDFE_16B2_40FE_8A28_1419092A9D18_.wvu.PrintArea" hidden="1" oldHidden="1">
    <formula>'TERC - "nazwa woj"'!$A$1:$Q$36</formula>
    <oldFormula>'TERC - "nazwa woj"'!$A$1:$Q$36</oldFormula>
  </rdn>
  <rdn rId="0" localSheetId="2" customView="1" name="Z_A8A5BDFE_16B2_40FE_8A28_1419092A9D18_.wvu.PrintArea" hidden="1" oldHidden="1">
    <formula>'pow podst'!$A$1:$Y$30</formula>
    <oldFormula>'pow podst'!$A$1:$Y$30</oldFormula>
  </rdn>
  <rdn rId="0" localSheetId="2" customView="1" name="Z_A8A5BDFE_16B2_40FE_8A28_1419092A9D18_.wvu.PrintTitles" hidden="1" oldHidden="1">
    <formula>'pow podst'!$1:$2</formula>
    <oldFormula>'pow podst'!$1:$2</oldFormula>
  </rdn>
  <rdn rId="0" localSheetId="2" customView="1" name="Z_A8A5BDFE_16B2_40FE_8A28_1419092A9D18_.wvu.FilterData" hidden="1" oldHidden="1">
    <formula>'pow podst'!$A$1:$AC$25</formula>
    <oldFormula>'pow podst'!$A$1:$AC$25</oldFormula>
  </rdn>
  <rdn rId="0" localSheetId="3" customView="1" name="Z_A8A5BDFE_16B2_40FE_8A28_1419092A9D18_.wvu.PrintArea" hidden="1" oldHidden="1">
    <formula>'gm podst'!$A$1:$Z$44</formula>
    <oldFormula>'gm podst'!$A$1:$Z$44</oldFormula>
  </rdn>
  <rdn rId="0" localSheetId="3" customView="1" name="Z_A8A5BDFE_16B2_40FE_8A28_1419092A9D18_.wvu.PrintTitles" hidden="1" oldHidden="1">
    <formula>'gm podst'!$1:$2</formula>
    <oldFormula>'gm podst'!$1:$2</oldFormula>
  </rdn>
  <rdn rId="0" localSheetId="3" customView="1" name="Z_A8A5BDFE_16B2_40FE_8A28_1419092A9D18_.wvu.FilterData" hidden="1" oldHidden="1">
    <formula>'gm podst'!$A$1:$AD$39</formula>
    <oldFormula>'gm podst'!$A$1:$AD$39</oldFormula>
  </rdn>
  <rdn rId="0" localSheetId="4" customView="1" name="Z_A8A5BDFE_16B2_40FE_8A28_1419092A9D18_.wvu.PrintArea" hidden="1" oldHidden="1">
    <formula>'pow rez'!$A$1:$Y$11</formula>
    <oldFormula>'pow rez'!$A$1:$Y$11</oldFormula>
  </rdn>
  <rdn rId="0" localSheetId="4" customView="1" name="Z_A8A5BDFE_16B2_40FE_8A28_1419092A9D18_.wvu.PrintTitles" hidden="1" oldHidden="1">
    <formula>'pow rez'!$1:$2</formula>
    <oldFormula>'pow rez'!$1:$2</oldFormula>
  </rdn>
  <rdn rId="0" localSheetId="5" customView="1" name="Z_A8A5BDFE_16B2_40FE_8A28_1419092A9D18_.wvu.PrintArea" hidden="1" oldHidden="1">
    <formula>'gm rez'!$A$1:$Z$18</formula>
    <oldFormula>'gm rez'!$A$1:$Z$18</oldFormula>
  </rdn>
  <rdn rId="0" localSheetId="5" customView="1" name="Z_A8A5BDFE_16B2_40FE_8A28_1419092A9D18_.wvu.PrintTitles" hidden="1" oldHidden="1">
    <formula>'gm rez'!$1:$2</formula>
    <oldFormula>'gm rez'!$1:$2</oldFormula>
  </rdn>
  <rdn rId="0" localSheetId="5" customView="1" name="Z_A8A5BDFE_16B2_40FE_8A28_1419092A9D18_.wvu.FilterData" hidden="1" oldHidden="1">
    <formula>'gm rez'!$A$1:$AD$14</formula>
    <oldFormula>'gm rez'!$A$1:$AD$14</oldFormula>
  </rdn>
  <rcv guid="{A8A5BDFE-16B2-40FE-8A28-1419092A9D1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3" odxf="1" dxf="1" numFmtId="4">
    <oc r="L34">
      <v>582539.72999998974</v>
    </oc>
    <nc r="L34">
      <f>ROUNDDOWN(K34*N34,2)</f>
    </nc>
    <odxf>
      <font>
        <sz val="9"/>
        <color rgb="FFFF0000"/>
        <name val="Arial"/>
        <scheme val="none"/>
      </font>
    </odxf>
    <ndxf>
      <font>
        <sz val="9"/>
        <color auto="1"/>
        <name val="Arial"/>
        <scheme val="none"/>
      </font>
    </ndxf>
  </rcc>
  <rcc rId="21" sId="3" odxf="1" dxf="1">
    <oc r="L35">
      <f>ROUNDDOWN(K35*N35,2)</f>
    </oc>
    <nc r="L35">
      <f>ROUNDDOWN(K35*N35,2)</f>
    </nc>
    <odxf>
      <fill>
        <patternFill patternType="solid">
          <bgColor theme="5" tint="0.79998168889431442"/>
        </patternFill>
      </fill>
    </odxf>
    <ndxf>
      <fill>
        <patternFill patternType="none">
          <bgColor indexed="65"/>
        </patternFill>
      </fill>
    </ndxf>
  </rcc>
  <rcc rId="22" sId="3" numFmtId="4">
    <nc r="K35">
      <v>820425.1</v>
    </nc>
  </rcc>
  <rfmt sheetId="3" sqref="A35:XFD35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:K13">
    <dxf>
      <fill>
        <patternFill>
          <bgColor rgb="FFFF66FF"/>
        </patternFill>
      </fill>
    </dxf>
  </rfmt>
  <rfmt sheetId="2" sqref="U13">
    <dxf>
      <fill>
        <patternFill>
          <bgColor rgb="FFFF66FF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13">
    <dxf>
      <fill>
        <patternFill patternType="solid">
          <bgColor rgb="FFFF66FF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2">
    <oc r="I10" t="inlineStr">
      <is>
        <t>lipiec 2026 listopad 2026</t>
      </is>
    </oc>
    <nc r="I10" t="inlineStr">
      <is>
        <t>maj 2026 październik 2026</t>
      </is>
    </nc>
  </rcc>
  <rfmt sheetId="2" sqref="I10:L10">
    <dxf>
      <fill>
        <patternFill>
          <bgColor rgb="FFFFFF00"/>
        </patternFill>
      </fill>
    </dxf>
  </rfmt>
  <rfmt sheetId="2" sqref="U10">
    <dxf>
      <fill>
        <patternFill>
          <bgColor rgb="FFFFFF00"/>
        </patternFill>
      </fill>
    </dxf>
  </rfmt>
  <rfmt sheetId="2" sqref="J12:L12">
    <dxf>
      <fill>
        <patternFill patternType="solid">
          <bgColor rgb="FFFFFF00"/>
        </patternFill>
      </fill>
    </dxf>
  </rfmt>
  <rfmt sheetId="2" sqref="U12">
    <dxf>
      <fill>
        <patternFill patternType="solid">
          <bgColor rgb="FFFFFF00"/>
        </patternFill>
      </fill>
    </dxf>
  </rfmt>
  <rdn rId="0" localSheetId="1" customView="1" name="Z_79FD1A19_8B99_4324_A88C_0B47A709E3BB_.wvu.PrintArea" hidden="1" oldHidden="1">
    <formula>'TERC - "nazwa woj"'!$A$1:$Q$36</formula>
  </rdn>
  <rdn rId="0" localSheetId="2" customView="1" name="Z_79FD1A19_8B99_4324_A88C_0B47A709E3BB_.wvu.PrintArea" hidden="1" oldHidden="1">
    <formula>'pow podst'!$A$1:$Y$30</formula>
  </rdn>
  <rdn rId="0" localSheetId="2" customView="1" name="Z_79FD1A19_8B99_4324_A88C_0B47A709E3BB_.wvu.PrintTitles" hidden="1" oldHidden="1">
    <formula>'pow podst'!$1:$2</formula>
  </rdn>
  <rdn rId="0" localSheetId="2" customView="1" name="Z_79FD1A19_8B99_4324_A88C_0B47A709E3BB_.wvu.FilterData" hidden="1" oldHidden="1">
    <formula>'pow podst'!$A$1:$AC$25</formula>
  </rdn>
  <rdn rId="0" localSheetId="3" customView="1" name="Z_79FD1A19_8B99_4324_A88C_0B47A709E3BB_.wvu.PrintArea" hidden="1" oldHidden="1">
    <formula>'gm podst'!$A$1:$Z$44</formula>
  </rdn>
  <rdn rId="0" localSheetId="3" customView="1" name="Z_79FD1A19_8B99_4324_A88C_0B47A709E3BB_.wvu.PrintTitles" hidden="1" oldHidden="1">
    <formula>'gm podst'!$1:$2</formula>
  </rdn>
  <rdn rId="0" localSheetId="3" customView="1" name="Z_79FD1A19_8B99_4324_A88C_0B47A709E3BB_.wvu.FilterData" hidden="1" oldHidden="1">
    <formula>'gm podst'!$A$1:$AD$39</formula>
  </rdn>
  <rdn rId="0" localSheetId="4" customView="1" name="Z_79FD1A19_8B99_4324_A88C_0B47A709E3BB_.wvu.PrintArea" hidden="1" oldHidden="1">
    <formula>'pow rez'!$A$1:$Y$11</formula>
  </rdn>
  <rdn rId="0" localSheetId="4" customView="1" name="Z_79FD1A19_8B99_4324_A88C_0B47A709E3BB_.wvu.PrintTitles" hidden="1" oldHidden="1">
    <formula>'pow rez'!$1:$2</formula>
  </rdn>
  <rdn rId="0" localSheetId="5" customView="1" name="Z_79FD1A19_8B99_4324_A88C_0B47A709E3BB_.wvu.PrintArea" hidden="1" oldHidden="1">
    <formula>'gm rez'!$A$1:$Z$18</formula>
  </rdn>
  <rdn rId="0" localSheetId="5" customView="1" name="Z_79FD1A19_8B99_4324_A88C_0B47A709E3BB_.wvu.PrintTitles" hidden="1" oldHidden="1">
    <formula>'gm rez'!$1:$2</formula>
  </rdn>
  <rdn rId="0" localSheetId="5" customView="1" name="Z_79FD1A19_8B99_4324_A88C_0B47A709E3BB_.wvu.FilterData" hidden="1" oldHidden="1">
    <formula>'gm rez'!$A$1:$AD$14</formula>
  </rdn>
  <rcv guid="{79FD1A19-8B99-4324-A88C-0B47A709E3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70" zoomScaleNormal="100" zoomScaleSheetLayoutView="90" workbookViewId="0"/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4" width="15.7109375" style="14" customWidth="1"/>
    <col min="15" max="16" width="17.140625" style="14" customWidth="1"/>
    <col min="17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249" t="s">
        <v>239</v>
      </c>
      <c r="J1" s="8"/>
      <c r="K1" s="8"/>
      <c r="L1" s="8"/>
      <c r="M1" s="8"/>
      <c r="N1" s="233"/>
      <c r="O1" s="234"/>
      <c r="P1" s="234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ht="15.75" x14ac:dyDescent="0.25">
      <c r="A2" s="11"/>
      <c r="B2" s="11"/>
      <c r="C2" s="11"/>
      <c r="D2" s="11"/>
      <c r="E2" s="11"/>
      <c r="F2" s="283" t="s">
        <v>18</v>
      </c>
      <c r="G2" s="284"/>
      <c r="H2" s="284"/>
      <c r="I2" s="284"/>
      <c r="J2" s="284"/>
      <c r="K2" s="284"/>
      <c r="L2" s="284"/>
      <c r="M2" s="284"/>
      <c r="N2" s="285"/>
      <c r="O2" s="235"/>
      <c r="P2" s="235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86"/>
      <c r="G3" s="287"/>
      <c r="H3" s="287"/>
      <c r="I3" s="287"/>
      <c r="J3" s="287"/>
      <c r="K3" s="287"/>
      <c r="L3" s="287"/>
      <c r="M3" s="287"/>
      <c r="N3" s="288"/>
      <c r="P3" s="236"/>
      <c r="Z3" s="12"/>
    </row>
    <row r="4" spans="1:26" x14ac:dyDescent="0.25">
      <c r="A4" s="15" t="s">
        <v>220</v>
      </c>
      <c r="B4" s="16"/>
      <c r="C4" s="16"/>
      <c r="D4" s="16"/>
      <c r="E4" s="16"/>
      <c r="F4" s="286"/>
      <c r="G4" s="287"/>
      <c r="H4" s="287"/>
      <c r="I4" s="287"/>
      <c r="J4" s="287"/>
      <c r="K4" s="287"/>
      <c r="L4" s="287"/>
      <c r="M4" s="287"/>
      <c r="N4" s="288"/>
      <c r="O4" s="236"/>
      <c r="Z4" s="17"/>
    </row>
    <row r="5" spans="1:26" x14ac:dyDescent="0.25">
      <c r="A5" s="16"/>
      <c r="B5" s="16"/>
      <c r="C5" s="16"/>
      <c r="D5" s="16"/>
      <c r="E5" s="16"/>
      <c r="F5" s="286"/>
      <c r="G5" s="287"/>
      <c r="H5" s="287"/>
      <c r="I5" s="287"/>
      <c r="J5" s="287"/>
      <c r="K5" s="287"/>
      <c r="L5" s="287"/>
      <c r="M5" s="287"/>
      <c r="N5" s="288"/>
      <c r="O5" s="236"/>
      <c r="Z5" s="12"/>
    </row>
    <row r="6" spans="1:26" x14ac:dyDescent="0.25">
      <c r="A6" s="15" t="s">
        <v>221</v>
      </c>
      <c r="B6" s="16"/>
      <c r="C6" s="16"/>
      <c r="D6" s="16"/>
      <c r="E6" s="16"/>
      <c r="F6" s="286"/>
      <c r="G6" s="287"/>
      <c r="H6" s="287"/>
      <c r="I6" s="287"/>
      <c r="J6" s="287"/>
      <c r="K6" s="287"/>
      <c r="L6" s="287"/>
      <c r="M6" s="287"/>
      <c r="N6" s="288"/>
      <c r="Z6" s="17"/>
    </row>
    <row r="7" spans="1:26" ht="28.5" customHeight="1" thickBot="1" x14ac:dyDescent="0.3">
      <c r="A7" s="16"/>
      <c r="B7" s="16"/>
      <c r="C7" s="16"/>
      <c r="D7" s="16"/>
      <c r="E7" s="16"/>
      <c r="F7" s="289"/>
      <c r="G7" s="290"/>
      <c r="H7" s="290"/>
      <c r="I7" s="290"/>
      <c r="J7" s="290"/>
      <c r="K7" s="290"/>
      <c r="L7" s="290"/>
      <c r="M7" s="290"/>
      <c r="N7" s="291"/>
      <c r="O7" s="248"/>
      <c r="P7" s="237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O8" s="238"/>
      <c r="P8" s="239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92" t="s">
        <v>1</v>
      </c>
      <c r="B10" s="294" t="s">
        <v>34</v>
      </c>
      <c r="C10" s="296" t="s">
        <v>19</v>
      </c>
      <c r="D10" s="298" t="s">
        <v>20</v>
      </c>
      <c r="E10" s="300" t="s">
        <v>21</v>
      </c>
      <c r="F10" s="88"/>
      <c r="G10" s="75"/>
      <c r="H10" s="76"/>
      <c r="I10" s="75"/>
      <c r="J10" s="76" t="s">
        <v>12</v>
      </c>
      <c r="K10" s="75"/>
      <c r="L10" s="75"/>
      <c r="M10" s="75"/>
      <c r="N10" s="76"/>
      <c r="O10" s="76"/>
      <c r="P10" s="76"/>
      <c r="Q10" s="77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93"/>
      <c r="B11" s="295"/>
      <c r="C11" s="297"/>
      <c r="D11" s="299"/>
      <c r="E11" s="301"/>
      <c r="F11" s="94">
        <v>2019</v>
      </c>
      <c r="G11" s="95">
        <v>2020</v>
      </c>
      <c r="H11" s="95">
        <v>2021</v>
      </c>
      <c r="I11" s="95">
        <v>2022</v>
      </c>
      <c r="J11" s="95">
        <v>2023</v>
      </c>
      <c r="K11" s="95">
        <v>2024</v>
      </c>
      <c r="L11" s="95">
        <v>2025</v>
      </c>
      <c r="M11" s="95">
        <v>2026</v>
      </c>
      <c r="N11" s="95">
        <v>2027</v>
      </c>
      <c r="O11" s="95">
        <v>2028</v>
      </c>
      <c r="P11" s="95">
        <v>2029</v>
      </c>
      <c r="Q11" s="96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97" t="s">
        <v>36</v>
      </c>
      <c r="B12" s="98">
        <f>COUNTA('pow podst'!K3:K21)</f>
        <v>19</v>
      </c>
      <c r="C12" s="99">
        <f>SUM('pow podst'!J3:J21)</f>
        <v>67878632.540000007</v>
      </c>
      <c r="D12" s="100">
        <f>SUM('pow podst'!L3:L21)</f>
        <v>31251871.469999999</v>
      </c>
      <c r="E12" s="101">
        <f>SUM('pow podst'!K3:K21)</f>
        <v>36626761.069999993</v>
      </c>
      <c r="F12" s="102">
        <f>SUM('pow podst'!N3:N21)</f>
        <v>0</v>
      </c>
      <c r="G12" s="99">
        <f>SUM('pow podst'!O3:O21)</f>
        <v>0</v>
      </c>
      <c r="H12" s="99">
        <f>SUM('pow podst'!P3:P21)</f>
        <v>0</v>
      </c>
      <c r="I12" s="99">
        <f>SUM('pow podst'!Q3:Q21)</f>
        <v>0</v>
      </c>
      <c r="J12" s="99">
        <f>SUM('pow podst'!R3:R21)</f>
        <v>0</v>
      </c>
      <c r="K12" s="99">
        <f>SUM('pow podst'!S3:S21)</f>
        <v>0</v>
      </c>
      <c r="L12" s="99">
        <f>SUM('pow podst'!T3:T21)</f>
        <v>6000265.9500000002</v>
      </c>
      <c r="M12" s="99">
        <f>SUM('pow podst'!U3:U21)</f>
        <v>25032425.150000002</v>
      </c>
      <c r="N12" s="99">
        <f>SUM('pow podst'!V3:V21)</f>
        <v>5594069.9699999997</v>
      </c>
      <c r="O12" s="99">
        <f>SUM('pow podst'!W3:W21)</f>
        <v>0</v>
      </c>
      <c r="P12" s="99">
        <f>SUM('pow podst'!X3:X21)</f>
        <v>0</v>
      </c>
      <c r="Q12" s="103">
        <f>SUM('pow podst'!Y3:Y21)</f>
        <v>0</v>
      </c>
      <c r="R12" s="20" t="b">
        <f>C12=(D12+E12)</f>
        <v>1</v>
      </c>
      <c r="S12" s="38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04" t="s">
        <v>37</v>
      </c>
      <c r="B13" s="147">
        <f>COUNTIF('pow podst'!C3:C21,"K")</f>
        <v>2</v>
      </c>
      <c r="C13" s="148">
        <f>SUMIF('pow podst'!C3:C21,"K",'pow podst'!J3:J21)</f>
        <v>8635708.2300000004</v>
      </c>
      <c r="D13" s="149">
        <f>SUMIF('pow podst'!C3:C21,"K",'pow podst'!L3:L21)</f>
        <v>1630409.28</v>
      </c>
      <c r="E13" s="47">
        <f>SUMIF('pow podst'!C3:C21,"K",'pow podst'!K3:K21)</f>
        <v>7005298.9500000002</v>
      </c>
      <c r="F13" s="156">
        <f>SUMIF('pow podst'!C3:C21,"K",'pow podst'!N3:N21)</f>
        <v>0</v>
      </c>
      <c r="G13" s="148">
        <f>SUMIF('pow podst'!C3:C21,"K",'pow podst'!O3:O21)</f>
        <v>0</v>
      </c>
      <c r="H13" s="148">
        <f>SUMIF('pow podst'!C3:C21,"K",'pow podst'!P3:P21)</f>
        <v>0</v>
      </c>
      <c r="I13" s="148">
        <f>SUMIF('pow podst'!C3:C21,"K",'pow podst'!Q3:Q21)</f>
        <v>0</v>
      </c>
      <c r="J13" s="148">
        <f>SUMIF('pow podst'!C3:C21,"K",'pow podst'!R3:R21)</f>
        <v>0</v>
      </c>
      <c r="K13" s="148">
        <f>SUMIF('pow podst'!C3:C21,"K",'pow podst'!S3:S21)</f>
        <v>0</v>
      </c>
      <c r="L13" s="148">
        <f>SUMIF('pow podst'!C3:C21,"K",'pow podst'!T3:T21)</f>
        <v>6000265.9500000002</v>
      </c>
      <c r="M13" s="148">
        <f>SUMIF('pow podst'!C3:C21,"K",'pow podst'!U3:U21)</f>
        <v>1005033</v>
      </c>
      <c r="N13" s="148">
        <f>SUMIF('pow podst'!C3:C21,"K",'pow podst'!V3:V21)</f>
        <v>0</v>
      </c>
      <c r="O13" s="148">
        <f>SUMIF('pow podst'!C3:C21,"K",'pow podst'!W3:W21)</f>
        <v>0</v>
      </c>
      <c r="P13" s="148">
        <f>SUMIF('pow podst'!D3:D21,"K",'pow podst'!X3:X21)</f>
        <v>0</v>
      </c>
      <c r="Q13" s="157">
        <f>SUMIF('pow podst'!E3:E21,"K",'pow podst'!Y3:Y21)</f>
        <v>0</v>
      </c>
      <c r="R13" s="20" t="b">
        <f t="shared" ref="R13:R36" si="0">C13=(D13+E13)</f>
        <v>1</v>
      </c>
      <c r="S13" s="38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05" t="s">
        <v>38</v>
      </c>
      <c r="B14" s="150">
        <f>COUNTIF('pow podst'!C3:C21,"N")</f>
        <v>14</v>
      </c>
      <c r="C14" s="151">
        <f>SUMIF('pow podst'!C3:C21,"N",'pow podst'!J3:J21)</f>
        <v>36532839.439999998</v>
      </c>
      <c r="D14" s="152">
        <f>SUMIF('pow podst'!C3:C21,"N",'pow podst'!L3:L21)</f>
        <v>18266419.75</v>
      </c>
      <c r="E14" s="46">
        <f>SUMIF('pow podst'!C3:C21,"N",'pow podst'!K3:K21)</f>
        <v>18266419.690000001</v>
      </c>
      <c r="F14" s="158">
        <f>SUMIF('pow podst'!C3:C21,"N",'pow podst'!N3:N21)</f>
        <v>0</v>
      </c>
      <c r="G14" s="151">
        <f>SUMIF('pow podst'!C3:C21,"N",'pow podst'!O3:O21)</f>
        <v>0</v>
      </c>
      <c r="H14" s="151">
        <f>SUMIF('pow podst'!C3:C21,"N",'pow podst'!P3:P21)</f>
        <v>0</v>
      </c>
      <c r="I14" s="151">
        <f>SUMIF('pow podst'!C3:C21,"N",'pow podst'!Q3:Q21)</f>
        <v>0</v>
      </c>
      <c r="J14" s="151">
        <f>SUMIF('pow podst'!C3:C21,"N",'pow podst'!R3:R21)</f>
        <v>0</v>
      </c>
      <c r="K14" s="151">
        <f>SUMIF('pow podst'!C3:C21,"N",'pow podst'!S3:S21)</f>
        <v>0</v>
      </c>
      <c r="L14" s="151">
        <f>SUMIF('pow podst'!C3:C21,"N",'pow podst'!T3:T21)</f>
        <v>0</v>
      </c>
      <c r="M14" s="151">
        <f>SUMIF('pow podst'!C3:C21,"N",'pow podst'!U3:U21)</f>
        <v>18266419.690000001</v>
      </c>
      <c r="N14" s="151">
        <f>SUMIF('pow podst'!C3:C21,"N",'pow podst'!V3:V21)</f>
        <v>0</v>
      </c>
      <c r="O14" s="151">
        <f>SUMIF('pow podst'!C3:C21,"N",'pow podst'!W3:W21)</f>
        <v>0</v>
      </c>
      <c r="P14" s="151">
        <f>SUMIF('pow podst'!D3:D21,"N",'pow podst'!X3:X21)</f>
        <v>0</v>
      </c>
      <c r="Q14" s="159">
        <f>SUMIF('pow podst'!E3:E21,"N",'pow podst'!Y3:Y21)</f>
        <v>0</v>
      </c>
      <c r="R14" s="20" t="b">
        <f t="shared" si="0"/>
        <v>1</v>
      </c>
      <c r="S14" s="38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06" t="s">
        <v>39</v>
      </c>
      <c r="B15" s="153">
        <f>COUNTIF('pow podst'!C3:C21,"W")</f>
        <v>3</v>
      </c>
      <c r="C15" s="154">
        <f>SUMIF('pow podst'!C3:C21,"W",'pow podst'!J3:J21)</f>
        <v>22710084.869999997</v>
      </c>
      <c r="D15" s="155">
        <f>SUMIF('pow podst'!C3:C21,"W",'pow podst'!L3:L21)</f>
        <v>11355042.439999999</v>
      </c>
      <c r="E15" s="107">
        <f>SUMIF('pow podst'!C3:C21,"W",'pow podst'!K3:K21)</f>
        <v>11355042.43</v>
      </c>
      <c r="F15" s="160">
        <f>SUMIF('pow podst'!C3:C21,"W",'pow podst'!N3:N21)</f>
        <v>0</v>
      </c>
      <c r="G15" s="154">
        <f>SUMIF('pow podst'!C3:C21,"W",'pow podst'!O3:O21)</f>
        <v>0</v>
      </c>
      <c r="H15" s="154">
        <f>SUMIF('pow podst'!C3:C21,"W",'pow podst'!P3:P21)</f>
        <v>0</v>
      </c>
      <c r="I15" s="154">
        <f>SUMIF('pow podst'!C3:C21,"W",'pow podst'!Q3:Q21)</f>
        <v>0</v>
      </c>
      <c r="J15" s="154">
        <f>SUMIF('pow podst'!C3:C21,"W",'pow podst'!R3:R21)</f>
        <v>0</v>
      </c>
      <c r="K15" s="154">
        <f>SUMIF('pow podst'!C3:C21,"W",'pow podst'!S3:S21)</f>
        <v>0</v>
      </c>
      <c r="L15" s="154">
        <f>SUMIF('pow podst'!C3:C21,"W",'pow podst'!T3:T21)</f>
        <v>0</v>
      </c>
      <c r="M15" s="154">
        <f>SUMIF('pow podst'!C3:C21,"W",'pow podst'!U3:U21)</f>
        <v>5760972.46</v>
      </c>
      <c r="N15" s="154">
        <f>SUMIF('pow podst'!C3:C21,"W",'pow podst'!V3:V21)</f>
        <v>5594069.9699999997</v>
      </c>
      <c r="O15" s="154">
        <f>SUMIF('pow podst'!C3:C21,"W",'pow podst'!W3:W21)</f>
        <v>0</v>
      </c>
      <c r="P15" s="154">
        <f>SUMIF('pow podst'!D3:D21,"W",'pow podst'!X3:X21)</f>
        <v>0</v>
      </c>
      <c r="Q15" s="161">
        <f>SUMIF('pow podst'!E3:E21,"W",'pow podst'!Y3:Y21)</f>
        <v>0</v>
      </c>
      <c r="R15" s="20" t="b">
        <f t="shared" si="0"/>
        <v>1</v>
      </c>
      <c r="S15" s="38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97" t="s">
        <v>40</v>
      </c>
      <c r="B16" s="98">
        <f>COUNTA('gm podst'!L3:L35)</f>
        <v>32</v>
      </c>
      <c r="C16" s="99">
        <f>SUM('gm podst'!K3:K35)</f>
        <v>91200493.899999991</v>
      </c>
      <c r="D16" s="100">
        <f>SUM('gm podst'!M3:M35)</f>
        <v>32361963.239999995</v>
      </c>
      <c r="E16" s="101">
        <f>SUM('gm podst'!L3:L35)</f>
        <v>58838530.660000004</v>
      </c>
      <c r="F16" s="162">
        <f>SUM('gm podst'!O3:O35)</f>
        <v>0</v>
      </c>
      <c r="G16" s="163">
        <f>SUM('gm podst'!P3:P35)</f>
        <v>0</v>
      </c>
      <c r="H16" s="163">
        <f>SUM('gm podst'!Q3:Q35)</f>
        <v>0</v>
      </c>
      <c r="I16" s="163">
        <f>SUM('gm podst'!R3:R35)</f>
        <v>0</v>
      </c>
      <c r="J16" s="163">
        <f>SUM('gm podst'!S3:S35)</f>
        <v>0</v>
      </c>
      <c r="K16" s="163">
        <f>SUM('gm podst'!T3:T35)</f>
        <v>3955960.44</v>
      </c>
      <c r="L16" s="163">
        <f>SUM('gm podst'!U3:U35)</f>
        <v>18368518.990000002</v>
      </c>
      <c r="M16" s="163">
        <f>SUM('gm podst'!V3:V35)</f>
        <v>32885499.670000002</v>
      </c>
      <c r="N16" s="163">
        <f>SUM('gm podst'!W3:W35)</f>
        <v>3628551.56</v>
      </c>
      <c r="O16" s="163">
        <f>SUM('gm podst'!X3:X35)</f>
        <v>0</v>
      </c>
      <c r="P16" s="163">
        <f>SUM('gm podst'!Y3:Y35)</f>
        <v>0</v>
      </c>
      <c r="Q16" s="164">
        <f>SUM('gm podst'!Z3:Z35)</f>
        <v>0</v>
      </c>
      <c r="R16" s="20" t="b">
        <f t="shared" si="0"/>
        <v>1</v>
      </c>
      <c r="S16" s="38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04" t="s">
        <v>37</v>
      </c>
      <c r="B17" s="147">
        <f>COUNTIF('gm podst'!C3:C35,"K")</f>
        <v>5</v>
      </c>
      <c r="C17" s="148">
        <f>SUMIF('gm podst'!C3:C35,"K",'gm podst'!K3:K35)</f>
        <v>34419660.219999999</v>
      </c>
      <c r="D17" s="149">
        <f>SUMIF('gm podst'!C3:C35,"K",'gm podst'!M3:M35)</f>
        <v>3971546.3599999985</v>
      </c>
      <c r="E17" s="47">
        <f>SUMIF('gm podst'!C3:C35,"K",'gm podst'!L3:L35)</f>
        <v>30448113.859999999</v>
      </c>
      <c r="F17" s="156">
        <f>SUMIF('gm podst'!C3:C35,"K",'gm podst'!O3:O35)</f>
        <v>0</v>
      </c>
      <c r="G17" s="148">
        <f>SUMIF('gm podst'!C3:C35,"K",'gm podst'!P3:P35)</f>
        <v>0</v>
      </c>
      <c r="H17" s="148">
        <f>SUMIF('gm podst'!C3:C35,"K",'gm podst'!Q3:Q35)</f>
        <v>0</v>
      </c>
      <c r="I17" s="148">
        <f>SUMIF('gm podst'!C3:C35,"K",'gm podst'!R3:R35)</f>
        <v>0</v>
      </c>
      <c r="J17" s="148">
        <f>SUMIF('gm podst'!C3:C35,"K",'gm podst'!S3:S35)</f>
        <v>0</v>
      </c>
      <c r="K17" s="148">
        <f>SUMIF('gm podst'!C3:C35,"K",'gm podst'!T3:T35)</f>
        <v>3955960.44</v>
      </c>
      <c r="L17" s="148">
        <f>SUMIF('gm podst'!C3:C35,"K",'gm podst'!U3:U35)</f>
        <v>18368518.990000002</v>
      </c>
      <c r="M17" s="148">
        <f>SUMIF('gm podst'!C3:C35,"K",'gm podst'!V3:V35)</f>
        <v>8123634.4300000006</v>
      </c>
      <c r="N17" s="148">
        <f>SUMIF('gm podst'!C3:C35,"K",'gm podst'!W3:W35)</f>
        <v>0</v>
      </c>
      <c r="O17" s="148">
        <f>SUMIF('gm podst'!C3:C35,"K",'gm podst'!X3:X35)</f>
        <v>0</v>
      </c>
      <c r="P17" s="148">
        <f>SUMIF('gm podst'!D3:D35,"K",'gm podst'!Y3:Y35)</f>
        <v>0</v>
      </c>
      <c r="Q17" s="157">
        <f>SUMIF('gm podst'!E3:E35,"K",'gm podst'!Z3:Z35)</f>
        <v>0</v>
      </c>
      <c r="R17" s="20" t="b">
        <f t="shared" si="0"/>
        <v>1</v>
      </c>
      <c r="S17" s="38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05" t="s">
        <v>38</v>
      </c>
      <c r="B18" s="150">
        <f>COUNTIF('gm podst'!C3:C35,"N")</f>
        <v>24</v>
      </c>
      <c r="C18" s="151">
        <f>SUMIF('gm podst'!C3:C35,"N",'gm podst'!K3:K35)</f>
        <v>38825352.570000008</v>
      </c>
      <c r="D18" s="152">
        <f>SUMIF('gm podst'!C3:C35,"N",'gm podst'!M3:M35)</f>
        <v>19412676.32</v>
      </c>
      <c r="E18" s="46">
        <f>SUMIF('gm podst'!C3:C35,"N",'gm podst'!L3:L35)</f>
        <v>19412676.25</v>
      </c>
      <c r="F18" s="158">
        <f>SUMIF('gm podst'!C3:C35,"N",'gm podst'!O3:O35)</f>
        <v>0</v>
      </c>
      <c r="G18" s="151">
        <f>SUMIF('gm podst'!C3:C35,"N",'gm podst'!P3:P35)</f>
        <v>0</v>
      </c>
      <c r="H18" s="151">
        <f>SUMIF('gm podst'!C3:C35,"N",'gm podst'!Q3:Q35)</f>
        <v>0</v>
      </c>
      <c r="I18" s="151">
        <f>SUMIF('gm podst'!C3:C35,"N",'gm podst'!R3:R35)</f>
        <v>0</v>
      </c>
      <c r="J18" s="151">
        <f>SUMIF('gm podst'!C3:C35,"N",'gm podst'!S3:S35)</f>
        <v>0</v>
      </c>
      <c r="K18" s="151">
        <f>SUMIF('gm podst'!C3:C35,"N",'gm podst'!T3:T35)</f>
        <v>0</v>
      </c>
      <c r="L18" s="151">
        <f>SUMIF('gm podst'!C3:C35,"N",'gm podst'!U3:U35)</f>
        <v>0</v>
      </c>
      <c r="M18" s="151">
        <f>SUMIF('gm podst'!C3:C35,"N",'gm podst'!V3:V35)</f>
        <v>19412676.25</v>
      </c>
      <c r="N18" s="151">
        <f>SUMIF('gm podst'!C3:C35,"N",'gm podst'!W3:W35)</f>
        <v>0</v>
      </c>
      <c r="O18" s="151">
        <f>SUMIF('gm podst'!C3:C35,"N",'gm podst'!X3:X35)</f>
        <v>0</v>
      </c>
      <c r="P18" s="151">
        <f>SUMIF('gm podst'!D3:D35,"N",'gm podst'!Y3:Y35)</f>
        <v>0</v>
      </c>
      <c r="Q18" s="159">
        <f>SUMIF('gm podst'!E3:E35,"N",'gm podst'!Z3:Z35)</f>
        <v>0</v>
      </c>
      <c r="R18" s="20" t="b">
        <f t="shared" si="0"/>
        <v>1</v>
      </c>
      <c r="S18" s="38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06" t="s">
        <v>39</v>
      </c>
      <c r="B19" s="153">
        <f>COUNTIF('gm podst'!C3:C35,"W")</f>
        <v>3</v>
      </c>
      <c r="C19" s="154">
        <f>SUMIF('gm podst'!C3:C35,"W",'gm podst'!K3:K35)</f>
        <v>17955481.109999999</v>
      </c>
      <c r="D19" s="155">
        <f>SUMIF('gm podst'!C3:C35,"W",'gm podst'!M3:M35)</f>
        <v>8977740.5599999987</v>
      </c>
      <c r="E19" s="107">
        <f>SUMIF('gm podst'!C3:C35,"W",'gm podst'!L3:L35)</f>
        <v>8977740.5500000007</v>
      </c>
      <c r="F19" s="160">
        <f>SUMIF('gm podst'!C3:C35,"W",'gm podst'!O3:O35)</f>
        <v>0</v>
      </c>
      <c r="G19" s="154">
        <f>SUMIF('gm podst'!C3:C35,"W",'gm podst'!P3:P35)</f>
        <v>0</v>
      </c>
      <c r="H19" s="154">
        <f>SUMIF('gm podst'!C3:C35,"W",'gm podst'!Q3:Q35)</f>
        <v>0</v>
      </c>
      <c r="I19" s="154">
        <f>SUMIF('gm podst'!C3:C35,"W",'gm podst'!R3:R35)</f>
        <v>0</v>
      </c>
      <c r="J19" s="154">
        <f>SUMIF('gm podst'!C3:C35,"W",'gm podst'!S3:S35)</f>
        <v>0</v>
      </c>
      <c r="K19" s="154">
        <f>SUMIF('gm podst'!C3:C35,"W",'gm podst'!T3:T35)</f>
        <v>0</v>
      </c>
      <c r="L19" s="154">
        <f>SUMIF('gm podst'!C3:C35,"W",'gm podst'!U3:U35)</f>
        <v>0</v>
      </c>
      <c r="M19" s="154">
        <f>SUMIF('gm podst'!C3:C35,"W",'gm podst'!V3:V35)</f>
        <v>5349188.99</v>
      </c>
      <c r="N19" s="154">
        <f>SUMIF('gm podst'!C3:C35,"W",'gm podst'!W3:W35)</f>
        <v>3628551.56</v>
      </c>
      <c r="O19" s="154">
        <f>SUMIF('gm podst'!C3:C35,"W",'gm podst'!X3:X35)</f>
        <v>0</v>
      </c>
      <c r="P19" s="154">
        <f>SUMIF('gm podst'!D3:D35,"W",'gm podst'!Y3:Y35)</f>
        <v>0</v>
      </c>
      <c r="Q19" s="161">
        <f>SUMIF('gm podst'!E3:E35,"W",'gm podst'!Z3:Z35)</f>
        <v>0</v>
      </c>
      <c r="R19" s="20" t="b">
        <f t="shared" si="0"/>
        <v>1</v>
      </c>
      <c r="S19" s="38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08" t="s">
        <v>41</v>
      </c>
      <c r="B20" s="109">
        <f>B12+B16</f>
        <v>51</v>
      </c>
      <c r="C20" s="110">
        <f>C12+C16</f>
        <v>159079126.44</v>
      </c>
      <c r="D20" s="111">
        <f t="shared" ref="C20:O22" si="2">D12+D16</f>
        <v>63613834.709999993</v>
      </c>
      <c r="E20" s="112">
        <f t="shared" si="2"/>
        <v>95465291.729999989</v>
      </c>
      <c r="F20" s="113">
        <f t="shared" si="2"/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10">
        <f t="shared" si="2"/>
        <v>3955960.44</v>
      </c>
      <c r="L20" s="110">
        <f t="shared" si="2"/>
        <v>24368784.940000001</v>
      </c>
      <c r="M20" s="110">
        <f t="shared" si="2"/>
        <v>57917924.820000008</v>
      </c>
      <c r="N20" s="110">
        <f t="shared" si="2"/>
        <v>9222621.5299999993</v>
      </c>
      <c r="O20" s="110">
        <f t="shared" si="2"/>
        <v>0</v>
      </c>
      <c r="P20" s="110">
        <f t="shared" ref="P20:Q20" si="3">P12+P16</f>
        <v>0</v>
      </c>
      <c r="Q20" s="114">
        <f t="shared" si="3"/>
        <v>0</v>
      </c>
      <c r="R20" s="20" t="b">
        <f t="shared" si="0"/>
        <v>1</v>
      </c>
      <c r="S20" s="38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15" t="s">
        <v>37</v>
      </c>
      <c r="B21" s="79">
        <f>B13+B17</f>
        <v>7</v>
      </c>
      <c r="C21" s="71">
        <f t="shared" si="2"/>
        <v>43055368.450000003</v>
      </c>
      <c r="D21" s="84">
        <f t="shared" si="2"/>
        <v>5601955.6399999987</v>
      </c>
      <c r="E21" s="47">
        <f t="shared" si="2"/>
        <v>37453412.810000002</v>
      </c>
      <c r="F21" s="89">
        <f t="shared" si="2"/>
        <v>0</v>
      </c>
      <c r="G21" s="71">
        <f t="shared" si="2"/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 t="shared" si="2"/>
        <v>3955960.44</v>
      </c>
      <c r="L21" s="71">
        <f t="shared" si="2"/>
        <v>24368784.940000001</v>
      </c>
      <c r="M21" s="71">
        <f t="shared" si="2"/>
        <v>9128667.4299999997</v>
      </c>
      <c r="N21" s="71">
        <f t="shared" si="2"/>
        <v>0</v>
      </c>
      <c r="O21" s="71">
        <f t="shared" si="2"/>
        <v>0</v>
      </c>
      <c r="P21" s="71">
        <f t="shared" ref="P21:Q21" si="4">P13+P17</f>
        <v>0</v>
      </c>
      <c r="Q21" s="116">
        <f t="shared" si="4"/>
        <v>0</v>
      </c>
      <c r="R21" s="20" t="b">
        <f t="shared" si="0"/>
        <v>1</v>
      </c>
      <c r="S21" s="38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17" t="s">
        <v>38</v>
      </c>
      <c r="B22" s="80">
        <f>B14+B18</f>
        <v>38</v>
      </c>
      <c r="C22" s="74">
        <f t="shared" si="2"/>
        <v>75358192.010000005</v>
      </c>
      <c r="D22" s="85">
        <f t="shared" si="2"/>
        <v>37679096.07</v>
      </c>
      <c r="E22" s="46">
        <f t="shared" si="2"/>
        <v>37679095.939999998</v>
      </c>
      <c r="F22" s="90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0</v>
      </c>
      <c r="M22" s="74">
        <f t="shared" si="2"/>
        <v>37679095.939999998</v>
      </c>
      <c r="N22" s="74">
        <f t="shared" si="2"/>
        <v>0</v>
      </c>
      <c r="O22" s="74">
        <f t="shared" si="2"/>
        <v>0</v>
      </c>
      <c r="P22" s="74">
        <f t="shared" ref="P22:Q22" si="5">P14+P18</f>
        <v>0</v>
      </c>
      <c r="Q22" s="118">
        <f t="shared" si="5"/>
        <v>0</v>
      </c>
      <c r="R22" s="20" t="b">
        <f t="shared" si="0"/>
        <v>1</v>
      </c>
      <c r="S22" s="38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19" t="s">
        <v>39</v>
      </c>
      <c r="B23" s="120">
        <f>B15+B19</f>
        <v>6</v>
      </c>
      <c r="C23" s="121">
        <f t="shared" ref="C23:O23" si="6">C15+C19</f>
        <v>40665565.979999997</v>
      </c>
      <c r="D23" s="122">
        <f t="shared" si="6"/>
        <v>20332783</v>
      </c>
      <c r="E23" s="107">
        <f t="shared" si="6"/>
        <v>20332782.98</v>
      </c>
      <c r="F23" s="123">
        <f t="shared" si="6"/>
        <v>0</v>
      </c>
      <c r="G23" s="121">
        <f t="shared" si="6"/>
        <v>0</v>
      </c>
      <c r="H23" s="121">
        <f t="shared" si="6"/>
        <v>0</v>
      </c>
      <c r="I23" s="121">
        <f t="shared" si="6"/>
        <v>0</v>
      </c>
      <c r="J23" s="121">
        <f t="shared" si="6"/>
        <v>0</v>
      </c>
      <c r="K23" s="121">
        <f t="shared" si="6"/>
        <v>0</v>
      </c>
      <c r="L23" s="121">
        <f t="shared" si="6"/>
        <v>0</v>
      </c>
      <c r="M23" s="121">
        <f t="shared" si="6"/>
        <v>11110161.449999999</v>
      </c>
      <c r="N23" s="121">
        <f t="shared" si="6"/>
        <v>9222621.5299999993</v>
      </c>
      <c r="O23" s="121">
        <f t="shared" si="6"/>
        <v>0</v>
      </c>
      <c r="P23" s="121">
        <f t="shared" ref="P23:Q23" si="7">P15+P19</f>
        <v>0</v>
      </c>
      <c r="Q23" s="124">
        <f t="shared" si="7"/>
        <v>0</v>
      </c>
      <c r="R23" s="20" t="b">
        <f t="shared" si="0"/>
        <v>1</v>
      </c>
      <c r="S23" s="38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97" t="s">
        <v>2</v>
      </c>
      <c r="B24" s="98">
        <f>COUNTA('pow rez'!K3:K4)</f>
        <v>0</v>
      </c>
      <c r="C24" s="99">
        <f>SUM('pow rez'!J3:J4)</f>
        <v>0</v>
      </c>
      <c r="D24" s="100">
        <f>SUM('pow rez'!L3:L4)</f>
        <v>0</v>
      </c>
      <c r="E24" s="101">
        <f>SUM('pow rez'!K3:K4)</f>
        <v>0</v>
      </c>
      <c r="F24" s="102">
        <f>SUM('pow rez'!N3:N4)</f>
        <v>0</v>
      </c>
      <c r="G24" s="99">
        <f>SUM('pow rez'!O3:O4)</f>
        <v>0</v>
      </c>
      <c r="H24" s="99">
        <f>SUM('pow rez'!P3:P4)</f>
        <v>0</v>
      </c>
      <c r="I24" s="99">
        <f>SUM('pow rez'!Q3:Q4)</f>
        <v>0</v>
      </c>
      <c r="J24" s="99">
        <f>SUM('pow rez'!R3:R4)</f>
        <v>0</v>
      </c>
      <c r="K24" s="99">
        <f>SUM('pow rez'!S3:S4)</f>
        <v>0</v>
      </c>
      <c r="L24" s="99">
        <f>SUM('pow rez'!T3:T4)</f>
        <v>0</v>
      </c>
      <c r="M24" s="99">
        <f>SUM('pow rez'!U3:U4)</f>
        <v>0</v>
      </c>
      <c r="N24" s="99">
        <f>SUM('pow rez'!V3:V4)</f>
        <v>0</v>
      </c>
      <c r="O24" s="99">
        <f>SUM('pow rez'!W3:W4)</f>
        <v>0</v>
      </c>
      <c r="P24" s="99">
        <f>SUM('pow rez'!X3:X4)</f>
        <v>0</v>
      </c>
      <c r="Q24" s="103">
        <f>SUM('pow rez'!Y3:Y4)</f>
        <v>0</v>
      </c>
      <c r="R24" s="20" t="b">
        <f t="shared" si="0"/>
        <v>1</v>
      </c>
      <c r="S24" s="38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05" t="s">
        <v>38</v>
      </c>
      <c r="B25" s="150">
        <f>COUNTIF('pow rez'!C3:C4,"N")</f>
        <v>0</v>
      </c>
      <c r="C25" s="151">
        <f>SUMIF('pow rez'!C3:C4,"N",'pow rez'!J3:J4)</f>
        <v>0</v>
      </c>
      <c r="D25" s="152">
        <f>SUMIF('pow rez'!C3:C4,"N",'pow rez'!L3:L4)</f>
        <v>0</v>
      </c>
      <c r="E25" s="46">
        <f>SUMIF('pow rez'!C3:C4,"N",'pow rez'!K3:K4)</f>
        <v>0</v>
      </c>
      <c r="F25" s="158">
        <f>SUMIF('pow rez'!C3:C4,"N",'pow rez'!N3:N4)</f>
        <v>0</v>
      </c>
      <c r="G25" s="151">
        <f>SUMIF('pow rez'!C3:C4,"N",'pow rez'!O3:O4)</f>
        <v>0</v>
      </c>
      <c r="H25" s="151">
        <f>SUMIF('pow rez'!C3:C4,"N",'pow rez'!P3:P4)</f>
        <v>0</v>
      </c>
      <c r="I25" s="151">
        <f>SUMIF('pow rez'!C3:C4,"N",'pow rez'!Q3:Q4)</f>
        <v>0</v>
      </c>
      <c r="J25" s="151">
        <f>SUMIF('pow rez'!C3:C4,"N",'pow rez'!R3:R4)</f>
        <v>0</v>
      </c>
      <c r="K25" s="151">
        <f>SUMIF('pow rez'!C3:C4,"N",'pow rez'!S3:S4)</f>
        <v>0</v>
      </c>
      <c r="L25" s="151">
        <f>SUMIF('pow rez'!C3:C4,"N",'pow rez'!T3:T4)</f>
        <v>0</v>
      </c>
      <c r="M25" s="151">
        <f>SUMIF('pow rez'!C3:C4,"N",'pow rez'!U3:U4)</f>
        <v>0</v>
      </c>
      <c r="N25" s="151">
        <f>SUMIF('pow rez'!C3:C4,"N",'pow rez'!V3:V4)</f>
        <v>0</v>
      </c>
      <c r="O25" s="151">
        <f>SUMIF('pow rez'!C3:C4,"N",'pow rez'!W3:W4)</f>
        <v>0</v>
      </c>
      <c r="P25" s="151">
        <f>SUMIF('pow rez'!D3:D4,"N",'pow rez'!X3:X4)</f>
        <v>0</v>
      </c>
      <c r="Q25" s="159">
        <f>SUMIF('pow rez'!E3:E4,"N",'pow rez'!Y3:Y4)</f>
        <v>0</v>
      </c>
      <c r="R25" s="20" t="b">
        <f t="shared" si="0"/>
        <v>1</v>
      </c>
      <c r="S25" s="38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06" t="s">
        <v>39</v>
      </c>
      <c r="B26" s="153">
        <f>COUNTIF('pow rez'!C3:C4,"W")</f>
        <v>0</v>
      </c>
      <c r="C26" s="154">
        <f>SUMIF('pow rez'!C3:C4,"W",'pow rez'!J3:J4)</f>
        <v>0</v>
      </c>
      <c r="D26" s="155">
        <f>SUMIF('pow rez'!C3:C4,"W",'pow rez'!L3:L4)</f>
        <v>0</v>
      </c>
      <c r="E26" s="107">
        <f>SUMIF('pow rez'!C3:C4,"W",'pow rez'!K3:K4)</f>
        <v>0</v>
      </c>
      <c r="F26" s="160">
        <f>SUMIF('pow rez'!C3:C4,"W",'pow rez'!N3:N4)</f>
        <v>0</v>
      </c>
      <c r="G26" s="154">
        <f>SUMIF('pow rez'!C3:C4,"W",'pow rez'!O3:O4)</f>
        <v>0</v>
      </c>
      <c r="H26" s="154">
        <f>SUMIF('pow rez'!C3:C4,"W",'pow rez'!P3:P4)</f>
        <v>0</v>
      </c>
      <c r="I26" s="154">
        <f>SUMIF('pow rez'!C3:C4,"W",'pow rez'!Q3:Q4)</f>
        <v>0</v>
      </c>
      <c r="J26" s="154">
        <f>SUMIF('pow rez'!C3:C4,"W",'pow rez'!R3:R4)</f>
        <v>0</v>
      </c>
      <c r="K26" s="154">
        <f>SUMIF('pow rez'!C3:C4,"W",'pow rez'!S3:S4)</f>
        <v>0</v>
      </c>
      <c r="L26" s="154">
        <f>SUMIF('pow rez'!C3:C4,"W",'pow rez'!T3:T4)</f>
        <v>0</v>
      </c>
      <c r="M26" s="154">
        <f>SUMIF('pow rez'!C3:C4,"W",'pow rez'!U3:U4)</f>
        <v>0</v>
      </c>
      <c r="N26" s="154">
        <f>SUMIF('pow rez'!C3:C4,"W",'pow rez'!V3:V4)</f>
        <v>0</v>
      </c>
      <c r="O26" s="154">
        <f>SUMIF('pow rez'!C3:C4,"W",'pow rez'!W3:W4)</f>
        <v>0</v>
      </c>
      <c r="P26" s="154">
        <f>SUMIF('pow rez'!D3:D4,"W",'pow rez'!X3:X4)</f>
        <v>0</v>
      </c>
      <c r="Q26" s="161">
        <f>SUMIF('pow rez'!E3:E4,"W",'pow rez'!Y3:Y4)</f>
        <v>0</v>
      </c>
      <c r="R26" s="20" t="b">
        <f t="shared" si="0"/>
        <v>1</v>
      </c>
      <c r="S26" s="38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97" t="s">
        <v>3</v>
      </c>
      <c r="B27" s="98">
        <f>COUNTA('gm rez'!L3:L11)</f>
        <v>0</v>
      </c>
      <c r="C27" s="99">
        <f>SUM('gm rez'!K3:K11)</f>
        <v>0</v>
      </c>
      <c r="D27" s="100">
        <f>SUM('gm rez'!M3:M11)</f>
        <v>0</v>
      </c>
      <c r="E27" s="101">
        <f>SUM('gm rez'!L3:L11)</f>
        <v>0</v>
      </c>
      <c r="F27" s="102">
        <f>SUM('gm rez'!O3:O11)</f>
        <v>0</v>
      </c>
      <c r="G27" s="99">
        <f>SUM('gm rez'!P3:P11)</f>
        <v>0</v>
      </c>
      <c r="H27" s="99">
        <f>SUM('gm rez'!Q3:Q11)</f>
        <v>0</v>
      </c>
      <c r="I27" s="99">
        <f>SUM('gm rez'!R3:R11)</f>
        <v>0</v>
      </c>
      <c r="J27" s="99">
        <f>SUM('gm rez'!S3:S11)</f>
        <v>0</v>
      </c>
      <c r="K27" s="99">
        <f>SUM('gm rez'!T3:T11)</f>
        <v>0</v>
      </c>
      <c r="L27" s="99">
        <f>SUM('gm rez'!U3:U11)</f>
        <v>0</v>
      </c>
      <c r="M27" s="99">
        <f>SUM('gm rez'!V3:V11)</f>
        <v>0</v>
      </c>
      <c r="N27" s="99">
        <f>SUM('gm rez'!W3:W11)</f>
        <v>0</v>
      </c>
      <c r="O27" s="99">
        <f>SUM('gm rez'!X3:X11)</f>
        <v>0</v>
      </c>
      <c r="P27" s="99">
        <f>SUM('gm rez'!Y3:Y11)</f>
        <v>0</v>
      </c>
      <c r="Q27" s="103">
        <f>SUM('gm rez'!Z3:Z11)</f>
        <v>0</v>
      </c>
      <c r="R27" s="20" t="b">
        <f t="shared" si="0"/>
        <v>1</v>
      </c>
      <c r="S27" s="38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05" t="s">
        <v>38</v>
      </c>
      <c r="B28" s="150">
        <f>COUNTIF('gm rez'!C3:C11,"N")</f>
        <v>0</v>
      </c>
      <c r="C28" s="151">
        <f>SUMIF('gm rez'!C3:C11,"N",'gm rez'!K3:K11)</f>
        <v>0</v>
      </c>
      <c r="D28" s="152">
        <f>SUMIF('gm rez'!C3:C11,"N",'gm rez'!M3:M11)</f>
        <v>0</v>
      </c>
      <c r="E28" s="46">
        <f>SUMIF('gm rez'!C3:C11,"N",'gm rez'!L3:L11)</f>
        <v>0</v>
      </c>
      <c r="F28" s="158">
        <f>SUMIF('gm rez'!C3:C11,"N",'gm rez'!O3:O11)</f>
        <v>0</v>
      </c>
      <c r="G28" s="151">
        <f>SUMIF('gm rez'!C3:C11,"N",'gm rez'!P3:P11)</f>
        <v>0</v>
      </c>
      <c r="H28" s="151">
        <f>SUMIF('gm rez'!C3:C11,"N",'gm rez'!Q3:Q11)</f>
        <v>0</v>
      </c>
      <c r="I28" s="151">
        <f>SUMIF('gm rez'!C3:C11,"N",'gm rez'!R3:R11)</f>
        <v>0</v>
      </c>
      <c r="J28" s="151">
        <f>SUMIF('gm rez'!C3:C11,"N",'gm rez'!S3:S11)</f>
        <v>0</v>
      </c>
      <c r="K28" s="151">
        <f>SUMIF('gm rez'!C3:C11,"N",'gm rez'!T3:T11)</f>
        <v>0</v>
      </c>
      <c r="L28" s="151">
        <f>SUMIF('gm rez'!C3:C11,"N",'gm rez'!U3:U11)</f>
        <v>0</v>
      </c>
      <c r="M28" s="151">
        <f>SUMIF('gm rez'!C3:C11,"N",'gm rez'!V3:V11)</f>
        <v>0</v>
      </c>
      <c r="N28" s="151">
        <f>SUMIF('gm rez'!C3:C11,"N",'gm rez'!W3:W11)</f>
        <v>0</v>
      </c>
      <c r="O28" s="151">
        <f>SUMIF('gm rez'!C3:C11,"N",'gm rez'!X3:X11)</f>
        <v>0</v>
      </c>
      <c r="P28" s="151">
        <f>SUMIF('gm rez'!D3:D11,"N",'gm rez'!Y3:Y11)</f>
        <v>0</v>
      </c>
      <c r="Q28" s="159">
        <f>SUMIF('gm rez'!E3:E11,"N",'gm rez'!Z3:Z11)</f>
        <v>0</v>
      </c>
      <c r="R28" s="20" t="b">
        <f t="shared" si="0"/>
        <v>1</v>
      </c>
      <c r="S28" s="38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06" t="s">
        <v>39</v>
      </c>
      <c r="B29" s="153">
        <f>COUNTIF('gm rez'!C3:C11,"W")</f>
        <v>0</v>
      </c>
      <c r="C29" s="154">
        <f>SUMIF('gm rez'!C3:C11,"W",'gm rez'!K3:K11)</f>
        <v>0</v>
      </c>
      <c r="D29" s="155">
        <f>SUMIF('gm rez'!C3:C11,"W",'gm rez'!M3:M11)</f>
        <v>0</v>
      </c>
      <c r="E29" s="107">
        <f>SUMIF('gm rez'!C3:C11,"W",'gm rez'!L3:L11)</f>
        <v>0</v>
      </c>
      <c r="F29" s="160">
        <f>SUMIF('gm rez'!C3:C11,"W",'gm rez'!O3:O11)</f>
        <v>0</v>
      </c>
      <c r="G29" s="154">
        <f>SUMIF('gm rez'!C3:C11,"W",'gm rez'!P3:P11)</f>
        <v>0</v>
      </c>
      <c r="H29" s="154">
        <f>SUMIF('gm rez'!C3:C11,"W",'gm rez'!Q3:Q11)</f>
        <v>0</v>
      </c>
      <c r="I29" s="154">
        <f>SUMIF('gm rez'!C3:C11,"W",'gm rez'!R3:R11)</f>
        <v>0</v>
      </c>
      <c r="J29" s="154">
        <f>SUMIF('gm rez'!C3:C11,"W",'gm rez'!S3:S11)</f>
        <v>0</v>
      </c>
      <c r="K29" s="154">
        <f>SUMIF('gm rez'!C3:C11,"W",'gm rez'!T3:T11)</f>
        <v>0</v>
      </c>
      <c r="L29" s="154">
        <f>SUMIF('gm rez'!C3:C11,"W",'gm rez'!U3:U11)</f>
        <v>0</v>
      </c>
      <c r="M29" s="154">
        <f>SUMIF('gm rez'!C3:C11,"W",'gm rez'!V3:V11)</f>
        <v>0</v>
      </c>
      <c r="N29" s="154">
        <f>SUMIF('gm rez'!C3:C11,"W",'gm rez'!W3:W11)</f>
        <v>0</v>
      </c>
      <c r="O29" s="154">
        <f>SUMIF('gm rez'!C3:C11,"W",'gm rez'!X3:X11)</f>
        <v>0</v>
      </c>
      <c r="P29" s="154">
        <f>SUMIF('gm rez'!D3:D11,"W",'gm rez'!Y3:Y11)</f>
        <v>0</v>
      </c>
      <c r="Q29" s="161">
        <f>SUMIF('gm rez'!E3:E11,"W",'gm rez'!Z3:Z11)</f>
        <v>0</v>
      </c>
      <c r="R29" s="20" t="b">
        <f t="shared" si="0"/>
        <v>1</v>
      </c>
      <c r="S29" s="38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72" t="s">
        <v>22</v>
      </c>
      <c r="B30" s="173">
        <f>B24+B27</f>
        <v>0</v>
      </c>
      <c r="C30" s="174">
        <f t="shared" ref="C30:O30" si="8">C24+C27</f>
        <v>0</v>
      </c>
      <c r="D30" s="175">
        <f t="shared" si="8"/>
        <v>0</v>
      </c>
      <c r="E30" s="176">
        <f t="shared" si="8"/>
        <v>0</v>
      </c>
      <c r="F30" s="177">
        <f t="shared" si="8"/>
        <v>0</v>
      </c>
      <c r="G30" s="174">
        <f t="shared" si="8"/>
        <v>0</v>
      </c>
      <c r="H30" s="174">
        <f t="shared" si="8"/>
        <v>0</v>
      </c>
      <c r="I30" s="174">
        <f t="shared" si="8"/>
        <v>0</v>
      </c>
      <c r="J30" s="174">
        <f t="shared" si="8"/>
        <v>0</v>
      </c>
      <c r="K30" s="174">
        <f t="shared" si="8"/>
        <v>0</v>
      </c>
      <c r="L30" s="174">
        <f t="shared" si="8"/>
        <v>0</v>
      </c>
      <c r="M30" s="174">
        <f t="shared" si="8"/>
        <v>0</v>
      </c>
      <c r="N30" s="174">
        <f t="shared" si="8"/>
        <v>0</v>
      </c>
      <c r="O30" s="174">
        <f t="shared" si="8"/>
        <v>0</v>
      </c>
      <c r="P30" s="174">
        <f t="shared" ref="P30:Q30" si="9">P24+P27</f>
        <v>0</v>
      </c>
      <c r="Q30" s="178">
        <f t="shared" si="9"/>
        <v>0</v>
      </c>
      <c r="R30" s="20" t="b">
        <f t="shared" si="0"/>
        <v>1</v>
      </c>
      <c r="S30" s="38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83" t="s">
        <v>38</v>
      </c>
      <c r="B31" s="81">
        <f t="shared" ref="B31:O31" si="10">B25+B28</f>
        <v>0</v>
      </c>
      <c r="C31" s="72">
        <f t="shared" si="10"/>
        <v>0</v>
      </c>
      <c r="D31" s="86">
        <f t="shared" si="10"/>
        <v>0</v>
      </c>
      <c r="E31" s="46">
        <f t="shared" si="10"/>
        <v>0</v>
      </c>
      <c r="F31" s="91">
        <f t="shared" si="10"/>
        <v>0</v>
      </c>
      <c r="G31" s="72">
        <f t="shared" si="10"/>
        <v>0</v>
      </c>
      <c r="H31" s="72">
        <f t="shared" si="10"/>
        <v>0</v>
      </c>
      <c r="I31" s="72">
        <f t="shared" si="10"/>
        <v>0</v>
      </c>
      <c r="J31" s="72">
        <f t="shared" si="10"/>
        <v>0</v>
      </c>
      <c r="K31" s="72">
        <f t="shared" si="10"/>
        <v>0</v>
      </c>
      <c r="L31" s="72">
        <f t="shared" si="10"/>
        <v>0</v>
      </c>
      <c r="M31" s="72">
        <f t="shared" si="10"/>
        <v>0</v>
      </c>
      <c r="N31" s="72">
        <f t="shared" si="10"/>
        <v>0</v>
      </c>
      <c r="O31" s="72">
        <f t="shared" si="10"/>
        <v>0</v>
      </c>
      <c r="P31" s="72">
        <f t="shared" ref="P31:Q31" si="11">P25+P28</f>
        <v>0</v>
      </c>
      <c r="Q31" s="78">
        <f t="shared" si="11"/>
        <v>0</v>
      </c>
      <c r="R31" s="20" t="b">
        <f t="shared" si="0"/>
        <v>1</v>
      </c>
      <c r="S31" s="38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25" t="s">
        <v>39</v>
      </c>
      <c r="B32" s="126">
        <f t="shared" ref="B32:O32" si="12">B26+B29</f>
        <v>0</v>
      </c>
      <c r="C32" s="127">
        <f t="shared" si="12"/>
        <v>0</v>
      </c>
      <c r="D32" s="128">
        <f t="shared" si="12"/>
        <v>0</v>
      </c>
      <c r="E32" s="129">
        <f t="shared" si="12"/>
        <v>0</v>
      </c>
      <c r="F32" s="130">
        <f t="shared" si="12"/>
        <v>0</v>
      </c>
      <c r="G32" s="127">
        <f t="shared" si="12"/>
        <v>0</v>
      </c>
      <c r="H32" s="127">
        <f t="shared" si="12"/>
        <v>0</v>
      </c>
      <c r="I32" s="127">
        <f t="shared" si="12"/>
        <v>0</v>
      </c>
      <c r="J32" s="127">
        <f t="shared" si="12"/>
        <v>0</v>
      </c>
      <c r="K32" s="127">
        <f t="shared" si="12"/>
        <v>0</v>
      </c>
      <c r="L32" s="127">
        <f t="shared" si="12"/>
        <v>0</v>
      </c>
      <c r="M32" s="127">
        <f t="shared" si="12"/>
        <v>0</v>
      </c>
      <c r="N32" s="127">
        <f t="shared" si="12"/>
        <v>0</v>
      </c>
      <c r="O32" s="127">
        <f t="shared" si="12"/>
        <v>0</v>
      </c>
      <c r="P32" s="127">
        <f t="shared" ref="P32:Q32" si="13">P26+P29</f>
        <v>0</v>
      </c>
      <c r="Q32" s="131">
        <f t="shared" si="13"/>
        <v>0</v>
      </c>
      <c r="R32" s="20" t="b">
        <f t="shared" si="0"/>
        <v>1</v>
      </c>
      <c r="S32" s="38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32" t="s">
        <v>33</v>
      </c>
      <c r="B33" s="133">
        <f>B20+B30</f>
        <v>51</v>
      </c>
      <c r="C33" s="134">
        <f t="shared" ref="C33:O33" si="14">C20+C30</f>
        <v>159079126.44</v>
      </c>
      <c r="D33" s="135">
        <f t="shared" si="14"/>
        <v>63613834.709999993</v>
      </c>
      <c r="E33" s="136">
        <f t="shared" si="14"/>
        <v>95465291.729999989</v>
      </c>
      <c r="F33" s="137">
        <f t="shared" si="14"/>
        <v>0</v>
      </c>
      <c r="G33" s="134">
        <f t="shared" si="14"/>
        <v>0</v>
      </c>
      <c r="H33" s="134">
        <f t="shared" si="14"/>
        <v>0</v>
      </c>
      <c r="I33" s="134">
        <f t="shared" si="14"/>
        <v>0</v>
      </c>
      <c r="J33" s="134">
        <f t="shared" si="14"/>
        <v>0</v>
      </c>
      <c r="K33" s="134">
        <f t="shared" si="14"/>
        <v>3955960.44</v>
      </c>
      <c r="L33" s="134">
        <f t="shared" si="14"/>
        <v>24368784.940000001</v>
      </c>
      <c r="M33" s="134">
        <f t="shared" si="14"/>
        <v>57917924.820000008</v>
      </c>
      <c r="N33" s="134">
        <f t="shared" si="14"/>
        <v>9222621.5299999993</v>
      </c>
      <c r="O33" s="134">
        <f t="shared" si="14"/>
        <v>0</v>
      </c>
      <c r="P33" s="134">
        <f t="shared" ref="P33:Q33" si="15">P20+P30</f>
        <v>0</v>
      </c>
      <c r="Q33" s="138">
        <f t="shared" si="15"/>
        <v>0</v>
      </c>
      <c r="R33" s="20" t="b">
        <f t="shared" si="0"/>
        <v>1</v>
      </c>
      <c r="S33" s="38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65" t="s">
        <v>37</v>
      </c>
      <c r="B34" s="166">
        <f>B21</f>
        <v>7</v>
      </c>
      <c r="C34" s="167">
        <f t="shared" ref="C34:O34" si="16">C21</f>
        <v>43055368.450000003</v>
      </c>
      <c r="D34" s="168">
        <f t="shared" si="16"/>
        <v>5601955.6399999987</v>
      </c>
      <c r="E34" s="47">
        <f t="shared" si="16"/>
        <v>37453412.810000002</v>
      </c>
      <c r="F34" s="169">
        <f t="shared" si="16"/>
        <v>0</v>
      </c>
      <c r="G34" s="167">
        <f t="shared" si="16"/>
        <v>0</v>
      </c>
      <c r="H34" s="167">
        <f t="shared" si="16"/>
        <v>0</v>
      </c>
      <c r="I34" s="167">
        <f t="shared" si="16"/>
        <v>0</v>
      </c>
      <c r="J34" s="167">
        <f t="shared" si="16"/>
        <v>0</v>
      </c>
      <c r="K34" s="167">
        <f t="shared" si="16"/>
        <v>3955960.44</v>
      </c>
      <c r="L34" s="167">
        <f t="shared" si="16"/>
        <v>24368784.940000001</v>
      </c>
      <c r="M34" s="167">
        <f t="shared" si="16"/>
        <v>9128667.4299999997</v>
      </c>
      <c r="N34" s="167">
        <f t="shared" si="16"/>
        <v>0</v>
      </c>
      <c r="O34" s="167">
        <f t="shared" si="16"/>
        <v>0</v>
      </c>
      <c r="P34" s="167">
        <f t="shared" ref="P34:Q34" si="17">P21</f>
        <v>0</v>
      </c>
      <c r="Q34" s="170">
        <f t="shared" si="17"/>
        <v>0</v>
      </c>
      <c r="R34" s="20" t="b">
        <f t="shared" si="0"/>
        <v>1</v>
      </c>
      <c r="S34" s="38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39" t="s">
        <v>38</v>
      </c>
      <c r="B35" s="82">
        <f>B22+B31</f>
        <v>38</v>
      </c>
      <c r="C35" s="73">
        <f t="shared" ref="C35:O35" si="18">C22+C31</f>
        <v>75358192.010000005</v>
      </c>
      <c r="D35" s="87">
        <f t="shared" si="18"/>
        <v>37679096.07</v>
      </c>
      <c r="E35" s="93">
        <f t="shared" si="18"/>
        <v>37679095.939999998</v>
      </c>
      <c r="F35" s="92">
        <f t="shared" si="18"/>
        <v>0</v>
      </c>
      <c r="G35" s="73">
        <f t="shared" si="18"/>
        <v>0</v>
      </c>
      <c r="H35" s="73">
        <f t="shared" si="18"/>
        <v>0</v>
      </c>
      <c r="I35" s="73">
        <f t="shared" si="18"/>
        <v>0</v>
      </c>
      <c r="J35" s="73">
        <f t="shared" si="18"/>
        <v>0</v>
      </c>
      <c r="K35" s="73">
        <f t="shared" si="18"/>
        <v>0</v>
      </c>
      <c r="L35" s="73">
        <f t="shared" si="18"/>
        <v>0</v>
      </c>
      <c r="M35" s="73">
        <f t="shared" si="18"/>
        <v>37679095.939999998</v>
      </c>
      <c r="N35" s="73">
        <f t="shared" si="18"/>
        <v>0</v>
      </c>
      <c r="O35" s="73">
        <f t="shared" si="18"/>
        <v>0</v>
      </c>
      <c r="P35" s="73">
        <f t="shared" ref="P35:Q35" si="19">P22+P31</f>
        <v>0</v>
      </c>
      <c r="Q35" s="140">
        <f t="shared" si="19"/>
        <v>0</v>
      </c>
      <c r="R35" s="20" t="b">
        <f t="shared" si="0"/>
        <v>1</v>
      </c>
      <c r="S35" s="38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41" t="s">
        <v>39</v>
      </c>
      <c r="B36" s="142">
        <f>B23+B32</f>
        <v>6</v>
      </c>
      <c r="C36" s="143">
        <f t="shared" ref="C36:O36" si="20">C23+C32</f>
        <v>40665565.979999997</v>
      </c>
      <c r="D36" s="144">
        <f t="shared" si="20"/>
        <v>20332783</v>
      </c>
      <c r="E36" s="107">
        <f t="shared" si="20"/>
        <v>20332782.98</v>
      </c>
      <c r="F36" s="145">
        <f t="shared" si="20"/>
        <v>0</v>
      </c>
      <c r="G36" s="143">
        <f t="shared" si="20"/>
        <v>0</v>
      </c>
      <c r="H36" s="143">
        <f t="shared" si="20"/>
        <v>0</v>
      </c>
      <c r="I36" s="143">
        <f t="shared" si="20"/>
        <v>0</v>
      </c>
      <c r="J36" s="143">
        <f t="shared" si="20"/>
        <v>0</v>
      </c>
      <c r="K36" s="143">
        <f t="shared" si="20"/>
        <v>0</v>
      </c>
      <c r="L36" s="143">
        <f t="shared" si="20"/>
        <v>0</v>
      </c>
      <c r="M36" s="143">
        <f t="shared" si="20"/>
        <v>11110161.449999999</v>
      </c>
      <c r="N36" s="143">
        <f t="shared" si="20"/>
        <v>9222621.5299999993</v>
      </c>
      <c r="O36" s="143">
        <f t="shared" si="20"/>
        <v>0</v>
      </c>
      <c r="P36" s="143">
        <f t="shared" ref="P36:Q36" si="21">P23+P32</f>
        <v>0</v>
      </c>
      <c r="Q36" s="146">
        <f t="shared" si="21"/>
        <v>0</v>
      </c>
      <c r="R36" s="20" t="b">
        <f t="shared" si="0"/>
        <v>1</v>
      </c>
      <c r="S36" s="38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customSheetViews>
    <customSheetView guid="{A8A5BDFE-16B2-40FE-8A28-1419092A9D18}" scale="70" showPageBreaks="1" fitToPage="1" printArea="1" view="pageBreakPreview">
      <pageMargins left="0.70866141732283472" right="0.70866141732283472" top="0.74803149606299213" bottom="0.74803149606299213" header="0.31496062992125984" footer="0.31496062992125984"/>
      <pageSetup paperSize="8" scale="62" orientation="landscape" r:id="rId1"/>
      <headerFooter>
        <oddHeader>&amp;LWojewództwo &amp;KFF0000Opolskie</oddHeader>
      </headerFooter>
    </customSheetView>
    <customSheetView guid="{910B36EF-27CD-4EBF-B27C-27E3A77F9060}" scale="70" showPageBreaks="1" fitToPage="1" printArea="1" view="pageBreakPreview">
      <selection activeCell="P2" sqref="P2"/>
      <pageMargins left="0.70866141732283472" right="0.70866141732283472" top="0.74803149606299213" bottom="0.74803149606299213" header="0.31496062992125984" footer="0.31496062992125984"/>
      <pageSetup paperSize="8" scale="62" orientation="landscape" r:id="rId2"/>
      <headerFooter>
        <oddHeader>&amp;LWojewództwo &amp;KFF0000Opolskie</oddHeader>
      </headerFooter>
    </customSheetView>
    <customSheetView guid="{B6C44C0D-54D9-45CE-9067-9F4D20DEBE8D}" scale="70" showPageBreaks="1" fitToPage="1" printArea="1" view="pageBreakPreview">
      <selection activeCell="P8" sqref="P8"/>
      <pageMargins left="0.70866141732283472" right="0.70866141732283472" top="0.74803149606299213" bottom="0.74803149606299213" header="0.31496062992125984" footer="0.31496062992125984"/>
      <pageSetup paperSize="8" scale="62" orientation="landscape" r:id="rId3"/>
      <headerFooter>
        <oddHeader>&amp;LWojewództwo &amp;KFF0000Opolskie</oddHeader>
      </headerFooter>
    </customSheetView>
    <customSheetView guid="{79FD1A19-8B99-4324-A88C-0B47A709E3BB}" scale="70" showPageBreaks="1" fitToPage="1" printArea="1" view="pageBreakPreview">
      <selection activeCell="P2" sqref="P2"/>
      <pageMargins left="0.70866141732283472" right="0.70866141732283472" top="0.74803149606299213" bottom="0.74803149606299213" header="0.31496062992125984" footer="0.31496062992125984"/>
      <pageSetup paperSize="8" scale="62" orientation="landscape" r:id="rId4"/>
      <headerFooter>
        <oddHeader>&amp;LWojewództwo &amp;KFF0000Opolskie</oddHeader>
      </headerFooter>
    </customSheetView>
    <customSheetView guid="{AF3F04CA-CDD0-409C-B000-F4A587905861}" scale="90" showPageBreaks="1" fitToPage="1" printArea="1" view="pageBreakPreview">
      <selection activeCell="P7" sqref="P7"/>
      <pageMargins left="0.70866141732283472" right="0.70866141732283472" top="0.74803149606299213" bottom="0.74803149606299213" header="0.31496062992125984" footer="0.31496062992125984"/>
      <pageSetup paperSize="8" scale="60" orientation="landscape" r:id="rId5"/>
      <headerFooter>
        <oddHeader>&amp;LWojewództwo &amp;KFF0000Opolskie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6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0"/>
  <sheetViews>
    <sheetView showGridLines="0" view="pageBreakPreview" zoomScale="80" zoomScaleNormal="80" zoomScaleSheetLayoutView="80" workbookViewId="0">
      <selection sqref="A1:A2"/>
    </sheetView>
  </sheetViews>
  <sheetFormatPr defaultColWidth="9.140625" defaultRowHeight="15" x14ac:dyDescent="0.25"/>
  <cols>
    <col min="1" max="1" width="5" style="252" customWidth="1"/>
    <col min="2" max="2" width="15.85546875" style="4" customWidth="1"/>
    <col min="3" max="3" width="12.28515625" style="252" customWidth="1"/>
    <col min="4" max="4" width="18.42578125" style="4" customWidth="1"/>
    <col min="5" max="5" width="8.7109375" style="252" customWidth="1"/>
    <col min="6" max="6" width="52.7109375" style="252" customWidth="1"/>
    <col min="7" max="7" width="7.42578125" style="252" customWidth="1"/>
    <col min="8" max="8" width="7.7109375" style="4" customWidth="1"/>
    <col min="9" max="9" width="15.28515625" style="4" customWidth="1"/>
    <col min="10" max="10" width="13.85546875" style="4" customWidth="1"/>
    <col min="11" max="11" width="16.28515625" style="4" customWidth="1"/>
    <col min="12" max="12" width="15.7109375" style="4" customWidth="1"/>
    <col min="13" max="13" width="14" style="261" customWidth="1"/>
    <col min="14" max="19" width="6.7109375" style="4" customWidth="1"/>
    <col min="20" max="20" width="12.7109375" style="4" customWidth="1"/>
    <col min="21" max="21" width="13.5703125" style="4" customWidth="1"/>
    <col min="22" max="22" width="12.7109375" style="4" customWidth="1"/>
    <col min="23" max="25" width="6.7109375" style="4" customWidth="1"/>
    <col min="26" max="26" width="15.7109375" style="252" customWidth="1"/>
    <col min="27" max="28" width="15.7109375" style="261" customWidth="1"/>
    <col min="29" max="29" width="15.7109375" style="252" customWidth="1"/>
    <col min="30" max="16384" width="9.140625" style="4"/>
  </cols>
  <sheetData>
    <row r="1" spans="1:29" ht="20.100000000000001" customHeight="1" x14ac:dyDescent="0.25">
      <c r="A1" s="302" t="s">
        <v>4</v>
      </c>
      <c r="B1" s="302" t="s">
        <v>5</v>
      </c>
      <c r="C1" s="309" t="s">
        <v>43</v>
      </c>
      <c r="D1" s="305" t="s">
        <v>6</v>
      </c>
      <c r="E1" s="305" t="s">
        <v>32</v>
      </c>
      <c r="F1" s="305" t="s">
        <v>7</v>
      </c>
      <c r="G1" s="302" t="s">
        <v>26</v>
      </c>
      <c r="H1" s="302" t="s">
        <v>8</v>
      </c>
      <c r="I1" s="302" t="s">
        <v>23</v>
      </c>
      <c r="J1" s="302" t="s">
        <v>9</v>
      </c>
      <c r="K1" s="302" t="s">
        <v>16</v>
      </c>
      <c r="L1" s="305" t="s">
        <v>13</v>
      </c>
      <c r="M1" s="302" t="s">
        <v>11</v>
      </c>
      <c r="N1" s="303" t="s">
        <v>12</v>
      </c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261"/>
    </row>
    <row r="2" spans="1:29" ht="31.5" customHeight="1" x14ac:dyDescent="0.25">
      <c r="A2" s="302"/>
      <c r="B2" s="302"/>
      <c r="C2" s="310"/>
      <c r="D2" s="306"/>
      <c r="E2" s="306"/>
      <c r="F2" s="306"/>
      <c r="G2" s="302"/>
      <c r="H2" s="302"/>
      <c r="I2" s="302"/>
      <c r="J2" s="302"/>
      <c r="K2" s="302"/>
      <c r="L2" s="306"/>
      <c r="M2" s="302"/>
      <c r="N2" s="265">
        <v>2019</v>
      </c>
      <c r="O2" s="265">
        <v>2020</v>
      </c>
      <c r="P2" s="265">
        <v>2021</v>
      </c>
      <c r="Q2" s="265">
        <v>2022</v>
      </c>
      <c r="R2" s="265">
        <v>2023</v>
      </c>
      <c r="S2" s="265">
        <v>2024</v>
      </c>
      <c r="T2" s="265">
        <v>2025</v>
      </c>
      <c r="U2" s="265">
        <v>2026</v>
      </c>
      <c r="V2" s="265">
        <v>2027</v>
      </c>
      <c r="W2" s="265">
        <v>2028</v>
      </c>
      <c r="X2" s="265">
        <v>2029</v>
      </c>
      <c r="Y2" s="265">
        <v>2030</v>
      </c>
      <c r="Z2" s="261" t="s">
        <v>28</v>
      </c>
      <c r="AA2" s="261" t="s">
        <v>29</v>
      </c>
      <c r="AB2" s="261" t="s">
        <v>30</v>
      </c>
      <c r="AC2" s="39" t="s">
        <v>31</v>
      </c>
    </row>
    <row r="3" spans="1:29" s="266" customFormat="1" ht="30" customHeight="1" x14ac:dyDescent="0.25">
      <c r="A3" s="193" t="s">
        <v>96</v>
      </c>
      <c r="B3" s="179" t="s">
        <v>60</v>
      </c>
      <c r="C3" s="185" t="s">
        <v>62</v>
      </c>
      <c r="D3" s="180" t="s">
        <v>63</v>
      </c>
      <c r="E3" s="190">
        <v>1609</v>
      </c>
      <c r="F3" s="193" t="s">
        <v>65</v>
      </c>
      <c r="G3" s="193" t="s">
        <v>66</v>
      </c>
      <c r="H3" s="181">
        <v>1.335</v>
      </c>
      <c r="I3" s="182" t="s">
        <v>67</v>
      </c>
      <c r="J3" s="183">
        <v>5374889.6699999999</v>
      </c>
      <c r="K3" s="183">
        <f>ROUNDDOWN(J3*M3,2)</f>
        <v>5374889.6699999999</v>
      </c>
      <c r="L3" s="184">
        <f>J3-K3</f>
        <v>0</v>
      </c>
      <c r="M3" s="210">
        <v>1</v>
      </c>
      <c r="N3" s="183">
        <v>0</v>
      </c>
      <c r="O3" s="183">
        <v>0</v>
      </c>
      <c r="P3" s="183">
        <v>0</v>
      </c>
      <c r="Q3" s="183">
        <v>0</v>
      </c>
      <c r="R3" s="183">
        <v>0</v>
      </c>
      <c r="S3" s="183">
        <v>0</v>
      </c>
      <c r="T3" s="184">
        <v>5374889.6699999999</v>
      </c>
      <c r="U3" s="183">
        <v>0</v>
      </c>
      <c r="V3" s="183">
        <v>0</v>
      </c>
      <c r="W3" s="183">
        <v>0</v>
      </c>
      <c r="X3" s="183">
        <v>0</v>
      </c>
      <c r="Y3" s="183">
        <v>0</v>
      </c>
      <c r="Z3" s="245" t="b">
        <f>K3=SUM(N3:Y3)</f>
        <v>1</v>
      </c>
      <c r="AA3" s="246">
        <f t="shared" ref="AA3" si="0">ROUND(K3/J3,4)</f>
        <v>1</v>
      </c>
      <c r="AB3" s="247" t="b">
        <f t="shared" ref="AB3" si="1">AA3=M3</f>
        <v>1</v>
      </c>
      <c r="AC3" s="247" t="b">
        <f>J3=K3+L3</f>
        <v>1</v>
      </c>
    </row>
    <row r="4" spans="1:29" s="266" customFormat="1" ht="30" customHeight="1" x14ac:dyDescent="0.25">
      <c r="A4" s="193" t="s">
        <v>97</v>
      </c>
      <c r="B4" s="179" t="s">
        <v>61</v>
      </c>
      <c r="C4" s="185" t="s">
        <v>62</v>
      </c>
      <c r="D4" s="180" t="s">
        <v>64</v>
      </c>
      <c r="E4" s="190">
        <v>1611</v>
      </c>
      <c r="F4" s="193" t="s">
        <v>68</v>
      </c>
      <c r="G4" s="193" t="s">
        <v>66</v>
      </c>
      <c r="H4" s="181">
        <v>0.94062999999999997</v>
      </c>
      <c r="I4" s="182" t="s">
        <v>109</v>
      </c>
      <c r="J4" s="183">
        <v>3260818.56</v>
      </c>
      <c r="K4" s="183">
        <f t="shared" ref="K4:K18" si="2">ROUNDDOWN(J4*M4,2)</f>
        <v>1630409.28</v>
      </c>
      <c r="L4" s="184">
        <f t="shared" ref="L4:L18" si="3">J4-K4</f>
        <v>1630409.28</v>
      </c>
      <c r="M4" s="210">
        <v>0.5</v>
      </c>
      <c r="N4" s="183">
        <v>0</v>
      </c>
      <c r="O4" s="183">
        <v>0</v>
      </c>
      <c r="P4" s="183">
        <v>0</v>
      </c>
      <c r="Q4" s="183">
        <v>0</v>
      </c>
      <c r="R4" s="183">
        <v>0</v>
      </c>
      <c r="S4" s="183">
        <v>0</v>
      </c>
      <c r="T4" s="184">
        <v>625376.28</v>
      </c>
      <c r="U4" s="184">
        <f>K4-T4</f>
        <v>1005033</v>
      </c>
      <c r="V4" s="183">
        <v>0</v>
      </c>
      <c r="W4" s="183">
        <v>0</v>
      </c>
      <c r="X4" s="183">
        <v>0</v>
      </c>
      <c r="Y4" s="183">
        <v>0</v>
      </c>
      <c r="Z4" s="245" t="b">
        <f t="shared" ref="Z4:Z25" si="4">K4=SUM(N4:Y4)</f>
        <v>1</v>
      </c>
      <c r="AA4" s="246">
        <f t="shared" ref="AA4:AA24" si="5">ROUND(K4/J4,4)</f>
        <v>0.5</v>
      </c>
      <c r="AB4" s="247" t="b">
        <f t="shared" ref="AB4:AB21" si="6">AA4=M4</f>
        <v>1</v>
      </c>
      <c r="AC4" s="247" t="b">
        <f t="shared" ref="AC4:AC24" si="7">J4=K4+L4</f>
        <v>1</v>
      </c>
    </row>
    <row r="5" spans="1:29" ht="30" customHeight="1" x14ac:dyDescent="0.25">
      <c r="A5" s="187" t="s">
        <v>98</v>
      </c>
      <c r="B5" s="48" t="s">
        <v>48</v>
      </c>
      <c r="C5" s="186" t="s">
        <v>69</v>
      </c>
      <c r="D5" s="49" t="s">
        <v>70</v>
      </c>
      <c r="E5" s="191">
        <v>1607</v>
      </c>
      <c r="F5" s="187" t="s">
        <v>71</v>
      </c>
      <c r="G5" s="187" t="s">
        <v>72</v>
      </c>
      <c r="H5" s="50">
        <v>0.72599999999999998</v>
      </c>
      <c r="I5" s="51" t="s">
        <v>229</v>
      </c>
      <c r="J5" s="44">
        <v>5928746.5099999998</v>
      </c>
      <c r="K5" s="44">
        <f t="shared" si="2"/>
        <v>2964373.25</v>
      </c>
      <c r="L5" s="52">
        <f t="shared" si="3"/>
        <v>2964373.26</v>
      </c>
      <c r="M5" s="211">
        <v>0.5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196">
        <v>0</v>
      </c>
      <c r="T5" s="52">
        <v>0</v>
      </c>
      <c r="U5" s="52">
        <f>K5</f>
        <v>2964373.25</v>
      </c>
      <c r="V5" s="196">
        <v>0</v>
      </c>
      <c r="W5" s="44">
        <v>0</v>
      </c>
      <c r="X5" s="44">
        <v>0</v>
      </c>
      <c r="Y5" s="44">
        <v>0</v>
      </c>
      <c r="Z5" s="261" t="b">
        <f t="shared" si="4"/>
        <v>1</v>
      </c>
      <c r="AA5" s="263">
        <f t="shared" si="5"/>
        <v>0.5</v>
      </c>
      <c r="AB5" s="264" t="b">
        <f t="shared" si="6"/>
        <v>1</v>
      </c>
      <c r="AC5" s="264" t="b">
        <f t="shared" si="7"/>
        <v>1</v>
      </c>
    </row>
    <row r="6" spans="1:29" ht="30" customHeight="1" x14ac:dyDescent="0.25">
      <c r="A6" s="187" t="s">
        <v>99</v>
      </c>
      <c r="B6" s="48" t="s">
        <v>49</v>
      </c>
      <c r="C6" s="186" t="s">
        <v>69</v>
      </c>
      <c r="D6" s="49" t="s">
        <v>73</v>
      </c>
      <c r="E6" s="191">
        <v>1601</v>
      </c>
      <c r="F6" s="187" t="s">
        <v>218</v>
      </c>
      <c r="G6" s="187" t="s">
        <v>74</v>
      </c>
      <c r="H6" s="50">
        <v>0.69</v>
      </c>
      <c r="I6" s="51" t="s">
        <v>238</v>
      </c>
      <c r="J6" s="44">
        <v>4601189.13</v>
      </c>
      <c r="K6" s="44">
        <f t="shared" si="2"/>
        <v>2300594.56</v>
      </c>
      <c r="L6" s="52">
        <f t="shared" si="3"/>
        <v>2300594.5699999998</v>
      </c>
      <c r="M6" s="211">
        <v>0.5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196">
        <v>0</v>
      </c>
      <c r="T6" s="52">
        <v>0</v>
      </c>
      <c r="U6" s="52">
        <f t="shared" ref="U6:U15" si="8">K6</f>
        <v>2300594.56</v>
      </c>
      <c r="V6" s="196">
        <v>0</v>
      </c>
      <c r="W6" s="44">
        <v>0</v>
      </c>
      <c r="X6" s="44">
        <v>0</v>
      </c>
      <c r="Y6" s="44">
        <v>0</v>
      </c>
      <c r="Z6" s="261" t="b">
        <f t="shared" si="4"/>
        <v>1</v>
      </c>
      <c r="AA6" s="263">
        <f t="shared" si="5"/>
        <v>0.5</v>
      </c>
      <c r="AB6" s="264" t="b">
        <f t="shared" si="6"/>
        <v>1</v>
      </c>
      <c r="AC6" s="264" t="b">
        <f t="shared" si="7"/>
        <v>1</v>
      </c>
    </row>
    <row r="7" spans="1:29" ht="30" customHeight="1" x14ac:dyDescent="0.25">
      <c r="A7" s="187" t="s">
        <v>100</v>
      </c>
      <c r="B7" s="48" t="s">
        <v>50</v>
      </c>
      <c r="C7" s="186" t="s">
        <v>69</v>
      </c>
      <c r="D7" s="267" t="s">
        <v>63</v>
      </c>
      <c r="E7" s="192">
        <v>1609</v>
      </c>
      <c r="F7" s="221" t="s">
        <v>75</v>
      </c>
      <c r="G7" s="187" t="s">
        <v>66</v>
      </c>
      <c r="H7" s="50">
        <v>0.89800000000000002</v>
      </c>
      <c r="I7" s="51" t="s">
        <v>238</v>
      </c>
      <c r="J7" s="57">
        <v>2956425.96</v>
      </c>
      <c r="K7" s="44">
        <f t="shared" si="2"/>
        <v>1478212.98</v>
      </c>
      <c r="L7" s="52">
        <f t="shared" si="3"/>
        <v>1478212.98</v>
      </c>
      <c r="M7" s="211">
        <v>0.5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196">
        <v>0</v>
      </c>
      <c r="T7" s="52">
        <v>0</v>
      </c>
      <c r="U7" s="52">
        <f t="shared" si="8"/>
        <v>1478212.98</v>
      </c>
      <c r="V7" s="196">
        <v>0</v>
      </c>
      <c r="W7" s="44">
        <v>0</v>
      </c>
      <c r="X7" s="44">
        <v>0</v>
      </c>
      <c r="Y7" s="44">
        <v>0</v>
      </c>
      <c r="Z7" s="261" t="b">
        <f t="shared" si="4"/>
        <v>1</v>
      </c>
      <c r="AA7" s="263">
        <f t="shared" si="5"/>
        <v>0.5</v>
      </c>
      <c r="AB7" s="264" t="b">
        <f t="shared" si="6"/>
        <v>1</v>
      </c>
      <c r="AC7" s="264" t="b">
        <f t="shared" si="7"/>
        <v>1</v>
      </c>
    </row>
    <row r="8" spans="1:29" ht="40.5" customHeight="1" x14ac:dyDescent="0.25">
      <c r="A8" s="187" t="s">
        <v>101</v>
      </c>
      <c r="B8" s="48" t="s">
        <v>51</v>
      </c>
      <c r="C8" s="186" t="s">
        <v>69</v>
      </c>
      <c r="D8" s="49" t="s">
        <v>76</v>
      </c>
      <c r="E8" s="191">
        <v>1603</v>
      </c>
      <c r="F8" s="187" t="s">
        <v>77</v>
      </c>
      <c r="G8" s="187" t="s">
        <v>74</v>
      </c>
      <c r="H8" s="50">
        <v>0.78</v>
      </c>
      <c r="I8" s="51" t="s">
        <v>197</v>
      </c>
      <c r="J8" s="45">
        <v>1862514.17</v>
      </c>
      <c r="K8" s="44">
        <f t="shared" si="2"/>
        <v>931257.08</v>
      </c>
      <c r="L8" s="52">
        <f t="shared" si="3"/>
        <v>931257.09</v>
      </c>
      <c r="M8" s="211">
        <v>0.5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196">
        <v>0</v>
      </c>
      <c r="T8" s="52">
        <v>0</v>
      </c>
      <c r="U8" s="52">
        <f t="shared" si="8"/>
        <v>931257.08</v>
      </c>
      <c r="V8" s="196">
        <v>0</v>
      </c>
      <c r="W8" s="44">
        <v>0</v>
      </c>
      <c r="X8" s="44">
        <v>0</v>
      </c>
      <c r="Y8" s="44">
        <v>0</v>
      </c>
      <c r="Z8" s="261" t="b">
        <f t="shared" si="4"/>
        <v>1</v>
      </c>
      <c r="AA8" s="263">
        <f t="shared" si="5"/>
        <v>0.5</v>
      </c>
      <c r="AB8" s="264" t="b">
        <f t="shared" si="6"/>
        <v>1</v>
      </c>
      <c r="AC8" s="264" t="b">
        <f t="shared" si="7"/>
        <v>1</v>
      </c>
    </row>
    <row r="9" spans="1:29" ht="30" customHeight="1" x14ac:dyDescent="0.25">
      <c r="A9" s="187" t="s">
        <v>102</v>
      </c>
      <c r="B9" s="48" t="s">
        <v>52</v>
      </c>
      <c r="C9" s="186" t="s">
        <v>69</v>
      </c>
      <c r="D9" s="49" t="s">
        <v>79</v>
      </c>
      <c r="E9" s="191">
        <v>1608</v>
      </c>
      <c r="F9" s="187" t="s">
        <v>80</v>
      </c>
      <c r="G9" s="187" t="s">
        <v>74</v>
      </c>
      <c r="H9" s="50">
        <v>4.8070000000000004</v>
      </c>
      <c r="I9" s="51" t="s">
        <v>197</v>
      </c>
      <c r="J9" s="45">
        <v>2645964.7799999998</v>
      </c>
      <c r="K9" s="44">
        <f t="shared" si="2"/>
        <v>1322982.3899999999</v>
      </c>
      <c r="L9" s="52">
        <f t="shared" si="3"/>
        <v>1322982.3899999999</v>
      </c>
      <c r="M9" s="211">
        <v>0.5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196">
        <v>0</v>
      </c>
      <c r="T9" s="52">
        <v>0</v>
      </c>
      <c r="U9" s="52">
        <f t="shared" si="8"/>
        <v>1322982.3899999999</v>
      </c>
      <c r="V9" s="196">
        <v>0</v>
      </c>
      <c r="W9" s="44">
        <v>0</v>
      </c>
      <c r="X9" s="44">
        <v>0</v>
      </c>
      <c r="Y9" s="44">
        <v>0</v>
      </c>
      <c r="Z9" s="261" t="b">
        <f t="shared" si="4"/>
        <v>1</v>
      </c>
      <c r="AA9" s="263">
        <f t="shared" si="5"/>
        <v>0.5</v>
      </c>
      <c r="AB9" s="264" t="b">
        <f t="shared" si="6"/>
        <v>1</v>
      </c>
      <c r="AC9" s="264" t="b">
        <f t="shared" si="7"/>
        <v>1</v>
      </c>
    </row>
    <row r="10" spans="1:29" ht="38.25" customHeight="1" x14ac:dyDescent="0.25">
      <c r="A10" s="187" t="s">
        <v>103</v>
      </c>
      <c r="B10" s="48" t="s">
        <v>53</v>
      </c>
      <c r="C10" s="186" t="s">
        <v>69</v>
      </c>
      <c r="D10" s="49" t="s">
        <v>76</v>
      </c>
      <c r="E10" s="191">
        <v>1603</v>
      </c>
      <c r="F10" s="187" t="s">
        <v>82</v>
      </c>
      <c r="G10" s="187" t="s">
        <v>72</v>
      </c>
      <c r="H10" s="50">
        <v>1</v>
      </c>
      <c r="I10" s="51" t="s">
        <v>236</v>
      </c>
      <c r="J10" s="44">
        <v>1688790</v>
      </c>
      <c r="K10" s="44">
        <f t="shared" si="2"/>
        <v>844395</v>
      </c>
      <c r="L10" s="52">
        <f t="shared" si="3"/>
        <v>844395</v>
      </c>
      <c r="M10" s="211">
        <v>0.5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196">
        <v>0</v>
      </c>
      <c r="T10" s="52">
        <v>0</v>
      </c>
      <c r="U10" s="52">
        <f t="shared" si="8"/>
        <v>844395</v>
      </c>
      <c r="V10" s="196">
        <v>0</v>
      </c>
      <c r="W10" s="44">
        <v>0</v>
      </c>
      <c r="X10" s="44">
        <v>0</v>
      </c>
      <c r="Y10" s="44">
        <v>0</v>
      </c>
      <c r="Z10" s="261" t="b">
        <f t="shared" si="4"/>
        <v>1</v>
      </c>
      <c r="AA10" s="263">
        <f t="shared" si="5"/>
        <v>0.5</v>
      </c>
      <c r="AB10" s="264" t="b">
        <f t="shared" si="6"/>
        <v>1</v>
      </c>
      <c r="AC10" s="264" t="b">
        <f t="shared" si="7"/>
        <v>1</v>
      </c>
    </row>
    <row r="11" spans="1:29" ht="30" customHeight="1" x14ac:dyDescent="0.25">
      <c r="A11" s="187" t="s">
        <v>104</v>
      </c>
      <c r="B11" s="48" t="s">
        <v>54</v>
      </c>
      <c r="C11" s="186" t="s">
        <v>69</v>
      </c>
      <c r="D11" s="267" t="s">
        <v>83</v>
      </c>
      <c r="E11" s="192">
        <v>1610</v>
      </c>
      <c r="F11" s="221" t="s">
        <v>222</v>
      </c>
      <c r="G11" s="187" t="s">
        <v>74</v>
      </c>
      <c r="H11" s="50">
        <v>1.0498700000000001</v>
      </c>
      <c r="I11" s="51" t="s">
        <v>84</v>
      </c>
      <c r="J11" s="57">
        <v>2371500</v>
      </c>
      <c r="K11" s="44">
        <f t="shared" si="2"/>
        <v>1185750</v>
      </c>
      <c r="L11" s="52">
        <f t="shared" si="3"/>
        <v>1185750</v>
      </c>
      <c r="M11" s="211">
        <v>0.5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196">
        <v>0</v>
      </c>
      <c r="T11" s="52">
        <v>0</v>
      </c>
      <c r="U11" s="52">
        <f t="shared" si="8"/>
        <v>1185750</v>
      </c>
      <c r="V11" s="196">
        <v>0</v>
      </c>
      <c r="W11" s="44">
        <v>0</v>
      </c>
      <c r="X11" s="44">
        <v>0</v>
      </c>
      <c r="Y11" s="44">
        <v>0</v>
      </c>
      <c r="Z11" s="261" t="b">
        <f t="shared" si="4"/>
        <v>1</v>
      </c>
      <c r="AA11" s="263">
        <f t="shared" si="5"/>
        <v>0.5</v>
      </c>
      <c r="AB11" s="264" t="b">
        <f t="shared" si="6"/>
        <v>1</v>
      </c>
      <c r="AC11" s="264" t="b">
        <f t="shared" si="7"/>
        <v>1</v>
      </c>
    </row>
    <row r="12" spans="1:29" ht="30" customHeight="1" x14ac:dyDescent="0.25">
      <c r="A12" s="187" t="s">
        <v>105</v>
      </c>
      <c r="B12" s="48" t="s">
        <v>55</v>
      </c>
      <c r="C12" s="186" t="s">
        <v>69</v>
      </c>
      <c r="D12" s="267" t="s">
        <v>85</v>
      </c>
      <c r="E12" s="192">
        <v>1606</v>
      </c>
      <c r="F12" s="221" t="s">
        <v>86</v>
      </c>
      <c r="G12" s="187" t="s">
        <v>74</v>
      </c>
      <c r="H12" s="50">
        <v>0.73699999999999999</v>
      </c>
      <c r="I12" s="51" t="s">
        <v>87</v>
      </c>
      <c r="J12" s="58">
        <v>499031.63</v>
      </c>
      <c r="K12" s="44">
        <f t="shared" si="2"/>
        <v>249515.81</v>
      </c>
      <c r="L12" s="52">
        <f t="shared" si="3"/>
        <v>249515.82</v>
      </c>
      <c r="M12" s="211">
        <v>0.5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196">
        <v>0</v>
      </c>
      <c r="T12" s="52">
        <v>0</v>
      </c>
      <c r="U12" s="52">
        <f t="shared" si="8"/>
        <v>249515.81</v>
      </c>
      <c r="V12" s="196">
        <v>0</v>
      </c>
      <c r="W12" s="44">
        <v>0</v>
      </c>
      <c r="X12" s="44">
        <v>0</v>
      </c>
      <c r="Y12" s="44">
        <v>0</v>
      </c>
      <c r="Z12" s="261" t="b">
        <f t="shared" si="4"/>
        <v>1</v>
      </c>
      <c r="AA12" s="263">
        <f t="shared" si="5"/>
        <v>0.5</v>
      </c>
      <c r="AB12" s="264" t="b">
        <f t="shared" si="6"/>
        <v>1</v>
      </c>
      <c r="AC12" s="264" t="b">
        <f t="shared" si="7"/>
        <v>1</v>
      </c>
    </row>
    <row r="13" spans="1:29" ht="30" customHeight="1" x14ac:dyDescent="0.25">
      <c r="A13" s="187" t="s">
        <v>106</v>
      </c>
      <c r="B13" s="48" t="s">
        <v>56</v>
      </c>
      <c r="C13" s="186" t="s">
        <v>69</v>
      </c>
      <c r="D13" s="49" t="s">
        <v>63</v>
      </c>
      <c r="E13" s="191">
        <v>1609</v>
      </c>
      <c r="F13" s="187" t="s">
        <v>88</v>
      </c>
      <c r="G13" s="187" t="s">
        <v>72</v>
      </c>
      <c r="H13" s="50">
        <v>0.90200000000000002</v>
      </c>
      <c r="I13" s="51" t="s">
        <v>238</v>
      </c>
      <c r="J13" s="45">
        <v>3012821.98</v>
      </c>
      <c r="K13" s="44">
        <f t="shared" si="2"/>
        <v>1506410.99</v>
      </c>
      <c r="L13" s="52">
        <f t="shared" si="3"/>
        <v>1506410.99</v>
      </c>
      <c r="M13" s="211">
        <v>0.5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196">
        <v>0</v>
      </c>
      <c r="T13" s="52">
        <v>0</v>
      </c>
      <c r="U13" s="52">
        <f t="shared" si="8"/>
        <v>1506410.99</v>
      </c>
      <c r="V13" s="196">
        <v>0</v>
      </c>
      <c r="W13" s="44">
        <v>0</v>
      </c>
      <c r="X13" s="44">
        <v>0</v>
      </c>
      <c r="Y13" s="44">
        <v>0</v>
      </c>
      <c r="Z13" s="261" t="b">
        <f t="shared" si="4"/>
        <v>1</v>
      </c>
      <c r="AA13" s="263">
        <f t="shared" si="5"/>
        <v>0.5</v>
      </c>
      <c r="AB13" s="264" t="b">
        <f t="shared" si="6"/>
        <v>1</v>
      </c>
      <c r="AC13" s="264" t="b">
        <f t="shared" si="7"/>
        <v>1</v>
      </c>
    </row>
    <row r="14" spans="1:29" ht="30" customHeight="1" x14ac:dyDescent="0.25">
      <c r="A14" s="187" t="s">
        <v>107</v>
      </c>
      <c r="B14" s="48" t="s">
        <v>57</v>
      </c>
      <c r="C14" s="186" t="s">
        <v>69</v>
      </c>
      <c r="D14" s="267" t="s">
        <v>83</v>
      </c>
      <c r="E14" s="192">
        <v>1610</v>
      </c>
      <c r="F14" s="268" t="s">
        <v>110</v>
      </c>
      <c r="G14" s="187" t="s">
        <v>66</v>
      </c>
      <c r="H14" s="50">
        <v>0.96930000000000005</v>
      </c>
      <c r="I14" s="51" t="s">
        <v>89</v>
      </c>
      <c r="J14" s="58">
        <v>2771500</v>
      </c>
      <c r="K14" s="44">
        <f t="shared" si="2"/>
        <v>1385750</v>
      </c>
      <c r="L14" s="52">
        <f t="shared" si="3"/>
        <v>1385750</v>
      </c>
      <c r="M14" s="211">
        <v>0.5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196">
        <v>0</v>
      </c>
      <c r="T14" s="52">
        <v>0</v>
      </c>
      <c r="U14" s="52">
        <f t="shared" si="8"/>
        <v>1385750</v>
      </c>
      <c r="V14" s="196">
        <v>0</v>
      </c>
      <c r="W14" s="44">
        <v>0</v>
      </c>
      <c r="X14" s="44">
        <v>0</v>
      </c>
      <c r="Y14" s="44">
        <v>0</v>
      </c>
      <c r="Z14" s="261" t="b">
        <f t="shared" si="4"/>
        <v>1</v>
      </c>
      <c r="AA14" s="263">
        <f t="shared" si="5"/>
        <v>0.5</v>
      </c>
      <c r="AB14" s="264" t="b">
        <f t="shared" si="6"/>
        <v>1</v>
      </c>
      <c r="AC14" s="264" t="b">
        <f t="shared" si="7"/>
        <v>1</v>
      </c>
    </row>
    <row r="15" spans="1:29" ht="30" customHeight="1" x14ac:dyDescent="0.25">
      <c r="A15" s="187" t="s">
        <v>108</v>
      </c>
      <c r="B15" s="48" t="s">
        <v>58</v>
      </c>
      <c r="C15" s="186" t="s">
        <v>69</v>
      </c>
      <c r="D15" s="49" t="s">
        <v>90</v>
      </c>
      <c r="E15" s="191">
        <v>1604</v>
      </c>
      <c r="F15" s="187" t="s">
        <v>91</v>
      </c>
      <c r="G15" s="187" t="s">
        <v>72</v>
      </c>
      <c r="H15" s="50">
        <v>0.30499999999999999</v>
      </c>
      <c r="I15" s="51" t="s">
        <v>238</v>
      </c>
      <c r="J15" s="45">
        <v>1613158.39</v>
      </c>
      <c r="K15" s="44">
        <f t="shared" si="2"/>
        <v>806579.19</v>
      </c>
      <c r="L15" s="52">
        <f t="shared" si="3"/>
        <v>806579.19999999995</v>
      </c>
      <c r="M15" s="211">
        <v>0.5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196">
        <v>0</v>
      </c>
      <c r="T15" s="52">
        <v>0</v>
      </c>
      <c r="U15" s="52">
        <f t="shared" si="8"/>
        <v>806579.19</v>
      </c>
      <c r="V15" s="196">
        <v>0</v>
      </c>
      <c r="W15" s="44">
        <v>0</v>
      </c>
      <c r="X15" s="44">
        <v>0</v>
      </c>
      <c r="Y15" s="44">
        <v>0</v>
      </c>
      <c r="Z15" s="261" t="b">
        <f t="shared" si="4"/>
        <v>1</v>
      </c>
      <c r="AA15" s="263">
        <f t="shared" si="5"/>
        <v>0.5</v>
      </c>
      <c r="AB15" s="264" t="b">
        <f t="shared" si="6"/>
        <v>1</v>
      </c>
      <c r="AC15" s="264" t="b">
        <f t="shared" si="7"/>
        <v>1</v>
      </c>
    </row>
    <row r="16" spans="1:29" s="266" customFormat="1" ht="30" customHeight="1" x14ac:dyDescent="0.25">
      <c r="A16" s="193">
        <v>14</v>
      </c>
      <c r="B16" s="179" t="s">
        <v>59</v>
      </c>
      <c r="C16" s="185" t="s">
        <v>92</v>
      </c>
      <c r="D16" s="269" t="s">
        <v>93</v>
      </c>
      <c r="E16" s="194">
        <v>1602</v>
      </c>
      <c r="F16" s="222" t="s">
        <v>94</v>
      </c>
      <c r="G16" s="193" t="s">
        <v>72</v>
      </c>
      <c r="H16" s="181">
        <v>1.635</v>
      </c>
      <c r="I16" s="182" t="s">
        <v>95</v>
      </c>
      <c r="J16" s="195">
        <v>8013585</v>
      </c>
      <c r="K16" s="183">
        <f t="shared" si="2"/>
        <v>4006792.5</v>
      </c>
      <c r="L16" s="184">
        <f t="shared" si="3"/>
        <v>4006792.5</v>
      </c>
      <c r="M16" s="210">
        <v>0.5</v>
      </c>
      <c r="N16" s="183">
        <v>0</v>
      </c>
      <c r="O16" s="183">
        <v>0</v>
      </c>
      <c r="P16" s="183">
        <v>0</v>
      </c>
      <c r="Q16" s="183">
        <v>0</v>
      </c>
      <c r="R16" s="183">
        <v>0</v>
      </c>
      <c r="S16" s="197">
        <v>0</v>
      </c>
      <c r="T16" s="184">
        <v>0</v>
      </c>
      <c r="U16" s="184">
        <v>1956396.25</v>
      </c>
      <c r="V16" s="184">
        <f>K16-U16</f>
        <v>2050396.25</v>
      </c>
      <c r="W16" s="183">
        <v>0</v>
      </c>
      <c r="X16" s="183">
        <v>0</v>
      </c>
      <c r="Y16" s="183">
        <v>0</v>
      </c>
      <c r="Z16" s="245" t="b">
        <f t="shared" si="4"/>
        <v>1</v>
      </c>
      <c r="AA16" s="246">
        <f t="shared" si="5"/>
        <v>0.5</v>
      </c>
      <c r="AB16" s="247" t="b">
        <f t="shared" si="6"/>
        <v>1</v>
      </c>
      <c r="AC16" s="247" t="b">
        <f t="shared" si="7"/>
        <v>1</v>
      </c>
    </row>
    <row r="17" spans="1:29" s="266" customFormat="1" ht="30" customHeight="1" x14ac:dyDescent="0.25">
      <c r="A17" s="193">
        <v>15</v>
      </c>
      <c r="B17" s="179" t="s">
        <v>111</v>
      </c>
      <c r="C17" s="185" t="s">
        <v>92</v>
      </c>
      <c r="D17" s="269" t="s">
        <v>73</v>
      </c>
      <c r="E17" s="194">
        <v>1601</v>
      </c>
      <c r="F17" s="222" t="s">
        <v>114</v>
      </c>
      <c r="G17" s="193" t="s">
        <v>72</v>
      </c>
      <c r="H17" s="181">
        <v>1.3149999999999999</v>
      </c>
      <c r="I17" s="182" t="s">
        <v>259</v>
      </c>
      <c r="J17" s="195">
        <v>12836432.199999999</v>
      </c>
      <c r="K17" s="183">
        <f t="shared" si="2"/>
        <v>6418216.0999999996</v>
      </c>
      <c r="L17" s="184">
        <f t="shared" si="3"/>
        <v>6418216.0999999996</v>
      </c>
      <c r="M17" s="210">
        <v>0.5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97">
        <v>0</v>
      </c>
      <c r="T17" s="184">
        <v>0</v>
      </c>
      <c r="U17" s="184">
        <v>3210608.05</v>
      </c>
      <c r="V17" s="184">
        <f>K17-U17</f>
        <v>3207608.05</v>
      </c>
      <c r="W17" s="183">
        <v>0</v>
      </c>
      <c r="X17" s="183">
        <v>0</v>
      </c>
      <c r="Y17" s="183">
        <v>0</v>
      </c>
      <c r="Z17" s="245" t="b">
        <f t="shared" ref="Z17:Z18" si="9">K17=SUM(N17:Y17)</f>
        <v>1</v>
      </c>
      <c r="AA17" s="246">
        <f t="shared" ref="AA17:AA19" si="10">ROUND(K17/J17,4)</f>
        <v>0.5</v>
      </c>
      <c r="AB17" s="247" t="b">
        <f t="shared" ref="AB17:AB19" si="11">AA17=M17</f>
        <v>1</v>
      </c>
      <c r="AC17" s="247" t="b">
        <f t="shared" ref="AC17:AC19" si="12">J17=K17+L17</f>
        <v>1</v>
      </c>
    </row>
    <row r="18" spans="1:29" s="266" customFormat="1" ht="30" customHeight="1" x14ac:dyDescent="0.25">
      <c r="A18" s="193">
        <v>16</v>
      </c>
      <c r="B18" s="179" t="s">
        <v>112</v>
      </c>
      <c r="C18" s="185" t="s">
        <v>92</v>
      </c>
      <c r="D18" s="269" t="s">
        <v>64</v>
      </c>
      <c r="E18" s="194">
        <v>1611</v>
      </c>
      <c r="F18" s="222" t="s">
        <v>219</v>
      </c>
      <c r="G18" s="193" t="s">
        <v>72</v>
      </c>
      <c r="H18" s="181">
        <v>0.436</v>
      </c>
      <c r="I18" s="182" t="s">
        <v>115</v>
      </c>
      <c r="J18" s="195">
        <v>1860067.67</v>
      </c>
      <c r="K18" s="183">
        <f t="shared" si="2"/>
        <v>930033.83</v>
      </c>
      <c r="L18" s="184">
        <f t="shared" si="3"/>
        <v>930033.84</v>
      </c>
      <c r="M18" s="210">
        <v>0.5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97">
        <v>0</v>
      </c>
      <c r="T18" s="184">
        <v>0</v>
      </c>
      <c r="U18" s="184">
        <v>593968.16</v>
      </c>
      <c r="V18" s="184">
        <f>K18-U18</f>
        <v>336065.66999999993</v>
      </c>
      <c r="W18" s="183">
        <v>0</v>
      </c>
      <c r="X18" s="183">
        <v>0</v>
      </c>
      <c r="Y18" s="183">
        <v>0</v>
      </c>
      <c r="Z18" s="245" t="b">
        <f t="shared" si="9"/>
        <v>1</v>
      </c>
      <c r="AA18" s="246">
        <f t="shared" si="10"/>
        <v>0.5</v>
      </c>
      <c r="AB18" s="247" t="b">
        <f t="shared" si="11"/>
        <v>1</v>
      </c>
      <c r="AC18" s="247" t="b">
        <f t="shared" si="12"/>
        <v>1</v>
      </c>
    </row>
    <row r="19" spans="1:29" ht="58.5" customHeight="1" x14ac:dyDescent="0.25">
      <c r="A19" s="187">
        <v>17</v>
      </c>
      <c r="B19" s="48" t="s">
        <v>113</v>
      </c>
      <c r="C19" s="186" t="s">
        <v>69</v>
      </c>
      <c r="D19" s="49" t="s">
        <v>90</v>
      </c>
      <c r="E19" s="191">
        <v>1604</v>
      </c>
      <c r="F19" s="187" t="s">
        <v>116</v>
      </c>
      <c r="G19" s="187" t="s">
        <v>72</v>
      </c>
      <c r="H19" s="50">
        <v>0.192</v>
      </c>
      <c r="I19" s="51" t="s">
        <v>253</v>
      </c>
      <c r="J19" s="45">
        <v>2244604.2799999998</v>
      </c>
      <c r="K19" s="44">
        <f>ROUNDDOWN(J19*M19,2)</f>
        <v>1122302.1399999999</v>
      </c>
      <c r="L19" s="52">
        <f t="shared" ref="L19:L21" si="13">J19-K19</f>
        <v>1122302.1399999999</v>
      </c>
      <c r="M19" s="211">
        <v>0.5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196">
        <v>0</v>
      </c>
      <c r="T19" s="52">
        <v>0</v>
      </c>
      <c r="U19" s="52">
        <f>K19</f>
        <v>1122302.1399999999</v>
      </c>
      <c r="V19" s="196">
        <v>0</v>
      </c>
      <c r="W19" s="44">
        <v>0</v>
      </c>
      <c r="X19" s="44">
        <v>0</v>
      </c>
      <c r="Y19" s="44">
        <v>0</v>
      </c>
      <c r="Z19" s="261" t="b">
        <f t="shared" ref="Z19" si="14">K19=SUM(N19:Y19)</f>
        <v>1</v>
      </c>
      <c r="AA19" s="263">
        <f t="shared" si="10"/>
        <v>0.5</v>
      </c>
      <c r="AB19" s="264" t="b">
        <f t="shared" si="11"/>
        <v>1</v>
      </c>
      <c r="AC19" s="264" t="b">
        <f t="shared" si="12"/>
        <v>1</v>
      </c>
    </row>
    <row r="20" spans="1:29" s="266" customFormat="1" ht="36.75" customHeight="1" x14ac:dyDescent="0.25">
      <c r="A20" s="187">
        <v>18</v>
      </c>
      <c r="B20" s="198" t="s">
        <v>225</v>
      </c>
      <c r="C20" s="186" t="s">
        <v>69</v>
      </c>
      <c r="D20" s="199" t="s">
        <v>93</v>
      </c>
      <c r="E20" s="191">
        <v>1602</v>
      </c>
      <c r="F20" s="187" t="s">
        <v>117</v>
      </c>
      <c r="G20" s="187" t="s">
        <v>74</v>
      </c>
      <c r="H20" s="56">
        <v>0.999</v>
      </c>
      <c r="I20" s="201" t="s">
        <v>252</v>
      </c>
      <c r="J20" s="53">
        <v>1444476</v>
      </c>
      <c r="K20" s="54">
        <f t="shared" ref="K20:K21" si="15">ROUNDDOWN(J20*M20,2)</f>
        <v>722238</v>
      </c>
      <c r="L20" s="55">
        <f t="shared" si="13"/>
        <v>722238</v>
      </c>
      <c r="M20" s="211">
        <v>0.5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196">
        <v>0</v>
      </c>
      <c r="T20" s="52">
        <v>0</v>
      </c>
      <c r="U20" s="52">
        <f>K20</f>
        <v>722238</v>
      </c>
      <c r="V20" s="196">
        <v>0</v>
      </c>
      <c r="W20" s="44">
        <v>0</v>
      </c>
      <c r="X20" s="44">
        <v>0</v>
      </c>
      <c r="Y20" s="44">
        <v>0</v>
      </c>
      <c r="Z20" s="261" t="b">
        <f t="shared" ref="Z20" si="16">K20=SUM(N20:Y20)</f>
        <v>1</v>
      </c>
      <c r="AA20" s="263">
        <f t="shared" ref="AA20" si="17">ROUND(K20/J20,4)</f>
        <v>0.5</v>
      </c>
      <c r="AB20" s="264" t="b">
        <f t="shared" ref="AB20" si="18">AA20=M20</f>
        <v>1</v>
      </c>
      <c r="AC20" s="264" t="b">
        <f t="shared" ref="AC20" si="19">J20=K20+L20</f>
        <v>1</v>
      </c>
    </row>
    <row r="21" spans="1:29" s="272" customFormat="1" ht="48" customHeight="1" x14ac:dyDescent="0.2">
      <c r="A21" s="187">
        <v>19</v>
      </c>
      <c r="B21" s="198" t="s">
        <v>226</v>
      </c>
      <c r="C21" s="187" t="s">
        <v>69</v>
      </c>
      <c r="D21" s="199" t="s">
        <v>118</v>
      </c>
      <c r="E21" s="191">
        <v>1605</v>
      </c>
      <c r="F21" s="187" t="s">
        <v>119</v>
      </c>
      <c r="G21" s="187" t="s">
        <v>72</v>
      </c>
      <c r="H21" s="56">
        <v>0.745</v>
      </c>
      <c r="I21" s="201" t="s">
        <v>78</v>
      </c>
      <c r="J21" s="53">
        <v>2892116.61</v>
      </c>
      <c r="K21" s="54">
        <f t="shared" si="15"/>
        <v>1446058.3</v>
      </c>
      <c r="L21" s="55">
        <f t="shared" si="13"/>
        <v>1446058.3099999998</v>
      </c>
      <c r="M21" s="211">
        <v>0.5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196">
        <v>0</v>
      </c>
      <c r="T21" s="52">
        <v>0</v>
      </c>
      <c r="U21" s="52">
        <f>K21</f>
        <v>1446058.3</v>
      </c>
      <c r="V21" s="196">
        <v>0</v>
      </c>
      <c r="W21" s="44">
        <v>0</v>
      </c>
      <c r="X21" s="44">
        <v>0</v>
      </c>
      <c r="Y21" s="44">
        <v>0</v>
      </c>
      <c r="Z21" s="270" t="b">
        <f t="shared" si="4"/>
        <v>1</v>
      </c>
      <c r="AA21" s="263">
        <f t="shared" si="5"/>
        <v>0.5</v>
      </c>
      <c r="AB21" s="271" t="b">
        <f t="shared" si="6"/>
        <v>1</v>
      </c>
      <c r="AC21" s="271" t="b">
        <f t="shared" si="7"/>
        <v>1</v>
      </c>
    </row>
    <row r="22" spans="1:29" ht="20.100000000000001" customHeight="1" x14ac:dyDescent="0.25">
      <c r="A22" s="308" t="s">
        <v>44</v>
      </c>
      <c r="B22" s="308"/>
      <c r="C22" s="308"/>
      <c r="D22" s="308"/>
      <c r="E22" s="308"/>
      <c r="F22" s="308"/>
      <c r="G22" s="308"/>
      <c r="H22" s="273">
        <f>SUM(H3:H21)</f>
        <v>20.4618</v>
      </c>
      <c r="I22" s="255" t="s">
        <v>14</v>
      </c>
      <c r="J22" s="61">
        <f>SUM(J3:J21)</f>
        <v>67878632.540000007</v>
      </c>
      <c r="K22" s="61">
        <f>SUM(K3:K21)</f>
        <v>36626761.069999993</v>
      </c>
      <c r="L22" s="61">
        <f>SUM(L3:L21)</f>
        <v>31251871.469999999</v>
      </c>
      <c r="M22" s="256" t="s">
        <v>14</v>
      </c>
      <c r="N22" s="61">
        <f t="shared" ref="N22:Y22" si="20">SUM(N3:N21)</f>
        <v>0</v>
      </c>
      <c r="O22" s="61">
        <f t="shared" si="20"/>
        <v>0</v>
      </c>
      <c r="P22" s="257">
        <f t="shared" si="20"/>
        <v>0</v>
      </c>
      <c r="Q22" s="257">
        <f t="shared" si="20"/>
        <v>0</v>
      </c>
      <c r="R22" s="257">
        <f t="shared" si="20"/>
        <v>0</v>
      </c>
      <c r="S22" s="257">
        <f t="shared" si="20"/>
        <v>0</v>
      </c>
      <c r="T22" s="257">
        <f t="shared" si="20"/>
        <v>6000265.9500000002</v>
      </c>
      <c r="U22" s="257">
        <f t="shared" si="20"/>
        <v>25032425.150000002</v>
      </c>
      <c r="V22" s="257">
        <f t="shared" si="20"/>
        <v>5594069.9699999997</v>
      </c>
      <c r="W22" s="257">
        <f t="shared" si="20"/>
        <v>0</v>
      </c>
      <c r="X22" s="257">
        <f t="shared" si="20"/>
        <v>0</v>
      </c>
      <c r="Y22" s="257">
        <f t="shared" si="20"/>
        <v>0</v>
      </c>
      <c r="Z22" s="261" t="b">
        <f t="shared" si="4"/>
        <v>1</v>
      </c>
      <c r="AA22" s="263">
        <f t="shared" si="5"/>
        <v>0.53959999999999997</v>
      </c>
      <c r="AB22" s="264" t="s">
        <v>14</v>
      </c>
      <c r="AC22" s="264" t="b">
        <f t="shared" si="7"/>
        <v>1</v>
      </c>
    </row>
    <row r="23" spans="1:29" ht="20.100000000000001" customHeight="1" x14ac:dyDescent="0.25">
      <c r="A23" s="307" t="s">
        <v>37</v>
      </c>
      <c r="B23" s="307"/>
      <c r="C23" s="307"/>
      <c r="D23" s="307"/>
      <c r="E23" s="307"/>
      <c r="F23" s="307"/>
      <c r="G23" s="307"/>
      <c r="H23" s="274">
        <f>SUMIF($C$3:$C$21,"K",H3:H21)</f>
        <v>2.27563</v>
      </c>
      <c r="I23" s="258" t="s">
        <v>14</v>
      </c>
      <c r="J23" s="66">
        <f>SUMIF($C$3:$C$21,"K",J3:J21)</f>
        <v>8635708.2300000004</v>
      </c>
      <c r="K23" s="66">
        <f>SUMIF($C$3:$C$21,"K",K3:K21)</f>
        <v>7005298.9500000002</v>
      </c>
      <c r="L23" s="66">
        <f>SUMIF($C$3:$C$21,"K",L3:L21)</f>
        <v>1630409.28</v>
      </c>
      <c r="M23" s="259" t="s">
        <v>14</v>
      </c>
      <c r="N23" s="66">
        <f t="shared" ref="N23:Y23" si="21">SUMIF($C$3:$C$21,"K",N3:N21)</f>
        <v>0</v>
      </c>
      <c r="O23" s="66">
        <f t="shared" si="21"/>
        <v>0</v>
      </c>
      <c r="P23" s="260">
        <f t="shared" si="21"/>
        <v>0</v>
      </c>
      <c r="Q23" s="260">
        <f t="shared" si="21"/>
        <v>0</v>
      </c>
      <c r="R23" s="260">
        <f t="shared" si="21"/>
        <v>0</v>
      </c>
      <c r="S23" s="260">
        <f t="shared" si="21"/>
        <v>0</v>
      </c>
      <c r="T23" s="260">
        <f t="shared" si="21"/>
        <v>6000265.9500000002</v>
      </c>
      <c r="U23" s="260">
        <f t="shared" si="21"/>
        <v>1005033</v>
      </c>
      <c r="V23" s="260">
        <f t="shared" si="21"/>
        <v>0</v>
      </c>
      <c r="W23" s="260">
        <f t="shared" si="21"/>
        <v>0</v>
      </c>
      <c r="X23" s="260">
        <f t="shared" si="21"/>
        <v>0</v>
      </c>
      <c r="Y23" s="260">
        <f t="shared" si="21"/>
        <v>0</v>
      </c>
      <c r="Z23" s="261" t="b">
        <f t="shared" si="4"/>
        <v>1</v>
      </c>
      <c r="AA23" s="263">
        <f t="shared" ref="AA23" si="22">ROUND(K23/J23,4)</f>
        <v>0.81120000000000003</v>
      </c>
      <c r="AB23" s="264" t="s">
        <v>14</v>
      </c>
      <c r="AC23" s="264" t="b">
        <f t="shared" ref="AC23" si="23">J23=K23+L23</f>
        <v>1</v>
      </c>
    </row>
    <row r="24" spans="1:29" ht="20.100000000000001" customHeight="1" x14ac:dyDescent="0.25">
      <c r="A24" s="308" t="s">
        <v>38</v>
      </c>
      <c r="B24" s="308"/>
      <c r="C24" s="308"/>
      <c r="D24" s="308"/>
      <c r="E24" s="308"/>
      <c r="F24" s="308"/>
      <c r="G24" s="308"/>
      <c r="H24" s="273">
        <f>SUMIF($C$3:$C$21,"N",H3:H21)</f>
        <v>14.80017</v>
      </c>
      <c r="I24" s="255" t="s">
        <v>14</v>
      </c>
      <c r="J24" s="61">
        <f>SUMIF($C$3:$C$21,"N",J3:J21)</f>
        <v>36532839.439999998</v>
      </c>
      <c r="K24" s="61">
        <f>SUMIF($C$3:$C$21,"N",K3:K21)</f>
        <v>18266419.690000001</v>
      </c>
      <c r="L24" s="61">
        <f>SUMIF($C$3:$C$21,"N",L3:L21)</f>
        <v>18266419.75</v>
      </c>
      <c r="M24" s="256" t="s">
        <v>14</v>
      </c>
      <c r="N24" s="61">
        <f t="shared" ref="N24:Y24" si="24">SUMIF($C$3:$C$21,"N",N3:N21)</f>
        <v>0</v>
      </c>
      <c r="O24" s="61">
        <f t="shared" si="24"/>
        <v>0</v>
      </c>
      <c r="P24" s="257">
        <f t="shared" si="24"/>
        <v>0</v>
      </c>
      <c r="Q24" s="257">
        <f t="shared" si="24"/>
        <v>0</v>
      </c>
      <c r="R24" s="257">
        <f t="shared" si="24"/>
        <v>0</v>
      </c>
      <c r="S24" s="257">
        <f t="shared" si="24"/>
        <v>0</v>
      </c>
      <c r="T24" s="257">
        <f t="shared" si="24"/>
        <v>0</v>
      </c>
      <c r="U24" s="257">
        <f t="shared" si="24"/>
        <v>18266419.690000001</v>
      </c>
      <c r="V24" s="257">
        <f t="shared" si="24"/>
        <v>0</v>
      </c>
      <c r="W24" s="257">
        <f t="shared" si="24"/>
        <v>0</v>
      </c>
      <c r="X24" s="257">
        <f t="shared" si="24"/>
        <v>0</v>
      </c>
      <c r="Y24" s="257">
        <f t="shared" si="24"/>
        <v>0</v>
      </c>
      <c r="Z24" s="261" t="b">
        <f t="shared" si="4"/>
        <v>1</v>
      </c>
      <c r="AA24" s="263">
        <f t="shared" si="5"/>
        <v>0.5</v>
      </c>
      <c r="AB24" s="264" t="s">
        <v>14</v>
      </c>
      <c r="AC24" s="264" t="b">
        <f t="shared" si="7"/>
        <v>1</v>
      </c>
    </row>
    <row r="25" spans="1:29" ht="20.100000000000001" customHeight="1" x14ac:dyDescent="0.25">
      <c r="A25" s="307" t="s">
        <v>39</v>
      </c>
      <c r="B25" s="307"/>
      <c r="C25" s="307"/>
      <c r="D25" s="307"/>
      <c r="E25" s="307"/>
      <c r="F25" s="307"/>
      <c r="G25" s="307"/>
      <c r="H25" s="274">
        <f>SUMIF($C$3:$C$21,"W",H3:H21)</f>
        <v>3.3860000000000001</v>
      </c>
      <c r="I25" s="258" t="s">
        <v>14</v>
      </c>
      <c r="J25" s="66">
        <f>SUMIF($C$3:$C$21,"W",J3:J21)</f>
        <v>22710084.869999997</v>
      </c>
      <c r="K25" s="66">
        <f>SUMIF($C$3:$C$21,"W",K3:K21)</f>
        <v>11355042.43</v>
      </c>
      <c r="L25" s="66">
        <f>SUMIF($C$3:$C$21,"W",L3:L21)</f>
        <v>11355042.439999999</v>
      </c>
      <c r="M25" s="259" t="s">
        <v>14</v>
      </c>
      <c r="N25" s="66">
        <f t="shared" ref="N25:Y25" si="25">SUMIF($C$3:$C$21,"W",N3:N21)</f>
        <v>0</v>
      </c>
      <c r="O25" s="66">
        <f t="shared" si="25"/>
        <v>0</v>
      </c>
      <c r="P25" s="260">
        <f t="shared" si="25"/>
        <v>0</v>
      </c>
      <c r="Q25" s="260">
        <f t="shared" si="25"/>
        <v>0</v>
      </c>
      <c r="R25" s="260">
        <f t="shared" si="25"/>
        <v>0</v>
      </c>
      <c r="S25" s="260">
        <f t="shared" si="25"/>
        <v>0</v>
      </c>
      <c r="T25" s="260">
        <f t="shared" si="25"/>
        <v>0</v>
      </c>
      <c r="U25" s="260">
        <f t="shared" si="25"/>
        <v>5760972.46</v>
      </c>
      <c r="V25" s="260">
        <f t="shared" si="25"/>
        <v>5594069.9699999997</v>
      </c>
      <c r="W25" s="260">
        <f t="shared" si="25"/>
        <v>0</v>
      </c>
      <c r="X25" s="260">
        <f t="shared" si="25"/>
        <v>0</v>
      </c>
      <c r="Y25" s="260">
        <f t="shared" si="25"/>
        <v>0</v>
      </c>
      <c r="Z25" s="261" t="b">
        <f t="shared" si="4"/>
        <v>1</v>
      </c>
      <c r="AA25" s="263">
        <f t="shared" ref="AA25" si="26">ROUND(K25/J25,4)</f>
        <v>0.5</v>
      </c>
      <c r="AB25" s="264" t="s">
        <v>14</v>
      </c>
      <c r="AC25" s="264" t="b">
        <f t="shared" ref="AC25" si="27">J25=K25+L25</f>
        <v>1</v>
      </c>
    </row>
    <row r="26" spans="1:29" x14ac:dyDescent="0.25">
      <c r="A26" s="250"/>
      <c r="B26" s="275"/>
      <c r="C26" s="250"/>
      <c r="D26" s="275"/>
      <c r="E26" s="250"/>
      <c r="F26" s="250"/>
      <c r="G26" s="250"/>
    </row>
    <row r="27" spans="1:29" x14ac:dyDescent="0.25">
      <c r="A27" s="188" t="s">
        <v>24</v>
      </c>
      <c r="B27" s="33"/>
      <c r="C27" s="188"/>
      <c r="D27" s="33"/>
      <c r="E27" s="188"/>
      <c r="F27" s="188"/>
      <c r="G27" s="188"/>
      <c r="H27" s="37"/>
      <c r="I27" s="37"/>
      <c r="J27" s="6"/>
      <c r="K27" s="37"/>
      <c r="L27" s="27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261"/>
      <c r="AC27" s="264"/>
    </row>
    <row r="28" spans="1:29" x14ac:dyDescent="0.25">
      <c r="A28" s="189" t="s">
        <v>25</v>
      </c>
      <c r="B28" s="34"/>
      <c r="C28" s="189"/>
      <c r="D28" s="34"/>
      <c r="E28" s="189"/>
      <c r="F28" s="189"/>
      <c r="G28" s="189"/>
      <c r="H28" s="37"/>
      <c r="I28" s="37"/>
      <c r="J28" s="30"/>
      <c r="K28" s="37"/>
      <c r="L28" s="27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261"/>
    </row>
    <row r="29" spans="1:29" x14ac:dyDescent="0.25">
      <c r="A29" s="188" t="s">
        <v>42</v>
      </c>
      <c r="B29" s="275"/>
      <c r="C29" s="250"/>
      <c r="D29" s="275"/>
      <c r="E29" s="250"/>
      <c r="F29" s="250"/>
      <c r="G29" s="250"/>
      <c r="J29" s="29"/>
    </row>
    <row r="30" spans="1:29" x14ac:dyDescent="0.25">
      <c r="A30" s="251" t="s">
        <v>46</v>
      </c>
      <c r="B30" s="277"/>
      <c r="C30" s="251"/>
      <c r="D30" s="277"/>
      <c r="E30" s="251"/>
      <c r="F30" s="251"/>
      <c r="G30" s="251"/>
      <c r="J30" s="29"/>
    </row>
  </sheetData>
  <autoFilter ref="A1:AC25" xr:uid="{3FC1463F-EC77-4A1D-B5F0-2EE25148E743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customSheetViews>
    <customSheetView guid="{A8A5BDFE-16B2-40FE-8A28-1419092A9D18}" scale="80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67" fitToHeight="0" orientation="landscape" r:id="rId1"/>
      <headerFooter>
        <oddHeader>&amp;LWojewództwo &amp;KFF0000Opolskie&amp;K01+000 - zadania powiatowe lista podstawowa</oddHeader>
        <oddFooter>Strona &amp;P z &amp;N</oddFooter>
      </headerFooter>
      <autoFilter ref="A1:AC25" xr:uid="{3FC1463F-EC77-4A1D-B5F0-2EE25148E743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910B36EF-27CD-4EBF-B27C-27E3A77F9060}" scale="80" showPageBreaks="1" showGridLines="0" fitToPage="1" printArea="1" showAutoFilter="1" view="pageBreakPreview">
      <selection activeCell="N10" sqref="N10"/>
      <pageMargins left="0.23622047244094491" right="0.23622047244094491" top="0.74803149606299213" bottom="0.74803149606299213" header="0.31496062992125984" footer="0.31496062992125984"/>
      <pageSetup paperSize="8" scale="66" fitToHeight="0" orientation="landscape" r:id="rId2"/>
      <headerFooter>
        <oddHeader>&amp;LWojewództwo &amp;KFF0000Opolskie&amp;K01+000 - zadania powiatowe lista podstawowa</oddHeader>
        <oddFooter>Strona &amp;P z &amp;N</oddFooter>
      </headerFooter>
      <autoFilter ref="A1:AC25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B6C44C0D-54D9-45CE-9067-9F4D20DEBE8D}" scale="85" showPageBreaks="1" showGridLines="0" fitToPage="1" printArea="1" showAutoFilter="1" view="pageBreakPreview">
      <selection activeCell="F19" sqref="F19"/>
      <pageMargins left="0.23622047244094491" right="0.23622047244094491" top="0.74803149606299213" bottom="0.74803149606299213" header="0.31496062992125984" footer="0.31496062992125984"/>
      <pageSetup paperSize="8" scale="66" fitToHeight="0" orientation="landscape" r:id="rId3"/>
      <headerFooter>
        <oddHeader>&amp;LWojewództwo &amp;KFF0000Opolskie&amp;K01+000 - zadania powiatowe lista podstawowa</oddHeader>
        <oddFooter>Strona &amp;P z &amp;N</oddFooter>
      </headerFooter>
      <autoFilter ref="A1:AC25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79FD1A19-8B99-4324-A88C-0B47A709E3BB}" scale="80" showPageBreaks="1" showGridLines="0" fitToPage="1" printArea="1" showAutoFilter="1" view="pageBreakPreview">
      <selection activeCell="F15" sqref="F15"/>
      <pageMargins left="0.23622047244094491" right="0.23622047244094491" top="0.74803149606299213" bottom="0.74803149606299213" header="0.31496062992125984" footer="0.31496062992125984"/>
      <pageSetup paperSize="8" scale="66" fitToHeight="0" orientation="landscape" r:id="rId4"/>
      <headerFooter>
        <oddHeader>&amp;LWojewództwo &amp;KFF0000Opolskie&amp;K01+000 - zadania powiatowe lista podstawowa</oddHeader>
        <oddFooter>Strona &amp;P z &amp;N</oddFooter>
      </headerFooter>
      <autoFilter ref="A1:AC25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AF3F04CA-CDD0-409C-B000-F4A587905861}" scale="80" showPageBreaks="1" showGridLines="0" fitToPage="1" printArea="1" view="pageBreakPreview">
      <selection activeCell="Q10" sqref="Q10"/>
      <pageMargins left="0.23622047244094491" right="0.23622047244094491" top="0.74803149606299213" bottom="0.74803149606299213" header="0.31496062992125984" footer="0.31496062992125984"/>
      <pageSetup paperSize="8" scale="67" fitToHeight="0" orientation="landscape" r:id="rId5"/>
      <headerFooter>
        <oddHeader>&amp;LWojewództwo &amp;KFF0000Opolskie&amp;K01+000 - zadania powiatowe lista podstawowa</oddHeader>
        <oddFooter>Strona &amp;P z &amp;N</oddFooter>
      </headerFooter>
    </customSheetView>
  </customSheetViews>
  <mergeCells count="18">
    <mergeCell ref="D1:D2"/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  <mergeCell ref="H1:H2"/>
    <mergeCell ref="I1:I2"/>
    <mergeCell ref="J1:J2"/>
    <mergeCell ref="K1:K2"/>
    <mergeCell ref="N1:Y1"/>
    <mergeCell ref="L1:L2"/>
    <mergeCell ref="M1:M2"/>
  </mergeCells>
  <conditionalFormatting sqref="Z3:AB25">
    <cfRule type="containsText" dxfId="10" priority="2" operator="containsText" text="fałsz">
      <formula>NOT(ISERROR(SEARCH("fałsz",Z3)))</formula>
    </cfRule>
  </conditionalFormatting>
  <conditionalFormatting sqref="Z3:AC25">
    <cfRule type="cellIs" dxfId="9" priority="1" operator="equal">
      <formula>FALSE</formula>
    </cfRule>
  </conditionalFormatting>
  <conditionalFormatting sqref="AC27">
    <cfRule type="cellIs" dxfId="8" priority="13" operator="equal">
      <formula>FALSE</formula>
    </cfRule>
  </conditionalFormatting>
  <dataValidations count="3">
    <dataValidation type="list" allowBlank="1" showInputMessage="1" showErrorMessage="1" sqref="C3:C19" xr:uid="{00000000-0002-0000-0100-000000000000}">
      <formula1>"N,K,W"</formula1>
    </dataValidation>
    <dataValidation type="list" allowBlank="1" showInputMessage="1" showErrorMessage="1" sqref="G3:G21" xr:uid="{00000000-0002-0000-0100-000001000000}">
      <formula1>"B,P,R"</formula1>
    </dataValidation>
    <dataValidation type="list" allowBlank="1" showInputMessage="1" showErrorMessage="1" sqref="C20:C21" xr:uid="{72B2BDB0-F57A-4526-8FB6-310236D5EDF1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6"/>
  <headerFooter>
    <oddHeader>&amp;LWojewództwo &amp;KFF0000Opolskie&amp;K01+000 - zadania powiatowe lista podstawowa</oddHeader>
    <oddFooter>Strona &amp;P z &amp;N</oddFooter>
  </headerFooter>
  <ignoredErrors>
    <ignoredError sqref="N22:Y22 Z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4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4.85546875" style="4" customWidth="1"/>
    <col min="2" max="2" width="15.7109375" style="4" customWidth="1"/>
    <col min="3" max="3" width="12.85546875" style="252" customWidth="1"/>
    <col min="4" max="4" width="15.7109375" style="4" customWidth="1"/>
    <col min="5" max="5" width="9" style="4" customWidth="1"/>
    <col min="6" max="6" width="15.7109375" style="4" customWidth="1"/>
    <col min="7" max="7" width="47.140625" style="252" customWidth="1"/>
    <col min="8" max="8" width="7.28515625" style="252" customWidth="1"/>
    <col min="9" max="9" width="8.5703125" style="4" customWidth="1"/>
    <col min="10" max="10" width="15" style="4" customWidth="1"/>
    <col min="11" max="11" width="14" style="4" customWidth="1"/>
    <col min="12" max="12" width="13.85546875" style="4" customWidth="1"/>
    <col min="13" max="13" width="13.42578125" style="4" customWidth="1"/>
    <col min="14" max="14" width="14.28515625" style="261" customWidth="1"/>
    <col min="15" max="19" width="6.7109375" style="4" customWidth="1"/>
    <col min="20" max="20" width="12.7109375" style="4" customWidth="1"/>
    <col min="21" max="22" width="13.85546875" style="4" customWidth="1"/>
    <col min="23" max="23" width="12.7109375" style="4" customWidth="1"/>
    <col min="24" max="26" width="6.7109375" style="4" customWidth="1"/>
    <col min="27" max="29" width="15.7109375" style="37" customWidth="1"/>
    <col min="30" max="30" width="15.7109375" style="4" customWidth="1"/>
    <col min="31" max="16384" width="9.140625" style="4"/>
  </cols>
  <sheetData>
    <row r="1" spans="1:30" ht="33" customHeight="1" x14ac:dyDescent="0.25">
      <c r="A1" s="302" t="s">
        <v>4</v>
      </c>
      <c r="B1" s="302" t="s">
        <v>5</v>
      </c>
      <c r="C1" s="309" t="s">
        <v>43</v>
      </c>
      <c r="D1" s="305" t="s">
        <v>6</v>
      </c>
      <c r="E1" s="302" t="s">
        <v>32</v>
      </c>
      <c r="F1" s="305" t="s">
        <v>15</v>
      </c>
      <c r="G1" s="302" t="s">
        <v>7</v>
      </c>
      <c r="H1" s="302" t="s">
        <v>26</v>
      </c>
      <c r="I1" s="302" t="s">
        <v>8</v>
      </c>
      <c r="J1" s="302" t="s">
        <v>27</v>
      </c>
      <c r="K1" s="302" t="s">
        <v>9</v>
      </c>
      <c r="L1" s="302" t="s">
        <v>17</v>
      </c>
      <c r="M1" s="305" t="s">
        <v>13</v>
      </c>
      <c r="N1" s="302" t="s">
        <v>11</v>
      </c>
      <c r="O1" s="310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6.25" customHeight="1" x14ac:dyDescent="0.25">
      <c r="A2" s="302"/>
      <c r="B2" s="302"/>
      <c r="C2" s="310"/>
      <c r="D2" s="306"/>
      <c r="E2" s="302"/>
      <c r="F2" s="306"/>
      <c r="G2" s="302"/>
      <c r="H2" s="302"/>
      <c r="I2" s="302"/>
      <c r="J2" s="302"/>
      <c r="K2" s="302"/>
      <c r="L2" s="302"/>
      <c r="M2" s="306"/>
      <c r="N2" s="302"/>
      <c r="O2" s="265">
        <v>2019</v>
      </c>
      <c r="P2" s="265">
        <v>2020</v>
      </c>
      <c r="Q2" s="265">
        <v>2021</v>
      </c>
      <c r="R2" s="265">
        <v>2022</v>
      </c>
      <c r="S2" s="265">
        <v>2023</v>
      </c>
      <c r="T2" s="265">
        <v>2024</v>
      </c>
      <c r="U2" s="265">
        <v>2025</v>
      </c>
      <c r="V2" s="265">
        <v>2026</v>
      </c>
      <c r="W2" s="265">
        <v>2027</v>
      </c>
      <c r="X2" s="265">
        <v>2028</v>
      </c>
      <c r="Y2" s="265">
        <v>2029</v>
      </c>
      <c r="Z2" s="265">
        <v>2030</v>
      </c>
      <c r="AA2" s="261" t="s">
        <v>28</v>
      </c>
      <c r="AB2" s="261" t="s">
        <v>29</v>
      </c>
      <c r="AC2" s="261" t="s">
        <v>30</v>
      </c>
      <c r="AD2" s="39" t="s">
        <v>31</v>
      </c>
    </row>
    <row r="3" spans="1:30" s="281" customFormat="1" ht="30" customHeight="1" x14ac:dyDescent="0.2">
      <c r="A3" s="223">
        <v>1</v>
      </c>
      <c r="B3" s="179" t="s">
        <v>121</v>
      </c>
      <c r="C3" s="185" t="s">
        <v>62</v>
      </c>
      <c r="D3" s="180" t="s">
        <v>122</v>
      </c>
      <c r="E3" s="180">
        <v>1601011</v>
      </c>
      <c r="F3" s="179" t="s">
        <v>73</v>
      </c>
      <c r="G3" s="193" t="s">
        <v>123</v>
      </c>
      <c r="H3" s="193" t="s">
        <v>72</v>
      </c>
      <c r="I3" s="181">
        <v>0.55700000000000005</v>
      </c>
      <c r="J3" s="182" t="s">
        <v>124</v>
      </c>
      <c r="K3" s="213">
        <v>15575964.119999999</v>
      </c>
      <c r="L3" s="183">
        <v>11605249.48</v>
      </c>
      <c r="M3" s="184">
        <f>K3-L3</f>
        <v>3970714.6399999987</v>
      </c>
      <c r="N3" s="212">
        <v>0.74509999999999998</v>
      </c>
      <c r="O3" s="183">
        <v>0</v>
      </c>
      <c r="P3" s="183">
        <v>0</v>
      </c>
      <c r="Q3" s="215">
        <v>0</v>
      </c>
      <c r="R3" s="215">
        <v>0</v>
      </c>
      <c r="S3" s="215">
        <v>0</v>
      </c>
      <c r="T3" s="214">
        <v>3955960.44</v>
      </c>
      <c r="U3" s="214">
        <v>5661938.2800000003</v>
      </c>
      <c r="V3" s="214">
        <v>1987350.7600000007</v>
      </c>
      <c r="W3" s="217">
        <v>0</v>
      </c>
      <c r="X3" s="215">
        <v>0</v>
      </c>
      <c r="Y3" s="215">
        <v>0</v>
      </c>
      <c r="Z3" s="215">
        <v>0</v>
      </c>
      <c r="AA3" s="278" t="b">
        <f>L3=SUM(O3:Z3)</f>
        <v>1</v>
      </c>
      <c r="AB3" s="279">
        <f t="shared" ref="AB3:AB38" si="0">ROUND(L3/K3,4)</f>
        <v>0.74509999999999998</v>
      </c>
      <c r="AC3" s="280" t="b">
        <f t="shared" ref="AC3:AC18" si="1">AB3=N3</f>
        <v>1</v>
      </c>
      <c r="AD3" s="280" t="b">
        <f t="shared" ref="AD3:AD38" si="2">K3=L3+M3</f>
        <v>1</v>
      </c>
    </row>
    <row r="4" spans="1:30" ht="53.25" customHeight="1" x14ac:dyDescent="0.25">
      <c r="A4" s="223">
        <v>2</v>
      </c>
      <c r="B4" s="179" t="s">
        <v>125</v>
      </c>
      <c r="C4" s="185" t="s">
        <v>62</v>
      </c>
      <c r="D4" s="180" t="s">
        <v>126</v>
      </c>
      <c r="E4" s="180" t="s">
        <v>127</v>
      </c>
      <c r="F4" s="179" t="s">
        <v>70</v>
      </c>
      <c r="G4" s="193" t="s">
        <v>128</v>
      </c>
      <c r="H4" s="193" t="s">
        <v>66</v>
      </c>
      <c r="I4" s="181">
        <v>0.54652999999999996</v>
      </c>
      <c r="J4" s="182" t="s">
        <v>258</v>
      </c>
      <c r="K4" s="213">
        <v>8045444.46</v>
      </c>
      <c r="L4" s="183">
        <v>8044612.7400000002</v>
      </c>
      <c r="M4" s="184">
        <f t="shared" ref="M4:M7" si="3">K4-L4</f>
        <v>831.71999999973923</v>
      </c>
      <c r="N4" s="253">
        <v>0.99990000000000001</v>
      </c>
      <c r="O4" s="183">
        <v>0</v>
      </c>
      <c r="P4" s="183">
        <v>0</v>
      </c>
      <c r="Q4" s="219">
        <v>0</v>
      </c>
      <c r="R4" s="219">
        <v>0</v>
      </c>
      <c r="S4" s="219">
        <v>0</v>
      </c>
      <c r="T4" s="214">
        <v>0</v>
      </c>
      <c r="U4" s="214">
        <v>6691346.9299999997</v>
      </c>
      <c r="V4" s="214">
        <v>1353265.81</v>
      </c>
      <c r="W4" s="217">
        <v>0</v>
      </c>
      <c r="X4" s="219">
        <v>0</v>
      </c>
      <c r="Y4" s="219">
        <v>0</v>
      </c>
      <c r="Z4" s="219">
        <v>0</v>
      </c>
      <c r="AA4" s="261" t="b">
        <f t="shared" ref="AA4:AA39" si="4">L4=SUM(O4:Z4)</f>
        <v>1</v>
      </c>
      <c r="AB4" s="263">
        <f t="shared" si="0"/>
        <v>0.99990000000000001</v>
      </c>
      <c r="AC4" s="264" t="b">
        <f t="shared" si="1"/>
        <v>1</v>
      </c>
      <c r="AD4" s="264" t="b">
        <f t="shared" si="2"/>
        <v>1</v>
      </c>
    </row>
    <row r="5" spans="1:30" ht="30" customHeight="1" x14ac:dyDescent="0.25">
      <c r="A5" s="223">
        <v>3</v>
      </c>
      <c r="B5" s="179" t="s">
        <v>130</v>
      </c>
      <c r="C5" s="185" t="s">
        <v>62</v>
      </c>
      <c r="D5" s="180" t="s">
        <v>131</v>
      </c>
      <c r="E5" s="180" t="s">
        <v>132</v>
      </c>
      <c r="F5" s="179" t="s">
        <v>63</v>
      </c>
      <c r="G5" s="193" t="s">
        <v>133</v>
      </c>
      <c r="H5" s="193" t="s">
        <v>66</v>
      </c>
      <c r="I5" s="181">
        <v>0.61199999999999999</v>
      </c>
      <c r="J5" s="182" t="s">
        <v>129</v>
      </c>
      <c r="K5" s="213">
        <v>3518603.31</v>
      </c>
      <c r="L5" s="183">
        <f t="shared" ref="L5:L7" si="5">ROUNDDOWN(K5*N5,2)</f>
        <v>3518603.31</v>
      </c>
      <c r="M5" s="184">
        <f t="shared" si="3"/>
        <v>0</v>
      </c>
      <c r="N5" s="210">
        <v>1</v>
      </c>
      <c r="O5" s="183">
        <v>0</v>
      </c>
      <c r="P5" s="183">
        <v>0</v>
      </c>
      <c r="Q5" s="219">
        <v>0</v>
      </c>
      <c r="R5" s="219">
        <v>0</v>
      </c>
      <c r="S5" s="219">
        <v>0</v>
      </c>
      <c r="T5" s="214">
        <v>0</v>
      </c>
      <c r="U5" s="214">
        <v>2634506.5</v>
      </c>
      <c r="V5" s="214">
        <v>884096.81</v>
      </c>
      <c r="W5" s="217">
        <v>0</v>
      </c>
      <c r="X5" s="219">
        <v>0</v>
      </c>
      <c r="Y5" s="219">
        <v>0</v>
      </c>
      <c r="Z5" s="219">
        <v>0</v>
      </c>
      <c r="AA5" s="261" t="b">
        <f t="shared" si="4"/>
        <v>1</v>
      </c>
      <c r="AB5" s="263">
        <f t="shared" si="0"/>
        <v>1</v>
      </c>
      <c r="AC5" s="264" t="b">
        <f t="shared" si="1"/>
        <v>1</v>
      </c>
      <c r="AD5" s="264" t="b">
        <f t="shared" si="2"/>
        <v>1</v>
      </c>
    </row>
    <row r="6" spans="1:30" ht="30" customHeight="1" x14ac:dyDescent="0.25">
      <c r="A6" s="223">
        <v>4</v>
      </c>
      <c r="B6" s="179" t="s">
        <v>134</v>
      </c>
      <c r="C6" s="185" t="s">
        <v>62</v>
      </c>
      <c r="D6" s="180" t="s">
        <v>122</v>
      </c>
      <c r="E6" s="180">
        <v>1601011</v>
      </c>
      <c r="F6" s="179" t="s">
        <v>73</v>
      </c>
      <c r="G6" s="193" t="s">
        <v>135</v>
      </c>
      <c r="H6" s="193" t="s">
        <v>72</v>
      </c>
      <c r="I6" s="181">
        <v>0.46700000000000003</v>
      </c>
      <c r="J6" s="182" t="s">
        <v>136</v>
      </c>
      <c r="K6" s="213">
        <v>6262428.7300000004</v>
      </c>
      <c r="L6" s="183">
        <f t="shared" si="5"/>
        <v>6262428.7300000004</v>
      </c>
      <c r="M6" s="184">
        <f t="shared" si="3"/>
        <v>0</v>
      </c>
      <c r="N6" s="210">
        <v>1</v>
      </c>
      <c r="O6" s="183">
        <v>0</v>
      </c>
      <c r="P6" s="183">
        <v>0</v>
      </c>
      <c r="Q6" s="219">
        <v>0</v>
      </c>
      <c r="R6" s="219">
        <v>0</v>
      </c>
      <c r="S6" s="219">
        <v>0</v>
      </c>
      <c r="T6" s="214">
        <v>0</v>
      </c>
      <c r="U6" s="214">
        <v>2929772.05</v>
      </c>
      <c r="V6" s="214">
        <v>3332656.68</v>
      </c>
      <c r="W6" s="217">
        <v>0</v>
      </c>
      <c r="X6" s="219">
        <v>0</v>
      </c>
      <c r="Y6" s="219">
        <v>0</v>
      </c>
      <c r="Z6" s="219">
        <v>0</v>
      </c>
      <c r="AA6" s="261" t="b">
        <f t="shared" si="4"/>
        <v>1</v>
      </c>
      <c r="AB6" s="263">
        <f t="shared" si="0"/>
        <v>1</v>
      </c>
      <c r="AC6" s="264" t="b">
        <f t="shared" si="1"/>
        <v>1</v>
      </c>
      <c r="AD6" s="264" t="b">
        <f t="shared" si="2"/>
        <v>1</v>
      </c>
    </row>
    <row r="7" spans="1:30" ht="30" customHeight="1" x14ac:dyDescent="0.25">
      <c r="A7" s="223">
        <v>5</v>
      </c>
      <c r="B7" s="179" t="s">
        <v>139</v>
      </c>
      <c r="C7" s="185" t="s">
        <v>62</v>
      </c>
      <c r="D7" s="180" t="s">
        <v>137</v>
      </c>
      <c r="E7" s="180">
        <v>1609052</v>
      </c>
      <c r="F7" s="179" t="s">
        <v>63</v>
      </c>
      <c r="G7" s="193" t="s">
        <v>138</v>
      </c>
      <c r="H7" s="193" t="s">
        <v>66</v>
      </c>
      <c r="I7" s="181">
        <v>0.31087999999999999</v>
      </c>
      <c r="J7" s="182" t="s">
        <v>129</v>
      </c>
      <c r="K7" s="213">
        <v>1017219.6</v>
      </c>
      <c r="L7" s="183">
        <f t="shared" si="5"/>
        <v>1017219.6</v>
      </c>
      <c r="M7" s="184">
        <f t="shared" si="3"/>
        <v>0</v>
      </c>
      <c r="N7" s="210">
        <v>1</v>
      </c>
      <c r="O7" s="183">
        <v>0</v>
      </c>
      <c r="P7" s="183">
        <v>0</v>
      </c>
      <c r="Q7" s="219">
        <v>0</v>
      </c>
      <c r="R7" s="219">
        <v>0</v>
      </c>
      <c r="S7" s="219">
        <v>0</v>
      </c>
      <c r="T7" s="214">
        <v>0</v>
      </c>
      <c r="U7" s="214">
        <v>450955.23</v>
      </c>
      <c r="V7" s="214">
        <v>566264.37</v>
      </c>
      <c r="W7" s="217">
        <v>0</v>
      </c>
      <c r="X7" s="219">
        <v>0</v>
      </c>
      <c r="Y7" s="219">
        <v>0</v>
      </c>
      <c r="Z7" s="219">
        <v>0</v>
      </c>
      <c r="AA7" s="261" t="b">
        <f t="shared" si="4"/>
        <v>1</v>
      </c>
      <c r="AB7" s="263">
        <f t="shared" si="0"/>
        <v>1</v>
      </c>
      <c r="AC7" s="264" t="b">
        <f t="shared" si="1"/>
        <v>1</v>
      </c>
      <c r="AD7" s="264" t="b">
        <f t="shared" si="2"/>
        <v>1</v>
      </c>
    </row>
    <row r="8" spans="1:30" s="229" customFormat="1" ht="30" customHeight="1" x14ac:dyDescent="0.25">
      <c r="A8" s="224">
        <v>6</v>
      </c>
      <c r="B8" s="48" t="s">
        <v>140</v>
      </c>
      <c r="C8" s="186" t="s">
        <v>69</v>
      </c>
      <c r="D8" s="49" t="s">
        <v>141</v>
      </c>
      <c r="E8" s="49" t="s">
        <v>142</v>
      </c>
      <c r="F8" s="48" t="s">
        <v>63</v>
      </c>
      <c r="G8" s="187" t="s">
        <v>143</v>
      </c>
      <c r="H8" s="187" t="s">
        <v>66</v>
      </c>
      <c r="I8" s="50">
        <v>0.90700000000000003</v>
      </c>
      <c r="J8" s="51" t="s">
        <v>81</v>
      </c>
      <c r="K8" s="45">
        <v>2688421.88</v>
      </c>
      <c r="L8" s="44">
        <f>ROUNDDOWN(K8*N8,2)</f>
        <v>1344210.94</v>
      </c>
      <c r="M8" s="52">
        <f t="shared" ref="M8:M18" si="6">K8-L8</f>
        <v>1344210.94</v>
      </c>
      <c r="N8" s="211">
        <v>0.5</v>
      </c>
      <c r="O8" s="44">
        <v>0</v>
      </c>
      <c r="P8" s="44">
        <v>0</v>
      </c>
      <c r="Q8" s="216">
        <v>0</v>
      </c>
      <c r="R8" s="216">
        <v>0</v>
      </c>
      <c r="S8" s="216">
        <v>0</v>
      </c>
      <c r="T8" s="220">
        <v>0</v>
      </c>
      <c r="U8" s="220">
        <v>0</v>
      </c>
      <c r="V8" s="220">
        <f>L8</f>
        <v>1344210.94</v>
      </c>
      <c r="W8" s="218">
        <v>0</v>
      </c>
      <c r="X8" s="216">
        <v>0</v>
      </c>
      <c r="Y8" s="216">
        <v>0</v>
      </c>
      <c r="Z8" s="216">
        <v>0</v>
      </c>
      <c r="AA8" s="245" t="b">
        <f t="shared" si="4"/>
        <v>1</v>
      </c>
      <c r="AB8" s="246">
        <f t="shared" si="0"/>
        <v>0.5</v>
      </c>
      <c r="AC8" s="247" t="b">
        <f t="shared" si="1"/>
        <v>1</v>
      </c>
      <c r="AD8" s="247" t="b">
        <f t="shared" si="2"/>
        <v>1</v>
      </c>
    </row>
    <row r="9" spans="1:30" s="229" customFormat="1" ht="30" customHeight="1" x14ac:dyDescent="0.25">
      <c r="A9" s="224">
        <v>7</v>
      </c>
      <c r="B9" s="48" t="s">
        <v>144</v>
      </c>
      <c r="C9" s="186" t="s">
        <v>69</v>
      </c>
      <c r="D9" s="49" t="s">
        <v>131</v>
      </c>
      <c r="E9" s="49">
        <v>1609073</v>
      </c>
      <c r="F9" s="48" t="s">
        <v>63</v>
      </c>
      <c r="G9" s="187" t="s">
        <v>145</v>
      </c>
      <c r="H9" s="187" t="s">
        <v>72</v>
      </c>
      <c r="I9" s="50">
        <v>0.29199999999999998</v>
      </c>
      <c r="J9" s="51" t="s">
        <v>223</v>
      </c>
      <c r="K9" s="45">
        <v>3995644.68</v>
      </c>
      <c r="L9" s="44">
        <f t="shared" ref="L9:L20" si="7">ROUNDDOWN(K9*N9,2)</f>
        <v>1997822.34</v>
      </c>
      <c r="M9" s="52">
        <f t="shared" si="6"/>
        <v>1997822.34</v>
      </c>
      <c r="N9" s="211">
        <v>0.5</v>
      </c>
      <c r="O9" s="44">
        <v>0</v>
      </c>
      <c r="P9" s="44">
        <v>0</v>
      </c>
      <c r="Q9" s="216">
        <v>0</v>
      </c>
      <c r="R9" s="216">
        <v>0</v>
      </c>
      <c r="S9" s="216">
        <v>0</v>
      </c>
      <c r="T9" s="220">
        <v>0</v>
      </c>
      <c r="U9" s="220">
        <v>0</v>
      </c>
      <c r="V9" s="220">
        <f>L9</f>
        <v>1997822.34</v>
      </c>
      <c r="W9" s="218">
        <v>0</v>
      </c>
      <c r="X9" s="216">
        <v>0</v>
      </c>
      <c r="Y9" s="216">
        <v>0</v>
      </c>
      <c r="Z9" s="216">
        <v>0</v>
      </c>
      <c r="AA9" s="245" t="b">
        <f t="shared" si="4"/>
        <v>1</v>
      </c>
      <c r="AB9" s="246">
        <f t="shared" si="0"/>
        <v>0.5</v>
      </c>
      <c r="AC9" s="247" t="b">
        <f t="shared" si="1"/>
        <v>1</v>
      </c>
      <c r="AD9" s="247" t="b">
        <f t="shared" si="2"/>
        <v>1</v>
      </c>
    </row>
    <row r="10" spans="1:30" s="229" customFormat="1" ht="30" customHeight="1" x14ac:dyDescent="0.25">
      <c r="A10" s="223">
        <v>8</v>
      </c>
      <c r="B10" s="179" t="s">
        <v>146</v>
      </c>
      <c r="C10" s="185" t="s">
        <v>92</v>
      </c>
      <c r="D10" s="180" t="s">
        <v>126</v>
      </c>
      <c r="E10" s="180">
        <v>1607053</v>
      </c>
      <c r="F10" s="179" t="s">
        <v>70</v>
      </c>
      <c r="G10" s="193" t="s">
        <v>147</v>
      </c>
      <c r="H10" s="193" t="s">
        <v>66</v>
      </c>
      <c r="I10" s="181">
        <v>2.113</v>
      </c>
      <c r="J10" s="182" t="s">
        <v>148</v>
      </c>
      <c r="K10" s="213">
        <v>10242901.77</v>
      </c>
      <c r="L10" s="183">
        <f t="shared" si="7"/>
        <v>5121450.88</v>
      </c>
      <c r="M10" s="184">
        <f t="shared" si="6"/>
        <v>5121450.8899999997</v>
      </c>
      <c r="N10" s="211">
        <v>0.5</v>
      </c>
      <c r="O10" s="183">
        <v>0</v>
      </c>
      <c r="P10" s="183">
        <v>0</v>
      </c>
      <c r="Q10" s="219">
        <v>0</v>
      </c>
      <c r="R10" s="219">
        <v>0</v>
      </c>
      <c r="S10" s="219">
        <v>0</v>
      </c>
      <c r="T10" s="214">
        <v>0</v>
      </c>
      <c r="U10" s="214">
        <v>0</v>
      </c>
      <c r="V10" s="214">
        <v>2522899.3199999998</v>
      </c>
      <c r="W10" s="232">
        <v>2598551.56</v>
      </c>
      <c r="X10" s="219">
        <v>0</v>
      </c>
      <c r="Y10" s="219">
        <v>0</v>
      </c>
      <c r="Z10" s="219">
        <v>0</v>
      </c>
      <c r="AA10" s="245" t="b">
        <f t="shared" si="4"/>
        <v>1</v>
      </c>
      <c r="AB10" s="246">
        <f t="shared" si="0"/>
        <v>0.5</v>
      </c>
      <c r="AC10" s="247" t="b">
        <f t="shared" si="1"/>
        <v>1</v>
      </c>
      <c r="AD10" s="247" t="b">
        <f t="shared" si="2"/>
        <v>1</v>
      </c>
    </row>
    <row r="11" spans="1:30" s="229" customFormat="1" ht="30" customHeight="1" x14ac:dyDescent="0.25">
      <c r="A11" s="224">
        <v>9</v>
      </c>
      <c r="B11" s="48" t="s">
        <v>149</v>
      </c>
      <c r="C11" s="186" t="s">
        <v>69</v>
      </c>
      <c r="D11" s="49" t="s">
        <v>122</v>
      </c>
      <c r="E11" s="49">
        <v>1601011</v>
      </c>
      <c r="F11" s="48" t="s">
        <v>73</v>
      </c>
      <c r="G11" s="187" t="s">
        <v>150</v>
      </c>
      <c r="H11" s="187" t="s">
        <v>74</v>
      </c>
      <c r="I11" s="50">
        <v>0.42</v>
      </c>
      <c r="J11" s="51" t="s">
        <v>168</v>
      </c>
      <c r="K11" s="45">
        <v>1465490.17</v>
      </c>
      <c r="L11" s="44">
        <f t="shared" si="7"/>
        <v>732745.08</v>
      </c>
      <c r="M11" s="52">
        <f t="shared" si="6"/>
        <v>732745.09</v>
      </c>
      <c r="N11" s="211">
        <v>0.5</v>
      </c>
      <c r="O11" s="44">
        <v>0</v>
      </c>
      <c r="P11" s="44">
        <v>0</v>
      </c>
      <c r="Q11" s="216">
        <v>0</v>
      </c>
      <c r="R11" s="216">
        <v>0</v>
      </c>
      <c r="S11" s="216">
        <v>0</v>
      </c>
      <c r="T11" s="220">
        <v>0</v>
      </c>
      <c r="U11" s="220">
        <v>0</v>
      </c>
      <c r="V11" s="220">
        <f t="shared" ref="V11:V16" si="8">L11</f>
        <v>732745.08</v>
      </c>
      <c r="W11" s="218">
        <v>0</v>
      </c>
      <c r="X11" s="216">
        <v>0</v>
      </c>
      <c r="Y11" s="216">
        <v>0</v>
      </c>
      <c r="Z11" s="216">
        <v>0</v>
      </c>
      <c r="AA11" s="245" t="b">
        <f t="shared" si="4"/>
        <v>1</v>
      </c>
      <c r="AB11" s="246">
        <f t="shared" si="0"/>
        <v>0.5</v>
      </c>
      <c r="AC11" s="247" t="b">
        <f t="shared" si="1"/>
        <v>1</v>
      </c>
      <c r="AD11" s="247" t="b">
        <f t="shared" si="2"/>
        <v>1</v>
      </c>
    </row>
    <row r="12" spans="1:30" s="229" customFormat="1" ht="30" customHeight="1" x14ac:dyDescent="0.25">
      <c r="A12" s="224">
        <v>10</v>
      </c>
      <c r="B12" s="48" t="s">
        <v>151</v>
      </c>
      <c r="C12" s="186" t="s">
        <v>69</v>
      </c>
      <c r="D12" s="49" t="s">
        <v>152</v>
      </c>
      <c r="E12" s="49">
        <v>1602022</v>
      </c>
      <c r="F12" s="48" t="s">
        <v>93</v>
      </c>
      <c r="G12" s="187" t="s">
        <v>173</v>
      </c>
      <c r="H12" s="187" t="s">
        <v>72</v>
      </c>
      <c r="I12" s="50">
        <v>0.68447000000000002</v>
      </c>
      <c r="J12" s="51" t="s">
        <v>153</v>
      </c>
      <c r="K12" s="45">
        <v>4940084.78</v>
      </c>
      <c r="L12" s="44">
        <f t="shared" si="7"/>
        <v>2470042.39</v>
      </c>
      <c r="M12" s="52">
        <f t="shared" si="6"/>
        <v>2470042.39</v>
      </c>
      <c r="N12" s="211">
        <v>0.5</v>
      </c>
      <c r="O12" s="44">
        <v>0</v>
      </c>
      <c r="P12" s="44">
        <v>0</v>
      </c>
      <c r="Q12" s="216">
        <v>0</v>
      </c>
      <c r="R12" s="216">
        <v>0</v>
      </c>
      <c r="S12" s="216">
        <v>0</v>
      </c>
      <c r="T12" s="220">
        <v>0</v>
      </c>
      <c r="U12" s="220">
        <v>0</v>
      </c>
      <c r="V12" s="220">
        <f t="shared" si="8"/>
        <v>2470042.39</v>
      </c>
      <c r="W12" s="218">
        <v>0</v>
      </c>
      <c r="X12" s="216">
        <v>0</v>
      </c>
      <c r="Y12" s="216">
        <v>0</v>
      </c>
      <c r="Z12" s="216">
        <v>0</v>
      </c>
      <c r="AA12" s="245" t="b">
        <f t="shared" si="4"/>
        <v>1</v>
      </c>
      <c r="AB12" s="246">
        <f t="shared" si="0"/>
        <v>0.5</v>
      </c>
      <c r="AC12" s="247" t="b">
        <f t="shared" si="1"/>
        <v>1</v>
      </c>
      <c r="AD12" s="247" t="b">
        <f t="shared" si="2"/>
        <v>1</v>
      </c>
    </row>
    <row r="13" spans="1:30" s="229" customFormat="1" ht="30" customHeight="1" x14ac:dyDescent="0.25">
      <c r="A13" s="224">
        <v>11</v>
      </c>
      <c r="B13" s="48" t="s">
        <v>154</v>
      </c>
      <c r="C13" s="186" t="s">
        <v>69</v>
      </c>
      <c r="D13" s="49" t="s">
        <v>155</v>
      </c>
      <c r="E13" s="49">
        <v>1609083</v>
      </c>
      <c r="F13" s="48" t="s">
        <v>63</v>
      </c>
      <c r="G13" s="187" t="s">
        <v>156</v>
      </c>
      <c r="H13" s="187" t="s">
        <v>72</v>
      </c>
      <c r="I13" s="50">
        <v>0.20499999999999999</v>
      </c>
      <c r="J13" s="51" t="s">
        <v>236</v>
      </c>
      <c r="K13" s="45">
        <v>564445.73</v>
      </c>
      <c r="L13" s="44">
        <f t="shared" si="7"/>
        <v>282222.86</v>
      </c>
      <c r="M13" s="52">
        <f t="shared" si="6"/>
        <v>282222.87</v>
      </c>
      <c r="N13" s="211">
        <v>0.5</v>
      </c>
      <c r="O13" s="44">
        <v>0</v>
      </c>
      <c r="P13" s="44">
        <v>0</v>
      </c>
      <c r="Q13" s="216">
        <v>0</v>
      </c>
      <c r="R13" s="216">
        <v>0</v>
      </c>
      <c r="S13" s="216">
        <v>0</v>
      </c>
      <c r="T13" s="220">
        <v>0</v>
      </c>
      <c r="U13" s="220">
        <v>0</v>
      </c>
      <c r="V13" s="220">
        <f t="shared" si="8"/>
        <v>282222.86</v>
      </c>
      <c r="W13" s="218">
        <v>0</v>
      </c>
      <c r="X13" s="216">
        <v>0</v>
      </c>
      <c r="Y13" s="216">
        <v>0</v>
      </c>
      <c r="Z13" s="216">
        <v>0</v>
      </c>
      <c r="AA13" s="245" t="b">
        <f t="shared" si="4"/>
        <v>1</v>
      </c>
      <c r="AB13" s="246">
        <f t="shared" si="0"/>
        <v>0.5</v>
      </c>
      <c r="AC13" s="247" t="b">
        <f t="shared" si="1"/>
        <v>1</v>
      </c>
      <c r="AD13" s="247" t="b">
        <f t="shared" si="2"/>
        <v>1</v>
      </c>
    </row>
    <row r="14" spans="1:30" s="229" customFormat="1" ht="30" customHeight="1" x14ac:dyDescent="0.25">
      <c r="A14" s="224">
        <v>12</v>
      </c>
      <c r="B14" s="48" t="s">
        <v>157</v>
      </c>
      <c r="C14" s="186" t="s">
        <v>69</v>
      </c>
      <c r="D14" s="49" t="s">
        <v>158</v>
      </c>
      <c r="E14" s="49">
        <v>1611053</v>
      </c>
      <c r="F14" s="48" t="s">
        <v>64</v>
      </c>
      <c r="G14" s="187" t="s">
        <v>159</v>
      </c>
      <c r="H14" s="187" t="s">
        <v>66</v>
      </c>
      <c r="I14" s="50">
        <v>0.123</v>
      </c>
      <c r="J14" s="51" t="s">
        <v>236</v>
      </c>
      <c r="K14" s="45">
        <v>617591.71</v>
      </c>
      <c r="L14" s="44">
        <f t="shared" si="7"/>
        <v>308795.84999999998</v>
      </c>
      <c r="M14" s="52">
        <f t="shared" si="6"/>
        <v>308795.86</v>
      </c>
      <c r="N14" s="211">
        <v>0.5</v>
      </c>
      <c r="O14" s="44">
        <v>0</v>
      </c>
      <c r="P14" s="44">
        <v>0</v>
      </c>
      <c r="Q14" s="216">
        <v>0</v>
      </c>
      <c r="R14" s="216">
        <v>0</v>
      </c>
      <c r="S14" s="216">
        <v>0</v>
      </c>
      <c r="T14" s="220">
        <v>0</v>
      </c>
      <c r="U14" s="220">
        <v>0</v>
      </c>
      <c r="V14" s="220">
        <f t="shared" si="8"/>
        <v>308795.84999999998</v>
      </c>
      <c r="W14" s="218">
        <v>0</v>
      </c>
      <c r="X14" s="216">
        <v>0</v>
      </c>
      <c r="Y14" s="216">
        <v>0</v>
      </c>
      <c r="Z14" s="216">
        <v>0</v>
      </c>
      <c r="AA14" s="245" t="b">
        <f t="shared" si="4"/>
        <v>1</v>
      </c>
      <c r="AB14" s="246">
        <f t="shared" si="0"/>
        <v>0.5</v>
      </c>
      <c r="AC14" s="247" t="b">
        <f t="shared" si="1"/>
        <v>1</v>
      </c>
      <c r="AD14" s="247" t="b">
        <f t="shared" si="2"/>
        <v>1</v>
      </c>
    </row>
    <row r="15" spans="1:30" s="229" customFormat="1" ht="39.75" customHeight="1" x14ac:dyDescent="0.25">
      <c r="A15" s="224">
        <v>13</v>
      </c>
      <c r="B15" s="48" t="s">
        <v>160</v>
      </c>
      <c r="C15" s="186" t="s">
        <v>69</v>
      </c>
      <c r="D15" s="49" t="s">
        <v>161</v>
      </c>
      <c r="E15" s="49">
        <v>1609123</v>
      </c>
      <c r="F15" s="48" t="s">
        <v>63</v>
      </c>
      <c r="G15" s="187" t="s">
        <v>172</v>
      </c>
      <c r="H15" s="187" t="s">
        <v>66</v>
      </c>
      <c r="I15" s="50">
        <v>0.45700000000000002</v>
      </c>
      <c r="J15" s="51" t="s">
        <v>168</v>
      </c>
      <c r="K15" s="45">
        <v>1959455.8</v>
      </c>
      <c r="L15" s="44">
        <f t="shared" si="7"/>
        <v>979727.9</v>
      </c>
      <c r="M15" s="52">
        <f t="shared" si="6"/>
        <v>979727.9</v>
      </c>
      <c r="N15" s="211">
        <v>0.5</v>
      </c>
      <c r="O15" s="44">
        <v>0</v>
      </c>
      <c r="P15" s="44">
        <v>0</v>
      </c>
      <c r="Q15" s="216">
        <v>0</v>
      </c>
      <c r="R15" s="216">
        <v>0</v>
      </c>
      <c r="S15" s="216">
        <v>0</v>
      </c>
      <c r="T15" s="220">
        <v>0</v>
      </c>
      <c r="U15" s="220">
        <v>0</v>
      </c>
      <c r="V15" s="220">
        <f t="shared" si="8"/>
        <v>979727.9</v>
      </c>
      <c r="W15" s="218">
        <v>0</v>
      </c>
      <c r="X15" s="216">
        <v>0</v>
      </c>
      <c r="Y15" s="216">
        <v>0</v>
      </c>
      <c r="Z15" s="216">
        <v>0</v>
      </c>
      <c r="AA15" s="245" t="b">
        <f t="shared" si="4"/>
        <v>1</v>
      </c>
      <c r="AB15" s="246">
        <f t="shared" si="0"/>
        <v>0.5</v>
      </c>
      <c r="AC15" s="247" t="b">
        <f t="shared" si="1"/>
        <v>1</v>
      </c>
      <c r="AD15" s="247" t="b">
        <f t="shared" si="2"/>
        <v>1</v>
      </c>
    </row>
    <row r="16" spans="1:30" s="229" customFormat="1" ht="30" customHeight="1" x14ac:dyDescent="0.25">
      <c r="A16" s="224">
        <v>14</v>
      </c>
      <c r="B16" s="48" t="s">
        <v>162</v>
      </c>
      <c r="C16" s="186" t="s">
        <v>69</v>
      </c>
      <c r="D16" s="49" t="s">
        <v>163</v>
      </c>
      <c r="E16" s="49">
        <v>1609022</v>
      </c>
      <c r="F16" s="48" t="s">
        <v>63</v>
      </c>
      <c r="G16" s="187" t="s">
        <v>164</v>
      </c>
      <c r="H16" s="187" t="s">
        <v>72</v>
      </c>
      <c r="I16" s="50">
        <v>0.36699999999999999</v>
      </c>
      <c r="J16" s="51" t="s">
        <v>168</v>
      </c>
      <c r="K16" s="45">
        <v>1618482.21</v>
      </c>
      <c r="L16" s="44">
        <f t="shared" si="7"/>
        <v>809241.1</v>
      </c>
      <c r="M16" s="52">
        <f t="shared" si="6"/>
        <v>809241.11</v>
      </c>
      <c r="N16" s="211">
        <v>0.5</v>
      </c>
      <c r="O16" s="44">
        <v>0</v>
      </c>
      <c r="P16" s="44">
        <v>0</v>
      </c>
      <c r="Q16" s="216">
        <v>0</v>
      </c>
      <c r="R16" s="216">
        <v>0</v>
      </c>
      <c r="S16" s="216">
        <v>0</v>
      </c>
      <c r="T16" s="220">
        <v>0</v>
      </c>
      <c r="U16" s="220">
        <v>0</v>
      </c>
      <c r="V16" s="220">
        <f t="shared" si="8"/>
        <v>809241.1</v>
      </c>
      <c r="W16" s="218">
        <v>0</v>
      </c>
      <c r="X16" s="216">
        <v>0</v>
      </c>
      <c r="Y16" s="216">
        <v>0</v>
      </c>
      <c r="Z16" s="216">
        <v>0</v>
      </c>
      <c r="AA16" s="245" t="b">
        <f t="shared" si="4"/>
        <v>1</v>
      </c>
      <c r="AB16" s="246">
        <f t="shared" si="0"/>
        <v>0.5</v>
      </c>
      <c r="AC16" s="247" t="b">
        <f t="shared" si="1"/>
        <v>1</v>
      </c>
      <c r="AD16" s="247" t="b">
        <f t="shared" si="2"/>
        <v>1</v>
      </c>
    </row>
    <row r="17" spans="1:30" s="229" customFormat="1" ht="30" customHeight="1" x14ac:dyDescent="0.25">
      <c r="A17" s="224">
        <v>15</v>
      </c>
      <c r="B17" s="48" t="s">
        <v>177</v>
      </c>
      <c r="C17" s="186" t="s">
        <v>69</v>
      </c>
      <c r="D17" s="49" t="s">
        <v>198</v>
      </c>
      <c r="E17" s="49">
        <v>1608033</v>
      </c>
      <c r="F17" s="48" t="s">
        <v>79</v>
      </c>
      <c r="G17" s="187" t="s">
        <v>199</v>
      </c>
      <c r="H17" s="187" t="s">
        <v>72</v>
      </c>
      <c r="I17" s="50">
        <v>1.4019999999999999</v>
      </c>
      <c r="J17" s="51" t="s">
        <v>197</v>
      </c>
      <c r="K17" s="45">
        <v>1377050.52</v>
      </c>
      <c r="L17" s="44">
        <f t="shared" si="7"/>
        <v>688525.26</v>
      </c>
      <c r="M17" s="52">
        <f>K17-L17</f>
        <v>688525.26</v>
      </c>
      <c r="N17" s="211">
        <v>0.5</v>
      </c>
      <c r="O17" s="44">
        <v>0</v>
      </c>
      <c r="P17" s="44">
        <v>0</v>
      </c>
      <c r="Q17" s="216">
        <v>0</v>
      </c>
      <c r="R17" s="216">
        <v>0</v>
      </c>
      <c r="S17" s="216">
        <v>0</v>
      </c>
      <c r="T17" s="220">
        <v>0</v>
      </c>
      <c r="U17" s="220">
        <v>0</v>
      </c>
      <c r="V17" s="220">
        <f>L17</f>
        <v>688525.26</v>
      </c>
      <c r="W17" s="218">
        <v>0</v>
      </c>
      <c r="X17" s="216">
        <v>0</v>
      </c>
      <c r="Y17" s="216">
        <v>0</v>
      </c>
      <c r="Z17" s="216">
        <v>0</v>
      </c>
      <c r="AA17" s="245" t="b">
        <v>1</v>
      </c>
      <c r="AB17" s="246">
        <f t="shared" si="0"/>
        <v>0.5</v>
      </c>
      <c r="AC17" s="247" t="b">
        <v>1</v>
      </c>
      <c r="AD17" s="247" t="b">
        <v>1</v>
      </c>
    </row>
    <row r="18" spans="1:30" s="229" customFormat="1" ht="38.25" customHeight="1" x14ac:dyDescent="0.25">
      <c r="A18" s="224">
        <v>16</v>
      </c>
      <c r="B18" s="48" t="s">
        <v>165</v>
      </c>
      <c r="C18" s="186" t="s">
        <v>69</v>
      </c>
      <c r="D18" s="49" t="s">
        <v>166</v>
      </c>
      <c r="E18" s="49">
        <v>1605053</v>
      </c>
      <c r="F18" s="48" t="s">
        <v>118</v>
      </c>
      <c r="G18" s="187" t="s">
        <v>167</v>
      </c>
      <c r="H18" s="187" t="s">
        <v>66</v>
      </c>
      <c r="I18" s="50">
        <v>0.60699999999999998</v>
      </c>
      <c r="J18" s="51" t="s">
        <v>168</v>
      </c>
      <c r="K18" s="45">
        <v>1780013.43</v>
      </c>
      <c r="L18" s="44">
        <f t="shared" si="7"/>
        <v>890006.71</v>
      </c>
      <c r="M18" s="52">
        <f t="shared" si="6"/>
        <v>890006.72</v>
      </c>
      <c r="N18" s="211">
        <v>0.5</v>
      </c>
      <c r="O18" s="44">
        <v>0</v>
      </c>
      <c r="P18" s="44">
        <v>0</v>
      </c>
      <c r="Q18" s="216">
        <v>0</v>
      </c>
      <c r="R18" s="216">
        <v>0</v>
      </c>
      <c r="S18" s="216">
        <v>0</v>
      </c>
      <c r="T18" s="220">
        <v>0</v>
      </c>
      <c r="U18" s="220">
        <v>0</v>
      </c>
      <c r="V18" s="220">
        <f>L18</f>
        <v>890006.71</v>
      </c>
      <c r="W18" s="218">
        <v>0</v>
      </c>
      <c r="X18" s="216">
        <v>0</v>
      </c>
      <c r="Y18" s="216">
        <v>0</v>
      </c>
      <c r="Z18" s="216">
        <v>0</v>
      </c>
      <c r="AA18" s="245" t="b">
        <f t="shared" si="4"/>
        <v>1</v>
      </c>
      <c r="AB18" s="246">
        <f t="shared" si="0"/>
        <v>0.5</v>
      </c>
      <c r="AC18" s="247" t="b">
        <f t="shared" si="1"/>
        <v>1</v>
      </c>
      <c r="AD18" s="247" t="b">
        <f t="shared" si="2"/>
        <v>1</v>
      </c>
    </row>
    <row r="19" spans="1:30" s="229" customFormat="1" ht="30" customHeight="1" x14ac:dyDescent="0.25">
      <c r="A19" s="224">
        <v>17</v>
      </c>
      <c r="B19" s="48" t="s">
        <v>169</v>
      </c>
      <c r="C19" s="186" t="s">
        <v>69</v>
      </c>
      <c r="D19" s="49" t="s">
        <v>170</v>
      </c>
      <c r="E19" s="191">
        <v>1610043</v>
      </c>
      <c r="F19" s="48" t="s">
        <v>83</v>
      </c>
      <c r="G19" s="187" t="s">
        <v>171</v>
      </c>
      <c r="H19" s="187" t="s">
        <v>66</v>
      </c>
      <c r="I19" s="50">
        <v>0.21679999999999999</v>
      </c>
      <c r="J19" s="51" t="s">
        <v>168</v>
      </c>
      <c r="K19" s="45">
        <v>1372265.84</v>
      </c>
      <c r="L19" s="44">
        <f t="shared" si="7"/>
        <v>686132.92</v>
      </c>
      <c r="M19" s="52">
        <f t="shared" ref="M19:M20" si="9">K19-L19</f>
        <v>686132.92</v>
      </c>
      <c r="N19" s="211">
        <v>0.5</v>
      </c>
      <c r="O19" s="44">
        <v>0</v>
      </c>
      <c r="P19" s="44">
        <v>0</v>
      </c>
      <c r="Q19" s="216">
        <v>0</v>
      </c>
      <c r="R19" s="216">
        <v>0</v>
      </c>
      <c r="S19" s="216">
        <v>0</v>
      </c>
      <c r="T19" s="220">
        <v>0</v>
      </c>
      <c r="U19" s="220">
        <v>0</v>
      </c>
      <c r="V19" s="220">
        <f>L19</f>
        <v>686132.92</v>
      </c>
      <c r="W19" s="218">
        <v>0</v>
      </c>
      <c r="X19" s="216">
        <v>0</v>
      </c>
      <c r="Y19" s="216">
        <v>0</v>
      </c>
      <c r="Z19" s="216">
        <v>0</v>
      </c>
      <c r="AA19" s="245" t="b">
        <f t="shared" ref="AA19:AA35" si="10">L19=SUM(O19:Z19)</f>
        <v>1</v>
      </c>
      <c r="AB19" s="246">
        <f t="shared" ref="AB19:AB35" si="11">ROUND(L19/K19,4)</f>
        <v>0.5</v>
      </c>
      <c r="AC19" s="247" t="b">
        <f t="shared" ref="AC19:AC35" si="12">AB19=N19</f>
        <v>1</v>
      </c>
      <c r="AD19" s="247" t="b">
        <f t="shared" ref="AD19:AD35" si="13">K19=L19+M19</f>
        <v>1</v>
      </c>
    </row>
    <row r="20" spans="1:30" s="229" customFormat="1" ht="30" customHeight="1" x14ac:dyDescent="0.25">
      <c r="A20" s="223">
        <v>18</v>
      </c>
      <c r="B20" s="179" t="s">
        <v>174</v>
      </c>
      <c r="C20" s="185" t="s">
        <v>92</v>
      </c>
      <c r="D20" s="180" t="s">
        <v>182</v>
      </c>
      <c r="E20" s="190">
        <v>1605023</v>
      </c>
      <c r="F20" s="179" t="s">
        <v>118</v>
      </c>
      <c r="G20" s="193" t="s">
        <v>183</v>
      </c>
      <c r="H20" s="193" t="s">
        <v>66</v>
      </c>
      <c r="I20" s="181">
        <v>0.33400000000000002</v>
      </c>
      <c r="J20" s="182" t="s">
        <v>217</v>
      </c>
      <c r="K20" s="213">
        <v>2480714.16</v>
      </c>
      <c r="L20" s="183">
        <f t="shared" si="7"/>
        <v>1240357.08</v>
      </c>
      <c r="M20" s="184">
        <f t="shared" si="9"/>
        <v>1240357.08</v>
      </c>
      <c r="N20" s="210">
        <v>0.5</v>
      </c>
      <c r="O20" s="183">
        <v>0</v>
      </c>
      <c r="P20" s="183">
        <v>0</v>
      </c>
      <c r="Q20" s="219">
        <v>0</v>
      </c>
      <c r="R20" s="219">
        <v>0</v>
      </c>
      <c r="S20" s="219">
        <v>0</v>
      </c>
      <c r="T20" s="214">
        <v>0</v>
      </c>
      <c r="U20" s="214">
        <v>0</v>
      </c>
      <c r="V20" s="214">
        <v>210357.08</v>
      </c>
      <c r="W20" s="217">
        <v>1030000</v>
      </c>
      <c r="X20" s="219">
        <v>0</v>
      </c>
      <c r="Y20" s="219">
        <v>0</v>
      </c>
      <c r="Z20" s="219">
        <v>0</v>
      </c>
      <c r="AA20" s="245" t="b">
        <f t="shared" si="10"/>
        <v>1</v>
      </c>
      <c r="AB20" s="246">
        <f t="shared" si="11"/>
        <v>0.5</v>
      </c>
      <c r="AC20" s="247" t="b">
        <f t="shared" si="12"/>
        <v>1</v>
      </c>
      <c r="AD20" s="247" t="b">
        <f t="shared" si="13"/>
        <v>1</v>
      </c>
    </row>
    <row r="21" spans="1:30" s="229" customFormat="1" ht="30" customHeight="1" x14ac:dyDescent="0.25">
      <c r="A21" s="224">
        <v>19</v>
      </c>
      <c r="B21" s="48" t="s">
        <v>176</v>
      </c>
      <c r="C21" s="186" t="s">
        <v>69</v>
      </c>
      <c r="D21" s="49" t="s">
        <v>193</v>
      </c>
      <c r="E21" s="191">
        <v>1609092</v>
      </c>
      <c r="F21" s="48" t="s">
        <v>63</v>
      </c>
      <c r="G21" s="187" t="s">
        <v>194</v>
      </c>
      <c r="H21" s="187" t="s">
        <v>74</v>
      </c>
      <c r="I21" s="50">
        <v>0.58499999999999996</v>
      </c>
      <c r="J21" s="51" t="s">
        <v>247</v>
      </c>
      <c r="K21" s="45">
        <v>266356.8</v>
      </c>
      <c r="L21" s="44">
        <f>ROUNDDOWN(K21*N21,2)</f>
        <v>133178.4</v>
      </c>
      <c r="M21" s="52">
        <f>K21-L21</f>
        <v>133178.4</v>
      </c>
      <c r="N21" s="211">
        <v>0.5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52">
        <f>L21</f>
        <v>133178.4</v>
      </c>
      <c r="W21" s="52">
        <v>0</v>
      </c>
      <c r="X21" s="52">
        <v>0</v>
      </c>
      <c r="Y21" s="52">
        <v>0</v>
      </c>
      <c r="Z21" s="52">
        <v>0</v>
      </c>
      <c r="AA21" s="245" t="b">
        <f t="shared" ref="AA21:AA26" si="14">L21=SUM(O21:Z21)</f>
        <v>1</v>
      </c>
      <c r="AB21" s="246">
        <f t="shared" ref="AB21:AB26" si="15">ROUND(L21/K21,4)</f>
        <v>0.5</v>
      </c>
      <c r="AC21" s="247" t="b">
        <f t="shared" ref="AC21:AC26" si="16">AB21=N21</f>
        <v>1</v>
      </c>
      <c r="AD21" s="247" t="b">
        <f t="shared" ref="AD21:AD26" si="17">K21=L21+M21</f>
        <v>1</v>
      </c>
    </row>
    <row r="22" spans="1:30" s="229" customFormat="1" ht="30" customHeight="1" x14ac:dyDescent="0.25">
      <c r="A22" s="224">
        <v>20</v>
      </c>
      <c r="B22" s="48" t="s">
        <v>178</v>
      </c>
      <c r="C22" s="186" t="s">
        <v>69</v>
      </c>
      <c r="D22" s="49" t="s">
        <v>203</v>
      </c>
      <c r="E22" s="191">
        <v>1606023</v>
      </c>
      <c r="F22" s="48" t="s">
        <v>85</v>
      </c>
      <c r="G22" s="187" t="s">
        <v>204</v>
      </c>
      <c r="H22" s="187" t="s">
        <v>66</v>
      </c>
      <c r="I22" s="50">
        <v>0.35660999999999998</v>
      </c>
      <c r="J22" s="51" t="s">
        <v>236</v>
      </c>
      <c r="K22" s="45">
        <v>1297638</v>
      </c>
      <c r="L22" s="44">
        <f>ROUNDDOWN(K22*N22,2)</f>
        <v>648819</v>
      </c>
      <c r="M22" s="52">
        <f t="shared" ref="M22:M25" si="18">K22-L22</f>
        <v>648819</v>
      </c>
      <c r="N22" s="211">
        <v>0.5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52">
        <f t="shared" ref="V22:V25" si="19">L22</f>
        <v>648819</v>
      </c>
      <c r="W22" s="52">
        <v>0</v>
      </c>
      <c r="X22" s="52">
        <v>0</v>
      </c>
      <c r="Y22" s="52">
        <v>0</v>
      </c>
      <c r="Z22" s="52">
        <v>0</v>
      </c>
      <c r="AA22" s="245" t="b">
        <f t="shared" si="14"/>
        <v>1</v>
      </c>
      <c r="AB22" s="246">
        <f t="shared" si="15"/>
        <v>0.5</v>
      </c>
      <c r="AC22" s="247" t="b">
        <f t="shared" si="16"/>
        <v>1</v>
      </c>
      <c r="AD22" s="247" t="b">
        <f t="shared" si="17"/>
        <v>1</v>
      </c>
    </row>
    <row r="23" spans="1:30" s="229" customFormat="1" ht="30" customHeight="1" x14ac:dyDescent="0.25">
      <c r="A23" s="224">
        <v>21</v>
      </c>
      <c r="B23" s="48" t="s">
        <v>179</v>
      </c>
      <c r="C23" s="186"/>
      <c r="D23" s="49" t="s">
        <v>205</v>
      </c>
      <c r="E23" s="191">
        <v>1606032</v>
      </c>
      <c r="F23" s="48" t="s">
        <v>85</v>
      </c>
      <c r="G23" s="187" t="s">
        <v>206</v>
      </c>
      <c r="H23" s="187"/>
      <c r="I23" s="50"/>
      <c r="J23" s="254" t="s">
        <v>224</v>
      </c>
      <c r="K23" s="45"/>
      <c r="L23" s="44"/>
      <c r="M23" s="52"/>
      <c r="N23" s="211">
        <v>0.5</v>
      </c>
      <c r="O23" s="44"/>
      <c r="P23" s="44"/>
      <c r="Q23" s="44"/>
      <c r="R23" s="44"/>
      <c r="S23" s="44"/>
      <c r="T23" s="44"/>
      <c r="U23" s="44"/>
      <c r="V23" s="52"/>
      <c r="W23" s="52"/>
      <c r="X23" s="52"/>
      <c r="Y23" s="52"/>
      <c r="Z23" s="52"/>
      <c r="AA23" s="245" t="b">
        <f t="shared" si="14"/>
        <v>1</v>
      </c>
      <c r="AB23" s="246" t="e">
        <f t="shared" si="15"/>
        <v>#DIV/0!</v>
      </c>
      <c r="AC23" s="247" t="e">
        <f t="shared" si="16"/>
        <v>#DIV/0!</v>
      </c>
      <c r="AD23" s="247" t="b">
        <f t="shared" si="17"/>
        <v>1</v>
      </c>
    </row>
    <row r="24" spans="1:30" s="229" customFormat="1" ht="30" customHeight="1" x14ac:dyDescent="0.25">
      <c r="A24" s="224">
        <v>22</v>
      </c>
      <c r="B24" s="48" t="s">
        <v>180</v>
      </c>
      <c r="C24" s="186" t="s">
        <v>69</v>
      </c>
      <c r="D24" s="49" t="s">
        <v>163</v>
      </c>
      <c r="E24" s="191">
        <v>1609022</v>
      </c>
      <c r="F24" s="48" t="s">
        <v>63</v>
      </c>
      <c r="G24" s="187" t="s">
        <v>214</v>
      </c>
      <c r="H24" s="187" t="s">
        <v>72</v>
      </c>
      <c r="I24" s="50">
        <v>0.374</v>
      </c>
      <c r="J24" s="51" t="s">
        <v>232</v>
      </c>
      <c r="K24" s="45">
        <v>611574.5</v>
      </c>
      <c r="L24" s="44">
        <f t="shared" ref="L24:L25" si="20">ROUNDDOWN(K24*N24,2)</f>
        <v>305787.25</v>
      </c>
      <c r="M24" s="52">
        <f t="shared" si="18"/>
        <v>305787.25</v>
      </c>
      <c r="N24" s="211">
        <v>0.5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52">
        <f t="shared" si="19"/>
        <v>305787.25</v>
      </c>
      <c r="W24" s="52">
        <v>0</v>
      </c>
      <c r="X24" s="52">
        <v>0</v>
      </c>
      <c r="Y24" s="52">
        <v>0</v>
      </c>
      <c r="Z24" s="52">
        <v>0</v>
      </c>
      <c r="AA24" s="245" t="b">
        <f t="shared" si="14"/>
        <v>1</v>
      </c>
      <c r="AB24" s="246">
        <f t="shared" si="15"/>
        <v>0.5</v>
      </c>
      <c r="AC24" s="247" t="b">
        <f t="shared" si="16"/>
        <v>1</v>
      </c>
      <c r="AD24" s="247" t="b">
        <f t="shared" si="17"/>
        <v>1</v>
      </c>
    </row>
    <row r="25" spans="1:30" s="229" customFormat="1" ht="30" customHeight="1" x14ac:dyDescent="0.25">
      <c r="A25" s="224">
        <v>23</v>
      </c>
      <c r="B25" s="48" t="s">
        <v>181</v>
      </c>
      <c r="C25" s="186" t="s">
        <v>69</v>
      </c>
      <c r="D25" s="49" t="s">
        <v>215</v>
      </c>
      <c r="E25" s="191">
        <v>1608043</v>
      </c>
      <c r="F25" s="48" t="s">
        <v>79</v>
      </c>
      <c r="G25" s="187" t="s">
        <v>216</v>
      </c>
      <c r="H25" s="187" t="s">
        <v>72</v>
      </c>
      <c r="I25" s="50">
        <v>0.16700000000000001</v>
      </c>
      <c r="J25" s="51" t="s">
        <v>84</v>
      </c>
      <c r="K25" s="45">
        <v>494860.18</v>
      </c>
      <c r="L25" s="44">
        <f t="shared" si="20"/>
        <v>247430.09</v>
      </c>
      <c r="M25" s="52">
        <f t="shared" si="18"/>
        <v>247430.09</v>
      </c>
      <c r="N25" s="211">
        <v>0.5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52">
        <f t="shared" si="19"/>
        <v>247430.09</v>
      </c>
      <c r="W25" s="52">
        <v>0</v>
      </c>
      <c r="X25" s="52">
        <v>0</v>
      </c>
      <c r="Y25" s="52">
        <v>0</v>
      </c>
      <c r="Z25" s="52">
        <v>0</v>
      </c>
      <c r="AA25" s="245" t="b">
        <f t="shared" si="14"/>
        <v>1</v>
      </c>
      <c r="AB25" s="246">
        <f t="shared" si="15"/>
        <v>0.5</v>
      </c>
      <c r="AC25" s="247" t="b">
        <f t="shared" si="16"/>
        <v>1</v>
      </c>
      <c r="AD25" s="247" t="b">
        <f t="shared" si="17"/>
        <v>1</v>
      </c>
    </row>
    <row r="26" spans="1:30" s="229" customFormat="1" ht="39.75" customHeight="1" x14ac:dyDescent="0.25">
      <c r="A26" s="224">
        <v>24</v>
      </c>
      <c r="B26" s="179" t="s">
        <v>175</v>
      </c>
      <c r="C26" s="185" t="s">
        <v>92</v>
      </c>
      <c r="D26" s="180" t="s">
        <v>184</v>
      </c>
      <c r="E26" s="190">
        <v>1603011</v>
      </c>
      <c r="F26" s="179" t="s">
        <v>76</v>
      </c>
      <c r="G26" s="193" t="s">
        <v>185</v>
      </c>
      <c r="H26" s="193" t="s">
        <v>72</v>
      </c>
      <c r="I26" s="181">
        <v>0.80800000000000005</v>
      </c>
      <c r="J26" s="182" t="s">
        <v>237</v>
      </c>
      <c r="K26" s="213">
        <v>5231865.18</v>
      </c>
      <c r="L26" s="183">
        <f>ROUNDDOWN(K26*N26,2)</f>
        <v>2615932.59</v>
      </c>
      <c r="M26" s="184">
        <f>K26-L26</f>
        <v>2615932.59</v>
      </c>
      <c r="N26" s="211">
        <v>0.5</v>
      </c>
      <c r="O26" s="183">
        <v>0</v>
      </c>
      <c r="P26" s="183">
        <v>0</v>
      </c>
      <c r="Q26" s="219">
        <v>0</v>
      </c>
      <c r="R26" s="219">
        <v>0</v>
      </c>
      <c r="S26" s="219">
        <v>0</v>
      </c>
      <c r="T26" s="214">
        <v>0</v>
      </c>
      <c r="U26" s="214">
        <v>0</v>
      </c>
      <c r="V26" s="214">
        <f>L26</f>
        <v>2615932.59</v>
      </c>
      <c r="W26" s="217">
        <v>0</v>
      </c>
      <c r="X26" s="219">
        <v>0</v>
      </c>
      <c r="Y26" s="219">
        <v>0</v>
      </c>
      <c r="Z26" s="219">
        <v>0</v>
      </c>
      <c r="AA26" s="245" t="b">
        <f t="shared" si="14"/>
        <v>1</v>
      </c>
      <c r="AB26" s="246">
        <f t="shared" si="15"/>
        <v>0.5</v>
      </c>
      <c r="AC26" s="247" t="b">
        <f t="shared" si="16"/>
        <v>1</v>
      </c>
      <c r="AD26" s="247" t="b">
        <f t="shared" si="17"/>
        <v>1</v>
      </c>
    </row>
    <row r="27" spans="1:30" s="229" customFormat="1" ht="40.5" customHeight="1" x14ac:dyDescent="0.25">
      <c r="A27" s="224">
        <v>25</v>
      </c>
      <c r="B27" s="48" t="s">
        <v>233</v>
      </c>
      <c r="C27" s="186" t="s">
        <v>69</v>
      </c>
      <c r="D27" s="49" t="s">
        <v>186</v>
      </c>
      <c r="E27" s="191">
        <v>1605013</v>
      </c>
      <c r="F27" s="48" t="s">
        <v>118</v>
      </c>
      <c r="G27" s="187" t="s">
        <v>187</v>
      </c>
      <c r="H27" s="187" t="s">
        <v>66</v>
      </c>
      <c r="I27" s="50">
        <v>0.29699999999999999</v>
      </c>
      <c r="J27" s="51" t="s">
        <v>255</v>
      </c>
      <c r="K27" s="45">
        <v>1261433.1399999999</v>
      </c>
      <c r="L27" s="44">
        <f>ROUNDDOWN(K27*N27,2)</f>
        <v>630716.56999999995</v>
      </c>
      <c r="M27" s="52">
        <f>K27-L27</f>
        <v>630716.56999999995</v>
      </c>
      <c r="N27" s="211">
        <v>0.5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52">
        <f>L27</f>
        <v>630716.56999999995</v>
      </c>
      <c r="W27" s="52">
        <v>0</v>
      </c>
      <c r="X27" s="52">
        <v>0</v>
      </c>
      <c r="Y27" s="52">
        <v>0</v>
      </c>
      <c r="Z27" s="52">
        <v>0</v>
      </c>
      <c r="AA27" s="245" t="b">
        <f t="shared" ref="AA27:AA34" si="21">L27=SUM(O27:Z27)</f>
        <v>1</v>
      </c>
      <c r="AB27" s="246">
        <f t="shared" ref="AB27:AB34" si="22">ROUND(L27/K27,4)</f>
        <v>0.5</v>
      </c>
      <c r="AC27" s="247" t="b">
        <f t="shared" ref="AC27:AC34" si="23">AB27=N27</f>
        <v>1</v>
      </c>
      <c r="AD27" s="247" t="b">
        <f t="shared" ref="AD27:AD34" si="24">K27=L27+M27</f>
        <v>1</v>
      </c>
    </row>
    <row r="28" spans="1:30" s="229" customFormat="1" ht="44.25" customHeight="1" x14ac:dyDescent="0.25">
      <c r="A28" s="224">
        <v>26</v>
      </c>
      <c r="B28" s="48" t="s">
        <v>234</v>
      </c>
      <c r="C28" s="186" t="s">
        <v>69</v>
      </c>
      <c r="D28" s="49" t="s">
        <v>188</v>
      </c>
      <c r="E28" s="191">
        <v>1608013</v>
      </c>
      <c r="F28" s="48" t="s">
        <v>79</v>
      </c>
      <c r="G28" s="187" t="s">
        <v>189</v>
      </c>
      <c r="H28" s="187" t="s">
        <v>66</v>
      </c>
      <c r="I28" s="50">
        <v>0.99948999999999999</v>
      </c>
      <c r="J28" s="51" t="s">
        <v>254</v>
      </c>
      <c r="K28" s="45">
        <v>3399730.18</v>
      </c>
      <c r="L28" s="44">
        <f>ROUNDDOWN(K28*N28,2)</f>
        <v>1699865.09</v>
      </c>
      <c r="M28" s="52">
        <f>K28-L28</f>
        <v>1699865.09</v>
      </c>
      <c r="N28" s="211">
        <v>0.5</v>
      </c>
      <c r="O28" s="44">
        <v>0</v>
      </c>
      <c r="P28" s="44">
        <v>0</v>
      </c>
      <c r="Q28" s="216">
        <v>0</v>
      </c>
      <c r="R28" s="216">
        <v>0</v>
      </c>
      <c r="S28" s="216">
        <v>0</v>
      </c>
      <c r="T28" s="220">
        <v>0</v>
      </c>
      <c r="U28" s="220">
        <v>0</v>
      </c>
      <c r="V28" s="220">
        <f>L28</f>
        <v>1699865.09</v>
      </c>
      <c r="W28" s="218">
        <v>0</v>
      </c>
      <c r="X28" s="216">
        <v>0</v>
      </c>
      <c r="Y28" s="216">
        <v>0</v>
      </c>
      <c r="Z28" s="216">
        <v>0</v>
      </c>
      <c r="AA28" s="245" t="b">
        <f t="shared" si="21"/>
        <v>1</v>
      </c>
      <c r="AB28" s="246">
        <f t="shared" si="22"/>
        <v>0.5</v>
      </c>
      <c r="AC28" s="247" t="b">
        <f t="shared" si="23"/>
        <v>1</v>
      </c>
      <c r="AD28" s="247" t="b">
        <f t="shared" si="24"/>
        <v>1</v>
      </c>
    </row>
    <row r="29" spans="1:30" s="229" customFormat="1" ht="44.25" customHeight="1" x14ac:dyDescent="0.25">
      <c r="A29" s="224">
        <v>27</v>
      </c>
      <c r="B29" s="48" t="s">
        <v>257</v>
      </c>
      <c r="C29" s="186" t="s">
        <v>69</v>
      </c>
      <c r="D29" s="49" t="s">
        <v>190</v>
      </c>
      <c r="E29" s="191">
        <v>1611033</v>
      </c>
      <c r="F29" s="48" t="s">
        <v>64</v>
      </c>
      <c r="G29" s="187" t="s">
        <v>191</v>
      </c>
      <c r="H29" s="187" t="s">
        <v>72</v>
      </c>
      <c r="I29" s="50">
        <v>0.5</v>
      </c>
      <c r="J29" s="51" t="s">
        <v>192</v>
      </c>
      <c r="K29" s="45">
        <v>2346106.35</v>
      </c>
      <c r="L29" s="44">
        <f>ROUNDDOWN(K29*N29,2)</f>
        <v>1173053.17</v>
      </c>
      <c r="M29" s="52">
        <f>K29-L29</f>
        <v>1173053.1800000002</v>
      </c>
      <c r="N29" s="211">
        <v>0.5</v>
      </c>
      <c r="O29" s="44">
        <v>0</v>
      </c>
      <c r="P29" s="44">
        <v>0</v>
      </c>
      <c r="Q29" s="216">
        <v>0</v>
      </c>
      <c r="R29" s="216">
        <v>0</v>
      </c>
      <c r="S29" s="216">
        <v>0</v>
      </c>
      <c r="T29" s="220">
        <v>0</v>
      </c>
      <c r="U29" s="220">
        <v>0</v>
      </c>
      <c r="V29" s="220">
        <f>L29</f>
        <v>1173053.17</v>
      </c>
      <c r="W29" s="218">
        <v>0</v>
      </c>
      <c r="X29" s="216">
        <v>0</v>
      </c>
      <c r="Y29" s="216">
        <v>0</v>
      </c>
      <c r="Z29" s="216">
        <v>0</v>
      </c>
      <c r="AA29" s="245" t="b">
        <f t="shared" si="21"/>
        <v>1</v>
      </c>
      <c r="AB29" s="246">
        <f t="shared" si="22"/>
        <v>0.5</v>
      </c>
      <c r="AC29" s="247" t="b">
        <f t="shared" si="23"/>
        <v>1</v>
      </c>
      <c r="AD29" s="247" t="b">
        <f t="shared" si="24"/>
        <v>1</v>
      </c>
    </row>
    <row r="30" spans="1:30" s="229" customFormat="1" ht="44.25" customHeight="1" x14ac:dyDescent="0.25">
      <c r="A30" s="224">
        <v>28</v>
      </c>
      <c r="B30" s="48" t="s">
        <v>240</v>
      </c>
      <c r="C30" s="186" t="s">
        <v>69</v>
      </c>
      <c r="D30" s="49" t="s">
        <v>195</v>
      </c>
      <c r="E30" s="191">
        <v>1609012</v>
      </c>
      <c r="F30" s="48" t="s">
        <v>63</v>
      </c>
      <c r="G30" s="187" t="s">
        <v>196</v>
      </c>
      <c r="H30" s="187" t="s">
        <v>66</v>
      </c>
      <c r="I30" s="50">
        <v>0.11</v>
      </c>
      <c r="J30" s="51" t="s">
        <v>197</v>
      </c>
      <c r="K30" s="45">
        <v>620834.30000000005</v>
      </c>
      <c r="L30" s="44">
        <f t="shared" ref="L30:L35" si="25">ROUNDDOWN(K30*N30,2)</f>
        <v>310417.15000000002</v>
      </c>
      <c r="M30" s="52">
        <f t="shared" ref="M30:M34" si="26">K30-L30</f>
        <v>310417.15000000002</v>
      </c>
      <c r="N30" s="211">
        <v>0.5</v>
      </c>
      <c r="O30" s="44">
        <v>0</v>
      </c>
      <c r="P30" s="44">
        <v>0</v>
      </c>
      <c r="Q30" s="216">
        <v>0</v>
      </c>
      <c r="R30" s="216">
        <v>0</v>
      </c>
      <c r="S30" s="216">
        <v>0</v>
      </c>
      <c r="T30" s="220">
        <v>0</v>
      </c>
      <c r="U30" s="220">
        <v>0</v>
      </c>
      <c r="V30" s="220">
        <f t="shared" ref="V30:V34" si="27">L30</f>
        <v>310417.15000000002</v>
      </c>
      <c r="W30" s="218">
        <v>0</v>
      </c>
      <c r="X30" s="216">
        <v>0</v>
      </c>
      <c r="Y30" s="216">
        <v>0</v>
      </c>
      <c r="Z30" s="216">
        <v>0</v>
      </c>
      <c r="AA30" s="245" t="b">
        <f t="shared" si="21"/>
        <v>1</v>
      </c>
      <c r="AB30" s="246">
        <f t="shared" si="22"/>
        <v>0.5</v>
      </c>
      <c r="AC30" s="247" t="b">
        <f t="shared" si="23"/>
        <v>1</v>
      </c>
      <c r="AD30" s="247" t="b">
        <f t="shared" si="24"/>
        <v>1</v>
      </c>
    </row>
    <row r="31" spans="1:30" s="229" customFormat="1" ht="44.25" customHeight="1" x14ac:dyDescent="0.25">
      <c r="A31" s="224">
        <v>29</v>
      </c>
      <c r="B31" s="48" t="s">
        <v>241</v>
      </c>
      <c r="C31" s="186" t="s">
        <v>69</v>
      </c>
      <c r="D31" s="49" t="s">
        <v>141</v>
      </c>
      <c r="E31" s="191" t="s">
        <v>142</v>
      </c>
      <c r="F31" s="48" t="s">
        <v>63</v>
      </c>
      <c r="G31" s="187" t="s">
        <v>200</v>
      </c>
      <c r="H31" s="187" t="s">
        <v>66</v>
      </c>
      <c r="I31" s="50">
        <v>0.16108</v>
      </c>
      <c r="J31" s="51" t="s">
        <v>201</v>
      </c>
      <c r="K31" s="45">
        <v>1237535.27</v>
      </c>
      <c r="L31" s="44">
        <f t="shared" si="25"/>
        <v>618767.63</v>
      </c>
      <c r="M31" s="52">
        <f t="shared" si="26"/>
        <v>618767.64</v>
      </c>
      <c r="N31" s="211">
        <v>0.5</v>
      </c>
      <c r="O31" s="44">
        <v>0</v>
      </c>
      <c r="P31" s="44">
        <v>0</v>
      </c>
      <c r="Q31" s="216">
        <v>0</v>
      </c>
      <c r="R31" s="216">
        <v>0</v>
      </c>
      <c r="S31" s="216">
        <v>0</v>
      </c>
      <c r="T31" s="220">
        <v>0</v>
      </c>
      <c r="U31" s="220">
        <v>0</v>
      </c>
      <c r="V31" s="220">
        <f t="shared" si="27"/>
        <v>618767.63</v>
      </c>
      <c r="W31" s="218">
        <v>0</v>
      </c>
      <c r="X31" s="216">
        <v>0</v>
      </c>
      <c r="Y31" s="216">
        <v>0</v>
      </c>
      <c r="Z31" s="216">
        <v>0</v>
      </c>
      <c r="AA31" s="245" t="b">
        <f t="shared" si="21"/>
        <v>1</v>
      </c>
      <c r="AB31" s="246">
        <f t="shared" si="22"/>
        <v>0.5</v>
      </c>
      <c r="AC31" s="247" t="b">
        <f t="shared" si="23"/>
        <v>1</v>
      </c>
      <c r="AD31" s="247" t="b">
        <f t="shared" si="24"/>
        <v>1</v>
      </c>
    </row>
    <row r="32" spans="1:30" s="229" customFormat="1" ht="44.25" customHeight="1" x14ac:dyDescent="0.25">
      <c r="A32" s="224">
        <v>30</v>
      </c>
      <c r="B32" s="48" t="s">
        <v>242</v>
      </c>
      <c r="C32" s="186" t="s">
        <v>69</v>
      </c>
      <c r="D32" s="49" t="s">
        <v>190</v>
      </c>
      <c r="E32" s="191">
        <v>1611033</v>
      </c>
      <c r="F32" s="48" t="s">
        <v>64</v>
      </c>
      <c r="G32" s="187" t="s">
        <v>202</v>
      </c>
      <c r="H32" s="187" t="s">
        <v>66</v>
      </c>
      <c r="I32" s="50">
        <v>0.249</v>
      </c>
      <c r="J32" s="51" t="s">
        <v>192</v>
      </c>
      <c r="K32" s="45">
        <v>1443870.54</v>
      </c>
      <c r="L32" s="44">
        <f t="shared" si="25"/>
        <v>721935.27</v>
      </c>
      <c r="M32" s="52">
        <f t="shared" si="26"/>
        <v>721935.27</v>
      </c>
      <c r="N32" s="211">
        <v>0.5</v>
      </c>
      <c r="O32" s="44">
        <v>0</v>
      </c>
      <c r="P32" s="44">
        <v>0</v>
      </c>
      <c r="Q32" s="216">
        <v>0</v>
      </c>
      <c r="R32" s="216">
        <v>0</v>
      </c>
      <c r="S32" s="216">
        <v>0</v>
      </c>
      <c r="T32" s="220">
        <v>0</v>
      </c>
      <c r="U32" s="220">
        <v>0</v>
      </c>
      <c r="V32" s="220">
        <f t="shared" si="27"/>
        <v>721935.27</v>
      </c>
      <c r="W32" s="218">
        <v>0</v>
      </c>
      <c r="X32" s="216">
        <v>0</v>
      </c>
      <c r="Y32" s="216">
        <v>0</v>
      </c>
      <c r="Z32" s="216">
        <v>0</v>
      </c>
      <c r="AA32" s="245" t="b">
        <f t="shared" si="21"/>
        <v>1</v>
      </c>
      <c r="AB32" s="246">
        <f t="shared" si="22"/>
        <v>0.5</v>
      </c>
      <c r="AC32" s="247" t="b">
        <f t="shared" si="23"/>
        <v>1</v>
      </c>
      <c r="AD32" s="247" t="b">
        <f t="shared" si="24"/>
        <v>1</v>
      </c>
    </row>
    <row r="33" spans="1:30" s="229" customFormat="1" ht="44.25" customHeight="1" x14ac:dyDescent="0.25">
      <c r="A33" s="224">
        <v>31</v>
      </c>
      <c r="B33" s="48" t="s">
        <v>243</v>
      </c>
      <c r="C33" s="186" t="s">
        <v>69</v>
      </c>
      <c r="D33" s="49" t="s">
        <v>210</v>
      </c>
      <c r="E33" s="191">
        <v>1607092</v>
      </c>
      <c r="F33" s="48" t="s">
        <v>70</v>
      </c>
      <c r="G33" s="187" t="s">
        <v>211</v>
      </c>
      <c r="H33" s="187" t="s">
        <v>66</v>
      </c>
      <c r="I33" s="50">
        <v>7.3999999999999996E-2</v>
      </c>
      <c r="J33" s="51" t="s">
        <v>168</v>
      </c>
      <c r="K33" s="45">
        <v>1339601.02</v>
      </c>
      <c r="L33" s="44">
        <f t="shared" si="25"/>
        <v>669800.51</v>
      </c>
      <c r="M33" s="52">
        <f t="shared" si="26"/>
        <v>669800.51</v>
      </c>
      <c r="N33" s="211">
        <v>0.5</v>
      </c>
      <c r="O33" s="44">
        <v>0</v>
      </c>
      <c r="P33" s="44">
        <v>0</v>
      </c>
      <c r="Q33" s="216">
        <v>0</v>
      </c>
      <c r="R33" s="216">
        <v>0</v>
      </c>
      <c r="S33" s="216">
        <v>0</v>
      </c>
      <c r="T33" s="220">
        <v>0</v>
      </c>
      <c r="U33" s="220">
        <v>0</v>
      </c>
      <c r="V33" s="220">
        <f t="shared" si="27"/>
        <v>669800.51</v>
      </c>
      <c r="W33" s="218">
        <v>0</v>
      </c>
      <c r="X33" s="216">
        <v>0</v>
      </c>
      <c r="Y33" s="216">
        <v>0</v>
      </c>
      <c r="Z33" s="216">
        <v>0</v>
      </c>
      <c r="AA33" s="245" t="b">
        <f t="shared" si="21"/>
        <v>1</v>
      </c>
      <c r="AB33" s="246">
        <f t="shared" si="22"/>
        <v>0.5</v>
      </c>
      <c r="AC33" s="247" t="b">
        <f t="shared" si="23"/>
        <v>1</v>
      </c>
      <c r="AD33" s="247" t="b">
        <f t="shared" si="24"/>
        <v>1</v>
      </c>
    </row>
    <row r="34" spans="1:30" s="229" customFormat="1" ht="44.25" customHeight="1" x14ac:dyDescent="0.25">
      <c r="A34" s="224">
        <v>32</v>
      </c>
      <c r="B34" s="48" t="s">
        <v>244</v>
      </c>
      <c r="C34" s="186" t="s">
        <v>69</v>
      </c>
      <c r="D34" s="49" t="s">
        <v>207</v>
      </c>
      <c r="E34" s="191">
        <v>1611063</v>
      </c>
      <c r="F34" s="48" t="s">
        <v>64</v>
      </c>
      <c r="G34" s="187" t="s">
        <v>208</v>
      </c>
      <c r="H34" s="187" t="s">
        <v>72</v>
      </c>
      <c r="I34" s="50">
        <v>0.29699999999999999</v>
      </c>
      <c r="J34" s="51" t="s">
        <v>209</v>
      </c>
      <c r="K34" s="45">
        <v>1306440.44</v>
      </c>
      <c r="L34" s="44">
        <f t="shared" si="25"/>
        <v>653220.22</v>
      </c>
      <c r="M34" s="52">
        <f t="shared" si="26"/>
        <v>653220.22</v>
      </c>
      <c r="N34" s="211">
        <v>0.5</v>
      </c>
      <c r="O34" s="44">
        <v>0</v>
      </c>
      <c r="P34" s="44">
        <v>0</v>
      </c>
      <c r="Q34" s="216">
        <v>0</v>
      </c>
      <c r="R34" s="216">
        <v>0</v>
      </c>
      <c r="S34" s="216">
        <v>0</v>
      </c>
      <c r="T34" s="220">
        <v>0</v>
      </c>
      <c r="U34" s="220">
        <v>0</v>
      </c>
      <c r="V34" s="220">
        <f t="shared" si="27"/>
        <v>653220.22</v>
      </c>
      <c r="W34" s="218">
        <v>0</v>
      </c>
      <c r="X34" s="216">
        <v>0</v>
      </c>
      <c r="Y34" s="216">
        <v>0</v>
      </c>
      <c r="Z34" s="216">
        <v>0</v>
      </c>
      <c r="AA34" s="245" t="b">
        <f t="shared" si="21"/>
        <v>1</v>
      </c>
      <c r="AB34" s="246">
        <f t="shared" si="22"/>
        <v>0.5</v>
      </c>
      <c r="AC34" s="247" t="b">
        <f t="shared" si="23"/>
        <v>1</v>
      </c>
      <c r="AD34" s="247" t="b">
        <f t="shared" si="24"/>
        <v>1</v>
      </c>
    </row>
    <row r="35" spans="1:30" s="229" customFormat="1" ht="44.25" customHeight="1" x14ac:dyDescent="0.25">
      <c r="A35" s="224">
        <v>33</v>
      </c>
      <c r="B35" s="48" t="s">
        <v>245</v>
      </c>
      <c r="C35" s="186" t="s">
        <v>69</v>
      </c>
      <c r="D35" s="49" t="s">
        <v>212</v>
      </c>
      <c r="E35" s="191">
        <v>1611043</v>
      </c>
      <c r="F35" s="48" t="s">
        <v>64</v>
      </c>
      <c r="G35" s="187" t="s">
        <v>213</v>
      </c>
      <c r="H35" s="187" t="s">
        <v>74</v>
      </c>
      <c r="I35" s="50">
        <v>0.25</v>
      </c>
      <c r="J35" s="51" t="s">
        <v>201</v>
      </c>
      <c r="K35" s="45">
        <v>820425.1</v>
      </c>
      <c r="L35" s="44">
        <f t="shared" si="25"/>
        <v>410212.55</v>
      </c>
      <c r="M35" s="52">
        <f>K35-L35</f>
        <v>410212.55</v>
      </c>
      <c r="N35" s="211">
        <v>0.5</v>
      </c>
      <c r="O35" s="44">
        <v>0</v>
      </c>
      <c r="P35" s="44">
        <v>0</v>
      </c>
      <c r="Q35" s="216">
        <v>0</v>
      </c>
      <c r="R35" s="216">
        <v>0</v>
      </c>
      <c r="S35" s="216">
        <v>0</v>
      </c>
      <c r="T35" s="220">
        <v>0</v>
      </c>
      <c r="U35" s="220">
        <v>0</v>
      </c>
      <c r="V35" s="220">
        <f>L35</f>
        <v>410212.55</v>
      </c>
      <c r="W35" s="218">
        <v>0</v>
      </c>
      <c r="X35" s="216">
        <v>0</v>
      </c>
      <c r="Y35" s="216">
        <v>0</v>
      </c>
      <c r="Z35" s="216">
        <v>0</v>
      </c>
      <c r="AA35" s="245" t="b">
        <f t="shared" si="10"/>
        <v>1</v>
      </c>
      <c r="AB35" s="246">
        <f t="shared" si="11"/>
        <v>0.5</v>
      </c>
      <c r="AC35" s="247" t="b">
        <f t="shared" si="12"/>
        <v>1</v>
      </c>
      <c r="AD35" s="247" t="b">
        <f t="shared" si="13"/>
        <v>1</v>
      </c>
    </row>
    <row r="36" spans="1:30" ht="20.100000000000001" customHeight="1" x14ac:dyDescent="0.25">
      <c r="A36" s="315" t="s">
        <v>44</v>
      </c>
      <c r="B36" s="316"/>
      <c r="C36" s="316"/>
      <c r="D36" s="316"/>
      <c r="E36" s="316"/>
      <c r="F36" s="316"/>
      <c r="G36" s="316"/>
      <c r="H36" s="317"/>
      <c r="I36" s="273">
        <f>SUM(I3:I35)</f>
        <v>15.84986</v>
      </c>
      <c r="J36" s="255" t="s">
        <v>14</v>
      </c>
      <c r="K36" s="61">
        <f>SUM(K3:K35)</f>
        <v>91200493.899999991</v>
      </c>
      <c r="L36" s="61">
        <f>SUM(L3:L35)</f>
        <v>58838530.660000004</v>
      </c>
      <c r="M36" s="61">
        <f>SUM(M3:M35)</f>
        <v>32361963.239999995</v>
      </c>
      <c r="N36" s="256" t="s">
        <v>14</v>
      </c>
      <c r="O36" s="61">
        <f t="shared" ref="O36:Z36" si="28">SUM(O3:O35)</f>
        <v>0</v>
      </c>
      <c r="P36" s="61">
        <f t="shared" si="28"/>
        <v>0</v>
      </c>
      <c r="Q36" s="257">
        <f t="shared" si="28"/>
        <v>0</v>
      </c>
      <c r="R36" s="257">
        <f t="shared" si="28"/>
        <v>0</v>
      </c>
      <c r="S36" s="257">
        <f t="shared" si="28"/>
        <v>0</v>
      </c>
      <c r="T36" s="257">
        <f t="shared" si="28"/>
        <v>3955960.44</v>
      </c>
      <c r="U36" s="257">
        <f t="shared" si="28"/>
        <v>18368518.990000002</v>
      </c>
      <c r="V36" s="257">
        <f t="shared" si="28"/>
        <v>32885499.670000002</v>
      </c>
      <c r="W36" s="257">
        <f t="shared" si="28"/>
        <v>3628551.56</v>
      </c>
      <c r="X36" s="257">
        <f t="shared" si="28"/>
        <v>0</v>
      </c>
      <c r="Y36" s="257">
        <f t="shared" si="28"/>
        <v>0</v>
      </c>
      <c r="Z36" s="257">
        <f t="shared" si="28"/>
        <v>0</v>
      </c>
      <c r="AA36" s="261" t="b">
        <f t="shared" si="4"/>
        <v>1</v>
      </c>
      <c r="AB36" s="263">
        <f t="shared" si="0"/>
        <v>0.6452</v>
      </c>
      <c r="AC36" s="264" t="s">
        <v>14</v>
      </c>
      <c r="AD36" s="264" t="b">
        <f t="shared" si="2"/>
        <v>1</v>
      </c>
    </row>
    <row r="37" spans="1:30" ht="20.100000000000001" customHeight="1" x14ac:dyDescent="0.25">
      <c r="A37" s="315" t="s">
        <v>37</v>
      </c>
      <c r="B37" s="316"/>
      <c r="C37" s="316"/>
      <c r="D37" s="316"/>
      <c r="E37" s="316"/>
      <c r="F37" s="316"/>
      <c r="G37" s="316"/>
      <c r="H37" s="317"/>
      <c r="I37" s="273">
        <f>SUMIF($C$3:$C$35,"K",I3:I35)</f>
        <v>2.4934100000000003</v>
      </c>
      <c r="J37" s="255" t="s">
        <v>14</v>
      </c>
      <c r="K37" s="61">
        <f>SUMIF($C$3:$C$35,"K",K3:K35)</f>
        <v>34419660.219999999</v>
      </c>
      <c r="L37" s="61">
        <f>SUMIF($C$3:$C$35,"K",L3:L35)</f>
        <v>30448113.859999999</v>
      </c>
      <c r="M37" s="61">
        <f>SUMIF($C$3:$C$35,"K",M3:M35)</f>
        <v>3971546.3599999985</v>
      </c>
      <c r="N37" s="256" t="s">
        <v>14</v>
      </c>
      <c r="O37" s="61">
        <f t="shared" ref="O37:Z37" si="29">SUMIF($C$3:$C$35,"K",O3:O35)</f>
        <v>0</v>
      </c>
      <c r="P37" s="61">
        <f t="shared" si="29"/>
        <v>0</v>
      </c>
      <c r="Q37" s="257">
        <f t="shared" si="29"/>
        <v>0</v>
      </c>
      <c r="R37" s="257">
        <f t="shared" si="29"/>
        <v>0</v>
      </c>
      <c r="S37" s="257">
        <f t="shared" si="29"/>
        <v>0</v>
      </c>
      <c r="T37" s="257">
        <f t="shared" si="29"/>
        <v>3955960.44</v>
      </c>
      <c r="U37" s="257">
        <f t="shared" si="29"/>
        <v>18368518.990000002</v>
      </c>
      <c r="V37" s="257">
        <f t="shared" si="29"/>
        <v>8123634.4300000006</v>
      </c>
      <c r="W37" s="257">
        <f t="shared" si="29"/>
        <v>0</v>
      </c>
      <c r="X37" s="257">
        <f t="shared" si="29"/>
        <v>0</v>
      </c>
      <c r="Y37" s="257">
        <f t="shared" si="29"/>
        <v>0</v>
      </c>
      <c r="Z37" s="257">
        <f t="shared" si="29"/>
        <v>0</v>
      </c>
      <c r="AA37" s="261" t="b">
        <f t="shared" si="4"/>
        <v>1</v>
      </c>
      <c r="AB37" s="263">
        <f t="shared" si="0"/>
        <v>0.88460000000000005</v>
      </c>
      <c r="AC37" s="264" t="s">
        <v>14</v>
      </c>
      <c r="AD37" s="264" t="b">
        <f t="shared" si="2"/>
        <v>1</v>
      </c>
    </row>
    <row r="38" spans="1:30" ht="20.100000000000001" customHeight="1" x14ac:dyDescent="0.25">
      <c r="A38" s="315" t="s">
        <v>38</v>
      </c>
      <c r="B38" s="316"/>
      <c r="C38" s="316"/>
      <c r="D38" s="316"/>
      <c r="E38" s="316"/>
      <c r="F38" s="316"/>
      <c r="G38" s="316"/>
      <c r="H38" s="317"/>
      <c r="I38" s="273">
        <f>SUMIF($C$3:$C$35,"N",I3:I35)</f>
        <v>10.10145</v>
      </c>
      <c r="J38" s="255" t="s">
        <v>14</v>
      </c>
      <c r="K38" s="61">
        <f>SUMIF($C$3:$C$35,"N",K3:K35)</f>
        <v>38825352.570000008</v>
      </c>
      <c r="L38" s="61">
        <f>SUMIF($C$3:$C$35,"N",L3:L35)</f>
        <v>19412676.25</v>
      </c>
      <c r="M38" s="61">
        <f>SUMIF($C$3:$C$35,"N",M3:M35)</f>
        <v>19412676.32</v>
      </c>
      <c r="N38" s="256" t="s">
        <v>14</v>
      </c>
      <c r="O38" s="61">
        <f t="shared" ref="O38:Z38" si="30">SUMIF($C$3:$C$35,"N",O3:O35)</f>
        <v>0</v>
      </c>
      <c r="P38" s="61">
        <f t="shared" si="30"/>
        <v>0</v>
      </c>
      <c r="Q38" s="257">
        <f t="shared" si="30"/>
        <v>0</v>
      </c>
      <c r="R38" s="257">
        <f t="shared" si="30"/>
        <v>0</v>
      </c>
      <c r="S38" s="257">
        <f t="shared" si="30"/>
        <v>0</v>
      </c>
      <c r="T38" s="257">
        <f t="shared" si="30"/>
        <v>0</v>
      </c>
      <c r="U38" s="257">
        <f t="shared" si="30"/>
        <v>0</v>
      </c>
      <c r="V38" s="257">
        <f t="shared" si="30"/>
        <v>19412676.25</v>
      </c>
      <c r="W38" s="257">
        <f t="shared" si="30"/>
        <v>0</v>
      </c>
      <c r="X38" s="257">
        <f t="shared" si="30"/>
        <v>0</v>
      </c>
      <c r="Y38" s="257">
        <f t="shared" si="30"/>
        <v>0</v>
      </c>
      <c r="Z38" s="257">
        <f t="shared" si="30"/>
        <v>0</v>
      </c>
      <c r="AA38" s="261" t="b">
        <f t="shared" si="4"/>
        <v>1</v>
      </c>
      <c r="AB38" s="263">
        <f t="shared" si="0"/>
        <v>0.5</v>
      </c>
      <c r="AC38" s="264" t="s">
        <v>14</v>
      </c>
      <c r="AD38" s="264" t="b">
        <f t="shared" si="2"/>
        <v>1</v>
      </c>
    </row>
    <row r="39" spans="1:30" ht="20.100000000000001" customHeight="1" x14ac:dyDescent="0.25">
      <c r="A39" s="312" t="s">
        <v>39</v>
      </c>
      <c r="B39" s="313"/>
      <c r="C39" s="313"/>
      <c r="D39" s="313"/>
      <c r="E39" s="313"/>
      <c r="F39" s="313"/>
      <c r="G39" s="313"/>
      <c r="H39" s="314"/>
      <c r="I39" s="274">
        <f>SUMIF($C$3:$C$35,"W",I3:I35)</f>
        <v>3.2549999999999999</v>
      </c>
      <c r="J39" s="258" t="s">
        <v>14</v>
      </c>
      <c r="K39" s="66">
        <f>SUMIF($C$3:$C$35,"W",K3:K35)</f>
        <v>17955481.109999999</v>
      </c>
      <c r="L39" s="66">
        <f>SUMIF($C$3:$C$35,"W",L3:L35)</f>
        <v>8977740.5500000007</v>
      </c>
      <c r="M39" s="66">
        <f>SUMIF($C$3:$C$35,"W",M3:M35)</f>
        <v>8977740.5599999987</v>
      </c>
      <c r="N39" s="259" t="s">
        <v>14</v>
      </c>
      <c r="O39" s="66">
        <f t="shared" ref="O39:Z39" si="31">SUMIF($C$3:$C$35,"W",O3:O35)</f>
        <v>0</v>
      </c>
      <c r="P39" s="66">
        <f t="shared" si="31"/>
        <v>0</v>
      </c>
      <c r="Q39" s="260">
        <f t="shared" si="31"/>
        <v>0</v>
      </c>
      <c r="R39" s="260">
        <f t="shared" si="31"/>
        <v>0</v>
      </c>
      <c r="S39" s="260">
        <f t="shared" si="31"/>
        <v>0</v>
      </c>
      <c r="T39" s="260">
        <f t="shared" si="31"/>
        <v>0</v>
      </c>
      <c r="U39" s="260">
        <f t="shared" si="31"/>
        <v>0</v>
      </c>
      <c r="V39" s="260">
        <f t="shared" si="31"/>
        <v>5349188.99</v>
      </c>
      <c r="W39" s="260">
        <f t="shared" si="31"/>
        <v>3628551.56</v>
      </c>
      <c r="X39" s="260">
        <f t="shared" si="31"/>
        <v>0</v>
      </c>
      <c r="Y39" s="260">
        <f t="shared" si="31"/>
        <v>0</v>
      </c>
      <c r="Z39" s="260">
        <f t="shared" si="31"/>
        <v>0</v>
      </c>
      <c r="AA39" s="261" t="b">
        <f t="shared" si="4"/>
        <v>1</v>
      </c>
      <c r="AB39" s="263">
        <f t="shared" ref="AB39" si="32">ROUND(L39/K39,4)</f>
        <v>0.5</v>
      </c>
      <c r="AC39" s="264" t="s">
        <v>14</v>
      </c>
      <c r="AD39" s="264" t="b">
        <f t="shared" ref="AD39" si="33">K39=L39+M39</f>
        <v>1</v>
      </c>
    </row>
    <row r="40" spans="1:30" x14ac:dyDescent="0.25">
      <c r="A40" s="32"/>
      <c r="K40" s="5"/>
    </row>
    <row r="41" spans="1:30" ht="15.75" x14ac:dyDescent="0.25">
      <c r="A41" s="33" t="s">
        <v>24</v>
      </c>
      <c r="K41" s="282"/>
      <c r="L41" s="262"/>
    </row>
    <row r="42" spans="1:30" x14ac:dyDescent="0.25">
      <c r="A42" s="34" t="s">
        <v>25</v>
      </c>
      <c r="L42" s="262"/>
    </row>
    <row r="43" spans="1:30" x14ac:dyDescent="0.25">
      <c r="A43" s="33" t="s">
        <v>42</v>
      </c>
    </row>
    <row r="44" spans="1:30" x14ac:dyDescent="0.25">
      <c r="A44" s="277" t="s">
        <v>46</v>
      </c>
    </row>
  </sheetData>
  <autoFilter ref="A1:AD39" xr:uid="{BA446E3A-2733-4E90-A698-2C27CC0B3FA1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customSheetViews>
    <customSheetView guid="{A8A5BDFE-16B2-40FE-8A28-1419092A9D18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1"/>
      <headerFooter>
        <oddHeader>&amp;LWojewództwo &amp;KFF0000Opolskie&amp;K01+000 - zadania gminne lista podstawowa</oddHeader>
        <oddFooter>Strona &amp;P z &amp;N</oddFooter>
      </headerFooter>
      <autoFilter ref="A1:AD39" xr:uid="{BA446E3A-2733-4E90-A698-2C27CC0B3FA1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  <customSheetView guid="{910B36EF-27CD-4EBF-B27C-27E3A77F9060}" scale="85" showPageBreaks="1" showGridLines="0" fitToPage="1" printArea="1" showAutoFilter="1" view="pageBreakPreview">
      <selection activeCell="G17" sqref="G17"/>
      <pageMargins left="0.23622047244094491" right="0.23622047244094491" top="0.74803149606299213" bottom="0.74803149606299213" header="0.31496062992125984" footer="0.31496062992125984"/>
      <pageSetup paperSize="8" scale="63" fitToHeight="0" orientation="landscape" r:id="rId2"/>
      <headerFooter>
        <oddHeader>&amp;LWojewództwo &amp;KFF0000Opolskie&amp;K01+000 - zadania gminne lista podstawowa</oddHeader>
        <oddFooter>Strona &amp;P z &amp;N</oddFooter>
      </headerFooter>
      <autoFilter ref="A1:AD39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  <customSheetView guid="{B6C44C0D-54D9-45CE-9067-9F4D20DEBE8D}" scale="85" showPageBreaks="1" showGridLines="0" fitToPage="1" printArea="1" showAutoFilter="1" view="pageBreakPreview">
      <selection activeCell="M8" sqref="M8"/>
      <pageMargins left="0.23622047244094491" right="0.23622047244094491" top="0.74803149606299213" bottom="0.74803149606299213" header="0.31496062992125984" footer="0.31496062992125984"/>
      <pageSetup paperSize="8" scale="62" fitToHeight="0" orientation="landscape" r:id="rId3"/>
      <headerFooter>
        <oddHeader>&amp;LWojewództwo &amp;KFF0000Opolskie&amp;K01+000 - zadania gminne lista podstawowa</oddHeader>
        <oddFooter>Strona &amp;P z &amp;N</oddFooter>
      </headerFooter>
      <autoFilter ref="A1:AD32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  <customSheetView guid="{79FD1A19-8B99-4324-A88C-0B47A709E3BB}" scale="85" showPageBreaks="1" showGridLines="0" fitToPage="1" printArea="1" showAutoFilter="1" view="pageBreakPreview">
      <selection activeCell="G26" sqref="G26"/>
      <pageMargins left="0.23622047244094491" right="0.23622047244094491" top="0.74803149606299213" bottom="0.74803149606299213" header="0.31496062992125984" footer="0.31496062992125984"/>
      <pageSetup paperSize="8" scale="61" fitToHeight="0" orientation="landscape" r:id="rId4"/>
      <headerFooter>
        <oddHeader>&amp;LWojewództwo &amp;KFF0000Opolskie&amp;K01+000 - zadania gminne lista podstawowa</oddHeader>
        <oddFooter>Strona &amp;P z &amp;N</oddFooter>
      </headerFooter>
      <autoFilter ref="A1:AD39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  <filterColumn colId="24" showButton="0"/>
      </autoFilter>
    </customSheetView>
    <customSheetView guid="{AF3F04CA-CDD0-409C-B000-F4A587905861}" scale="85" showPageBreaks="1" showGridLines="0" fitToPage="1" printArea="1" view="pageBreakPreview">
      <selection activeCell="T9" sqref="T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5"/>
      <headerFooter>
        <oddHeader>&amp;LWojewództwo &amp;KFF0000Opolskie&amp;K01+000 - zadania gminne lista podstawowa</oddHeader>
        <oddFooter>Strona &amp;P z &amp;N</oddFooter>
      </headerFooter>
    </customSheetView>
  </customSheetViews>
  <mergeCells count="19">
    <mergeCell ref="O1:Z1"/>
    <mergeCell ref="A39:H39"/>
    <mergeCell ref="A38:H38"/>
    <mergeCell ref="E1:E2"/>
    <mergeCell ref="A37:H37"/>
    <mergeCell ref="N1:N2"/>
    <mergeCell ref="L1:L2"/>
    <mergeCell ref="M1:M2"/>
    <mergeCell ref="A36:H36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39">
    <cfRule type="containsText" dxfId="7" priority="2" operator="containsText" text="fałsz">
      <formula>NOT(ISERROR(SEARCH("fałsz",AA3)))</formula>
    </cfRule>
  </conditionalFormatting>
  <conditionalFormatting sqref="AA3:AD39">
    <cfRule type="cellIs" dxfId="6" priority="1" operator="equal">
      <formula>FALSE</formula>
    </cfRule>
  </conditionalFormatting>
  <dataValidations count="3">
    <dataValidation type="list" allowBlank="1" showInputMessage="1" showErrorMessage="1" sqref="H3:H18 G30:G35" xr:uid="{00000000-0002-0000-0200-000000000000}">
      <formula1>"B,P,R"</formula1>
    </dataValidation>
    <dataValidation type="list" allowBlank="1" showInputMessage="1" showErrorMessage="1" sqref="C3:C18" xr:uid="{00000000-0002-0000-0200-000001000000}">
      <formula1>"N,K,W"</formula1>
    </dataValidation>
    <dataValidation type="list" allowBlank="1" showInputMessage="1" showErrorMessage="1" sqref="C19:C35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6"/>
  <headerFooter>
    <oddHeader>&amp;LWojewództwo &amp;KFF0000Opolskie&amp;K01+000 - zadania gminne lista podstawowa</oddHeader>
    <oddFooter>Strona &amp;P z &amp;N</oddFooter>
  </headerFooter>
  <ignoredErrors>
    <ignoredError sqref="E4:E5 E8" numberStoredAsText="1"/>
    <ignoredError sqref="O36:U36 W36:Z36 AA35:AA36 AA3:AA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4.5703125" style="1" customWidth="1"/>
    <col min="2" max="2" width="15.5703125" style="14" customWidth="1"/>
    <col min="3" max="3" width="9.7109375" style="1" customWidth="1"/>
    <col min="4" max="4" width="15.7109375" style="200" customWidth="1"/>
    <col min="5" max="5" width="7.42578125" style="1" customWidth="1"/>
    <col min="6" max="6" width="52.7109375" style="1" customWidth="1"/>
    <col min="7" max="7" width="7.85546875" style="1" customWidth="1"/>
    <col min="8" max="8" width="8.140625" style="14" customWidth="1"/>
    <col min="9" max="9" width="15.7109375" style="200" customWidth="1"/>
    <col min="10" max="10" width="13.28515625" style="37" customWidth="1"/>
    <col min="11" max="11" width="14.42578125" style="14" customWidth="1"/>
    <col min="12" max="12" width="14.7109375" style="14" customWidth="1"/>
    <col min="13" max="13" width="14" style="1" customWidth="1"/>
    <col min="14" max="20" width="6.7109375" style="14" customWidth="1"/>
    <col min="21" max="21" width="12.5703125" style="14" customWidth="1"/>
    <col min="22" max="22" width="11.7109375" style="14" customWidth="1"/>
    <col min="23" max="25" width="6.7109375" style="14" customWidth="1"/>
    <col min="26" max="29" width="15.7109375" style="205" customWidth="1"/>
    <col min="30" max="16384" width="9.140625" style="14"/>
  </cols>
  <sheetData>
    <row r="1" spans="1:30" ht="20.100000000000001" customHeight="1" x14ac:dyDescent="0.25">
      <c r="A1" s="318" t="s">
        <v>4</v>
      </c>
      <c r="B1" s="318" t="s">
        <v>5</v>
      </c>
      <c r="C1" s="324" t="s">
        <v>120</v>
      </c>
      <c r="D1" s="319" t="s">
        <v>6</v>
      </c>
      <c r="E1" s="324" t="s">
        <v>32</v>
      </c>
      <c r="F1" s="319" t="s">
        <v>7</v>
      </c>
      <c r="G1" s="318" t="s">
        <v>26</v>
      </c>
      <c r="H1" s="318" t="s">
        <v>8</v>
      </c>
      <c r="I1" s="318" t="s">
        <v>23</v>
      </c>
      <c r="J1" s="302" t="s">
        <v>9</v>
      </c>
      <c r="K1" s="318" t="s">
        <v>10</v>
      </c>
      <c r="L1" s="319" t="s">
        <v>13</v>
      </c>
      <c r="M1" s="318" t="s">
        <v>11</v>
      </c>
      <c r="N1" s="321" t="s">
        <v>12</v>
      </c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30" ht="26.25" customHeight="1" x14ac:dyDescent="0.25">
      <c r="A2" s="318"/>
      <c r="B2" s="318"/>
      <c r="C2" s="321"/>
      <c r="D2" s="320"/>
      <c r="E2" s="321"/>
      <c r="F2" s="320"/>
      <c r="G2" s="318"/>
      <c r="H2" s="318"/>
      <c r="I2" s="318"/>
      <c r="J2" s="302"/>
      <c r="K2" s="318"/>
      <c r="L2" s="320"/>
      <c r="M2" s="318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1">
        <v>2029</v>
      </c>
      <c r="Y2" s="171">
        <v>2030</v>
      </c>
      <c r="Z2" s="206" t="s">
        <v>28</v>
      </c>
      <c r="AA2" s="206" t="s">
        <v>29</v>
      </c>
      <c r="AB2" s="206" t="s">
        <v>30</v>
      </c>
      <c r="AC2" s="207" t="s">
        <v>31</v>
      </c>
    </row>
    <row r="3" spans="1:30" s="42" customFormat="1" ht="54" customHeight="1" x14ac:dyDescent="0.25">
      <c r="A3" s="187">
        <v>1</v>
      </c>
      <c r="B3" s="198" t="s">
        <v>227</v>
      </c>
      <c r="C3" s="186"/>
      <c r="D3" s="199" t="s">
        <v>93</v>
      </c>
      <c r="E3" s="191">
        <v>1602</v>
      </c>
      <c r="F3" s="187" t="s">
        <v>117</v>
      </c>
      <c r="G3" s="187" t="s">
        <v>74</v>
      </c>
      <c r="H3" s="56"/>
      <c r="I3" s="201"/>
      <c r="J3" s="53"/>
      <c r="K3" s="54"/>
      <c r="L3" s="55"/>
      <c r="M3" s="211">
        <v>0.5</v>
      </c>
      <c r="N3" s="54"/>
      <c r="O3" s="54"/>
      <c r="P3" s="204"/>
      <c r="Q3" s="204"/>
      <c r="R3" s="204"/>
      <c r="S3" s="204"/>
      <c r="T3" s="204"/>
      <c r="U3" s="55"/>
      <c r="V3" s="55"/>
      <c r="W3" s="204"/>
      <c r="X3" s="204"/>
      <c r="Y3" s="204"/>
      <c r="Z3" s="206" t="b">
        <f t="shared" ref="Z3" si="0">K3=SUM(N3:Y3)</f>
        <v>1</v>
      </c>
      <c r="AA3" s="208" t="e">
        <f t="shared" ref="AA3" si="1">ROUND(K3/J3,4)</f>
        <v>#DIV/0!</v>
      </c>
      <c r="AB3" s="209" t="e">
        <f t="shared" ref="AB3" si="2">AA3=M3</f>
        <v>#DIV/0!</v>
      </c>
      <c r="AC3" s="209" t="b">
        <f t="shared" ref="AC3" si="3">J3=K3+L3</f>
        <v>1</v>
      </c>
      <c r="AD3" s="43"/>
    </row>
    <row r="4" spans="1:30" s="244" customFormat="1" ht="56.25" customHeight="1" x14ac:dyDescent="0.25">
      <c r="A4" s="187">
        <v>2</v>
      </c>
      <c r="B4" s="198" t="s">
        <v>228</v>
      </c>
      <c r="C4" s="187"/>
      <c r="D4" s="199" t="s">
        <v>118</v>
      </c>
      <c r="E4" s="191">
        <v>1605</v>
      </c>
      <c r="F4" s="187" t="s">
        <v>119</v>
      </c>
      <c r="G4" s="187" t="s">
        <v>72</v>
      </c>
      <c r="H4" s="56"/>
      <c r="I4" s="201"/>
      <c r="J4" s="53"/>
      <c r="K4" s="54"/>
      <c r="L4" s="55"/>
      <c r="M4" s="211">
        <v>0.5</v>
      </c>
      <c r="N4" s="53"/>
      <c r="O4" s="55"/>
      <c r="P4" s="204"/>
      <c r="Q4" s="204"/>
      <c r="R4" s="204"/>
      <c r="S4" s="204"/>
      <c r="T4" s="204"/>
      <c r="U4" s="55"/>
      <c r="V4" s="55"/>
      <c r="W4" s="204"/>
      <c r="X4" s="204"/>
      <c r="Y4" s="204"/>
      <c r="Z4" s="240" t="b">
        <f t="shared" ref="Z4:Z7" si="4">K4=SUM(N4:Y4)</f>
        <v>1</v>
      </c>
      <c r="AA4" s="241" t="e">
        <f t="shared" ref="AA4:AA7" si="5">ROUND(K4/J4,4)</f>
        <v>#DIV/0!</v>
      </c>
      <c r="AB4" s="242" t="e">
        <f t="shared" ref="AB4" si="6">AA4=M4</f>
        <v>#DIV/0!</v>
      </c>
      <c r="AC4" s="242" t="b">
        <f t="shared" ref="AC4:AC7" si="7">J4=K4+L4</f>
        <v>1</v>
      </c>
      <c r="AD4" s="243"/>
    </row>
    <row r="5" spans="1:30" ht="20.100000000000001" customHeight="1" x14ac:dyDescent="0.25">
      <c r="A5" s="325" t="s">
        <v>44</v>
      </c>
      <c r="B5" s="325"/>
      <c r="C5" s="325"/>
      <c r="D5" s="325"/>
      <c r="E5" s="325"/>
      <c r="F5" s="325"/>
      <c r="G5" s="325"/>
      <c r="H5" s="59">
        <f>SUM(H3:H4)</f>
        <v>0</v>
      </c>
      <c r="I5" s="202" t="s">
        <v>14</v>
      </c>
      <c r="J5" s="61">
        <f>SUM(J3:J4)</f>
        <v>0</v>
      </c>
      <c r="K5" s="62">
        <f>SUM(K3:K4)</f>
        <v>0</v>
      </c>
      <c r="L5" s="62">
        <f>SUM(L3:L4)</f>
        <v>0</v>
      </c>
      <c r="M5" s="63" t="s">
        <v>14</v>
      </c>
      <c r="N5" s="69">
        <f t="shared" ref="N5:Y5" si="8">SUM(N3:N4)</f>
        <v>0</v>
      </c>
      <c r="O5" s="69">
        <f t="shared" si="8"/>
        <v>0</v>
      </c>
      <c r="P5" s="69">
        <f t="shared" si="8"/>
        <v>0</v>
      </c>
      <c r="Q5" s="69">
        <f t="shared" si="8"/>
        <v>0</v>
      </c>
      <c r="R5" s="69">
        <f t="shared" si="8"/>
        <v>0</v>
      </c>
      <c r="S5" s="69">
        <f t="shared" si="8"/>
        <v>0</v>
      </c>
      <c r="T5" s="69">
        <f t="shared" si="8"/>
        <v>0</v>
      </c>
      <c r="U5" s="69">
        <f t="shared" si="8"/>
        <v>0</v>
      </c>
      <c r="V5" s="69">
        <f t="shared" si="8"/>
        <v>0</v>
      </c>
      <c r="W5" s="69">
        <f t="shared" si="8"/>
        <v>0</v>
      </c>
      <c r="X5" s="69">
        <f t="shared" si="8"/>
        <v>0</v>
      </c>
      <c r="Y5" s="69">
        <f t="shared" si="8"/>
        <v>0</v>
      </c>
      <c r="Z5" s="206" t="b">
        <f t="shared" si="4"/>
        <v>1</v>
      </c>
      <c r="AA5" s="208" t="e">
        <f t="shared" ref="AA5" si="9">ROUND(K5/J5,4)</f>
        <v>#DIV/0!</v>
      </c>
      <c r="AB5" s="209" t="s">
        <v>14</v>
      </c>
      <c r="AC5" s="209" t="b">
        <f t="shared" ref="AC5" si="10">J5=K5+L5</f>
        <v>1</v>
      </c>
      <c r="AD5" s="35"/>
    </row>
    <row r="6" spans="1:30" ht="20.100000000000001" customHeight="1" x14ac:dyDescent="0.25">
      <c r="A6" s="325" t="s">
        <v>38</v>
      </c>
      <c r="B6" s="325"/>
      <c r="C6" s="325"/>
      <c r="D6" s="325"/>
      <c r="E6" s="325"/>
      <c r="F6" s="325"/>
      <c r="G6" s="325"/>
      <c r="H6" s="59">
        <f>SUMIF($C$3:$C$4,"N",H3:H4)</f>
        <v>0</v>
      </c>
      <c r="I6" s="202" t="s">
        <v>14</v>
      </c>
      <c r="J6" s="61">
        <f>SUMIF($C$3:$C$4,"N",J3:J4)</f>
        <v>0</v>
      </c>
      <c r="K6" s="62">
        <f>SUMIF($C$3:$C$4,"N",K3:K4)</f>
        <v>0</v>
      </c>
      <c r="L6" s="62">
        <f>SUMIF($C$3:$C$4,"N",L3:L4)</f>
        <v>0</v>
      </c>
      <c r="M6" s="63" t="s">
        <v>14</v>
      </c>
      <c r="N6" s="69">
        <f t="shared" ref="N6:Y6" si="11">SUMIF($C$3:$C$4,"N",N3:N4)</f>
        <v>0</v>
      </c>
      <c r="O6" s="69">
        <f t="shared" si="11"/>
        <v>0</v>
      </c>
      <c r="P6" s="69">
        <f t="shared" si="11"/>
        <v>0</v>
      </c>
      <c r="Q6" s="69">
        <f t="shared" si="11"/>
        <v>0</v>
      </c>
      <c r="R6" s="69">
        <f t="shared" si="11"/>
        <v>0</v>
      </c>
      <c r="S6" s="69">
        <f t="shared" si="11"/>
        <v>0</v>
      </c>
      <c r="T6" s="69">
        <f t="shared" si="11"/>
        <v>0</v>
      </c>
      <c r="U6" s="69">
        <f t="shared" si="11"/>
        <v>0</v>
      </c>
      <c r="V6" s="69">
        <f t="shared" si="11"/>
        <v>0</v>
      </c>
      <c r="W6" s="69">
        <f t="shared" si="11"/>
        <v>0</v>
      </c>
      <c r="X6" s="69">
        <f t="shared" si="11"/>
        <v>0</v>
      </c>
      <c r="Y6" s="69">
        <f t="shared" si="11"/>
        <v>0</v>
      </c>
      <c r="Z6" s="206" t="b">
        <f t="shared" si="4"/>
        <v>1</v>
      </c>
      <c r="AA6" s="208" t="e">
        <f t="shared" ref="AA6" si="12">ROUND(K6/J6,4)</f>
        <v>#DIV/0!</v>
      </c>
      <c r="AB6" s="209" t="s">
        <v>14</v>
      </c>
      <c r="AC6" s="209" t="b">
        <f t="shared" ref="AC6" si="13">J6=K6+L6</f>
        <v>1</v>
      </c>
      <c r="AD6" s="35"/>
    </row>
    <row r="7" spans="1:30" ht="20.100000000000001" customHeight="1" x14ac:dyDescent="0.25">
      <c r="A7" s="323" t="s">
        <v>39</v>
      </c>
      <c r="B7" s="323"/>
      <c r="C7" s="323"/>
      <c r="D7" s="323"/>
      <c r="E7" s="323"/>
      <c r="F7" s="323"/>
      <c r="G7" s="323"/>
      <c r="H7" s="64">
        <f>SUMIF($C$3:$C$4,"W",H3:H4)</f>
        <v>0</v>
      </c>
      <c r="I7" s="203" t="s">
        <v>14</v>
      </c>
      <c r="J7" s="66">
        <f>SUMIF($C$3:$C$4,"W",J3:J4)</f>
        <v>0</v>
      </c>
      <c r="K7" s="67">
        <f>SUMIF($C$3:$C$4,"W",K3:K4)</f>
        <v>0</v>
      </c>
      <c r="L7" s="67">
        <f>SUMIF($C$3:$C$4,"W",L3:L4)</f>
        <v>0</v>
      </c>
      <c r="M7" s="68" t="s">
        <v>14</v>
      </c>
      <c r="N7" s="70">
        <f t="shared" ref="N7:Y7" si="14">SUMIF($C$3:$C$4,"W",N3:N4)</f>
        <v>0</v>
      </c>
      <c r="O7" s="70">
        <f t="shared" si="14"/>
        <v>0</v>
      </c>
      <c r="P7" s="70">
        <f t="shared" si="14"/>
        <v>0</v>
      </c>
      <c r="Q7" s="70">
        <f t="shared" si="14"/>
        <v>0</v>
      </c>
      <c r="R7" s="70">
        <f t="shared" si="14"/>
        <v>0</v>
      </c>
      <c r="S7" s="70">
        <f t="shared" si="14"/>
        <v>0</v>
      </c>
      <c r="T7" s="70">
        <f t="shared" si="14"/>
        <v>0</v>
      </c>
      <c r="U7" s="70">
        <f t="shared" si="14"/>
        <v>0</v>
      </c>
      <c r="V7" s="70">
        <f t="shared" si="14"/>
        <v>0</v>
      </c>
      <c r="W7" s="70">
        <f t="shared" si="14"/>
        <v>0</v>
      </c>
      <c r="X7" s="70">
        <f t="shared" si="14"/>
        <v>0</v>
      </c>
      <c r="Y7" s="70">
        <f t="shared" si="14"/>
        <v>0</v>
      </c>
      <c r="Z7" s="206" t="b">
        <f t="shared" si="4"/>
        <v>1</v>
      </c>
      <c r="AA7" s="208" t="e">
        <f t="shared" si="5"/>
        <v>#DIV/0!</v>
      </c>
      <c r="AB7" s="209" t="s">
        <v>14</v>
      </c>
      <c r="AC7" s="209" t="b">
        <f t="shared" si="7"/>
        <v>1</v>
      </c>
      <c r="AD7" s="35"/>
    </row>
    <row r="8" spans="1:30" x14ac:dyDescent="0.25">
      <c r="A8" s="225"/>
    </row>
    <row r="9" spans="1:30" x14ac:dyDescent="0.25">
      <c r="A9" s="230" t="s">
        <v>24</v>
      </c>
    </row>
    <row r="10" spans="1:30" x14ac:dyDescent="0.25">
      <c r="A10" s="231" t="s">
        <v>25</v>
      </c>
    </row>
    <row r="11" spans="1:30" x14ac:dyDescent="0.25">
      <c r="A11" s="230" t="s">
        <v>35</v>
      </c>
    </row>
    <row r="12" spans="1:30" x14ac:dyDescent="0.25">
      <c r="A12" s="226"/>
    </row>
  </sheetData>
  <customSheetViews>
    <customSheetView guid="{A8A5BDFE-16B2-40FE-8A28-1419092A9D18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1"/>
      <headerFooter>
        <oddHeader>&amp;LWojewództwo &amp;KFF0000Opolskie&amp;K01+000 - zadania powiatowe lista rezerwowa</oddHeader>
        <oddFooter>Strona &amp;P z &amp;N</oddFooter>
      </headerFooter>
    </customSheetView>
    <customSheetView guid="{910B36EF-27CD-4EBF-B27C-27E3A77F9060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2"/>
      <headerFooter>
        <oddHeader>&amp;LWojewództwo &amp;KFF0000Opolskie&amp;K01+000 - zadania powiatowe lista rezerwowa</oddHeader>
        <oddFooter>Strona &amp;P z &amp;N</oddFooter>
      </headerFooter>
    </customSheetView>
    <customSheetView guid="{B6C44C0D-54D9-45CE-9067-9F4D20DEBE8D}" scale="85" showPageBreaks="1" showGridLines="0" fitToPage="1" printArea="1" view="pageBreakPreview">
      <selection activeCell="B3" sqref="B3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3"/>
      <headerFooter>
        <oddHeader>&amp;LWojewództwo &amp;KFF0000Opolskie&amp;K01+000 - zadania powiatowe lista rezerwowa</oddHeader>
        <oddFooter>Strona &amp;P z &amp;N</oddFooter>
      </headerFooter>
    </customSheetView>
    <customSheetView guid="{79FD1A19-8B99-4324-A88C-0B47A709E3BB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1" fitToHeight="0" orientation="landscape" r:id="rId4"/>
      <headerFooter>
        <oddHeader>&amp;LWojewództwo &amp;KFF0000Opolskie&amp;K01+000 - zadania powiatowe lista rezerwowa</oddHeader>
        <oddFooter>Strona &amp;P z &amp;N</oddFooter>
      </headerFooter>
    </customSheetView>
    <customSheetView guid="{AF3F04CA-CDD0-409C-B000-F4A587905861}" scale="85" showPageBreaks="1" showGridLines="0" fitToPage="1" printArea="1" view="pageBreakPreview">
      <selection activeCell="H3" sqref="H3:Z4"/>
      <pageMargins left="0.23622047244094491" right="0.23622047244094491" top="0.74803149606299213" bottom="0.74803149606299213" header="0.31496062992125984" footer="0.31496062992125984"/>
      <pageSetup paperSize="8" scale="72" fitToHeight="0" orientation="landscape" r:id="rId5"/>
      <headerFooter>
        <oddHeader>&amp;LWojewództwo &amp;KFF0000Opolskie&amp;K01+000 - zadania powiatowe lista rezerwowa</oddHeader>
        <oddFooter>Strona &amp;P z &amp;N</oddFooter>
      </headerFooter>
    </customSheetView>
  </customSheetViews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Z3:AB7">
    <cfRule type="containsText" dxfId="5" priority="3" operator="containsText" text="fałsz">
      <formula>NOT(ISERROR(SEARCH("fałsz",Z3)))</formula>
    </cfRule>
  </conditionalFormatting>
  <conditionalFormatting sqref="Z3:AD7">
    <cfRule type="cellIs" dxfId="4" priority="1" operator="equal">
      <formula>FALSE</formula>
    </cfRule>
  </conditionalFormatting>
  <dataValidations count="2">
    <dataValidation type="list" allowBlank="1" showInputMessage="1" showErrorMessage="1" sqref="C3:C4" xr:uid="{00000000-0002-0000-0300-000000000000}">
      <formula1>"N,W"</formula1>
    </dataValidation>
    <dataValidation type="list" allowBlank="1" showInputMessage="1" showErrorMessage="1" sqref="G3:G4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6"/>
  <headerFooter>
    <oddHeader>&amp;LWojewództwo &amp;KFF0000Opolskie&amp;K01+000 - zadania powiatowe lista rezerwowa</oddHeader>
    <oddFooter>Strona &amp;P z &amp;N</oddFooter>
  </headerFooter>
  <ignoredErrors>
    <ignoredError sqref="N5:Y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9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5" style="228" customWidth="1"/>
    <col min="2" max="2" width="15.7109375" style="14" customWidth="1"/>
    <col min="3" max="3" width="15.7109375" style="1" customWidth="1"/>
    <col min="4" max="4" width="18.5703125" style="14" customWidth="1"/>
    <col min="5" max="5" width="9.7109375" style="1" customWidth="1"/>
    <col min="6" max="6" width="15.7109375" style="14" customWidth="1"/>
    <col min="7" max="7" width="52.7109375" style="1" customWidth="1"/>
    <col min="8" max="8" width="7.85546875" style="1" customWidth="1"/>
    <col min="9" max="9" width="8.28515625" style="14" customWidth="1"/>
    <col min="10" max="10" width="14.7109375" style="14" customWidth="1"/>
    <col min="11" max="11" width="15.7109375" style="37" customWidth="1"/>
    <col min="12" max="12" width="14.28515625" style="14" customWidth="1"/>
    <col min="13" max="13" width="13.85546875" style="14" customWidth="1"/>
    <col min="14" max="14" width="13.140625" style="1" customWidth="1"/>
    <col min="15" max="21" width="6.7109375" style="14" customWidth="1"/>
    <col min="22" max="22" width="7.28515625" style="14" customWidth="1"/>
    <col min="23" max="23" width="7.140625" style="14" customWidth="1"/>
    <col min="24" max="26" width="6.7109375" style="14" customWidth="1"/>
    <col min="27" max="30" width="15.7109375" style="14" customWidth="1"/>
    <col min="31" max="16384" width="9.140625" style="14"/>
  </cols>
  <sheetData>
    <row r="1" spans="1:30" ht="20.100000000000001" customHeight="1" x14ac:dyDescent="0.25">
      <c r="A1" s="326" t="s">
        <v>4</v>
      </c>
      <c r="B1" s="318" t="s">
        <v>5</v>
      </c>
      <c r="C1" s="324" t="s">
        <v>45</v>
      </c>
      <c r="D1" s="319" t="s">
        <v>6</v>
      </c>
      <c r="E1" s="319" t="s">
        <v>32</v>
      </c>
      <c r="F1" s="319" t="s">
        <v>15</v>
      </c>
      <c r="G1" s="318" t="s">
        <v>7</v>
      </c>
      <c r="H1" s="318" t="s">
        <v>26</v>
      </c>
      <c r="I1" s="318" t="s">
        <v>8</v>
      </c>
      <c r="J1" s="318" t="s">
        <v>27</v>
      </c>
      <c r="K1" s="302" t="s">
        <v>9</v>
      </c>
      <c r="L1" s="318" t="s">
        <v>10</v>
      </c>
      <c r="M1" s="319" t="s">
        <v>13</v>
      </c>
      <c r="N1" s="318" t="s">
        <v>11</v>
      </c>
      <c r="O1" s="321" t="s">
        <v>12</v>
      </c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</row>
    <row r="2" spans="1:30" ht="25.5" customHeight="1" x14ac:dyDescent="0.25">
      <c r="A2" s="326"/>
      <c r="B2" s="318"/>
      <c r="C2" s="321"/>
      <c r="D2" s="320"/>
      <c r="E2" s="320"/>
      <c r="F2" s="320"/>
      <c r="G2" s="318"/>
      <c r="H2" s="318"/>
      <c r="I2" s="318"/>
      <c r="J2" s="318"/>
      <c r="K2" s="302"/>
      <c r="L2" s="318"/>
      <c r="M2" s="320"/>
      <c r="N2" s="318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1">
        <v>2029</v>
      </c>
      <c r="Z2" s="171">
        <v>2030</v>
      </c>
      <c r="AA2" s="1" t="s">
        <v>28</v>
      </c>
      <c r="AB2" s="1" t="s">
        <v>29</v>
      </c>
      <c r="AC2" s="1" t="s">
        <v>30</v>
      </c>
      <c r="AD2" s="39" t="s">
        <v>31</v>
      </c>
    </row>
    <row r="3" spans="1:30" ht="55.5" customHeight="1" x14ac:dyDescent="0.25">
      <c r="A3" s="187">
        <v>1</v>
      </c>
      <c r="B3" s="48" t="s">
        <v>230</v>
      </c>
      <c r="C3" s="186"/>
      <c r="D3" s="49" t="s">
        <v>186</v>
      </c>
      <c r="E3" s="191">
        <v>1605013</v>
      </c>
      <c r="F3" s="48" t="s">
        <v>118</v>
      </c>
      <c r="G3" s="187" t="s">
        <v>187</v>
      </c>
      <c r="H3" s="187" t="s">
        <v>66</v>
      </c>
      <c r="I3" s="50"/>
      <c r="J3" s="51"/>
      <c r="K3" s="45"/>
      <c r="L3" s="44"/>
      <c r="M3" s="52"/>
      <c r="N3" s="211">
        <v>0.5</v>
      </c>
      <c r="O3" s="44"/>
      <c r="P3" s="44"/>
      <c r="Q3" s="44"/>
      <c r="R3" s="44"/>
      <c r="S3" s="44"/>
      <c r="T3" s="44"/>
      <c r="U3" s="44"/>
      <c r="V3" s="52"/>
      <c r="W3" s="52"/>
      <c r="X3" s="52"/>
      <c r="Y3" s="52"/>
      <c r="Z3" s="52"/>
      <c r="AA3" s="1" t="b">
        <f t="shared" ref="AA3:AA11" si="0">L3=SUM(O3:Z3)</f>
        <v>1</v>
      </c>
      <c r="AB3" s="40" t="e">
        <f t="shared" ref="AB3:AB11" si="1">ROUND(L3/K3,4)</f>
        <v>#DIV/0!</v>
      </c>
      <c r="AC3" s="41" t="e">
        <f t="shared" ref="AC3:AC11" si="2">AB3=N3</f>
        <v>#DIV/0!</v>
      </c>
      <c r="AD3" s="41" t="b">
        <f t="shared" ref="AD3:AD11" si="3">K3=L3+M3</f>
        <v>1</v>
      </c>
    </row>
    <row r="4" spans="1:30" ht="51" customHeight="1" x14ac:dyDescent="0.25">
      <c r="A4" s="187">
        <v>2</v>
      </c>
      <c r="B4" s="48" t="s">
        <v>231</v>
      </c>
      <c r="C4" s="186"/>
      <c r="D4" s="49" t="s">
        <v>188</v>
      </c>
      <c r="E4" s="191">
        <v>1608013</v>
      </c>
      <c r="F4" s="48" t="s">
        <v>79</v>
      </c>
      <c r="G4" s="187" t="s">
        <v>189</v>
      </c>
      <c r="H4" s="187" t="s">
        <v>66</v>
      </c>
      <c r="I4" s="50"/>
      <c r="J4" s="51"/>
      <c r="K4" s="45"/>
      <c r="L4" s="44"/>
      <c r="M4" s="52"/>
      <c r="N4" s="211">
        <v>0.5</v>
      </c>
      <c r="O4" s="44"/>
      <c r="P4" s="44"/>
      <c r="Q4" s="44"/>
      <c r="R4" s="44"/>
      <c r="S4" s="44"/>
      <c r="T4" s="44"/>
      <c r="U4" s="44"/>
      <c r="V4" s="52"/>
      <c r="W4" s="52"/>
      <c r="X4" s="52"/>
      <c r="Y4" s="52"/>
      <c r="Z4" s="52"/>
      <c r="AA4" s="1" t="b">
        <f t="shared" si="0"/>
        <v>1</v>
      </c>
      <c r="AB4" s="40" t="e">
        <f t="shared" si="1"/>
        <v>#DIV/0!</v>
      </c>
      <c r="AC4" s="41" t="e">
        <f t="shared" si="2"/>
        <v>#DIV/0!</v>
      </c>
      <c r="AD4" s="41" t="b">
        <f t="shared" si="3"/>
        <v>1</v>
      </c>
    </row>
    <row r="5" spans="1:30" ht="51" customHeight="1" x14ac:dyDescent="0.25">
      <c r="A5" s="187">
        <v>3</v>
      </c>
      <c r="B5" s="48" t="s">
        <v>235</v>
      </c>
      <c r="C5" s="186"/>
      <c r="D5" s="49" t="s">
        <v>190</v>
      </c>
      <c r="E5" s="191">
        <v>1611033</v>
      </c>
      <c r="F5" s="48" t="s">
        <v>64</v>
      </c>
      <c r="G5" s="187" t="s">
        <v>191</v>
      </c>
      <c r="H5" s="187" t="s">
        <v>72</v>
      </c>
      <c r="I5" s="50"/>
      <c r="J5" s="51"/>
      <c r="K5" s="45"/>
      <c r="L5" s="44"/>
      <c r="M5" s="52"/>
      <c r="N5" s="211">
        <v>0.5</v>
      </c>
      <c r="O5" s="44"/>
      <c r="P5" s="44"/>
      <c r="Q5" s="44"/>
      <c r="R5" s="44"/>
      <c r="S5" s="44"/>
      <c r="T5" s="44"/>
      <c r="U5" s="44"/>
      <c r="V5" s="52"/>
      <c r="W5" s="52"/>
      <c r="X5" s="52"/>
      <c r="Y5" s="52"/>
      <c r="Z5" s="52"/>
      <c r="AA5" s="1" t="b">
        <f t="shared" si="0"/>
        <v>1</v>
      </c>
      <c r="AB5" s="40" t="e">
        <f t="shared" si="1"/>
        <v>#DIV/0!</v>
      </c>
      <c r="AC5" s="41" t="e">
        <f t="shared" si="2"/>
        <v>#DIV/0!</v>
      </c>
      <c r="AD5" s="41" t="b">
        <f t="shared" si="3"/>
        <v>1</v>
      </c>
    </row>
    <row r="6" spans="1:30" ht="52.5" customHeight="1" x14ac:dyDescent="0.25">
      <c r="A6" s="187">
        <v>4</v>
      </c>
      <c r="B6" s="48" t="s">
        <v>246</v>
      </c>
      <c r="C6" s="186"/>
      <c r="D6" s="49" t="s">
        <v>195</v>
      </c>
      <c r="E6" s="191">
        <v>1609012</v>
      </c>
      <c r="F6" s="48" t="s">
        <v>63</v>
      </c>
      <c r="G6" s="187" t="s">
        <v>196</v>
      </c>
      <c r="H6" s="187" t="s">
        <v>66</v>
      </c>
      <c r="I6" s="50"/>
      <c r="J6" s="51"/>
      <c r="K6" s="45"/>
      <c r="L6" s="44"/>
      <c r="M6" s="52"/>
      <c r="N6" s="211">
        <v>0.5</v>
      </c>
      <c r="O6" s="44"/>
      <c r="P6" s="44"/>
      <c r="Q6" s="44"/>
      <c r="R6" s="44"/>
      <c r="S6" s="44"/>
      <c r="T6" s="44"/>
      <c r="U6" s="44"/>
      <c r="V6" s="52"/>
      <c r="W6" s="52"/>
      <c r="X6" s="52"/>
      <c r="Y6" s="52"/>
      <c r="Z6" s="52"/>
      <c r="AA6" s="1" t="b">
        <f t="shared" si="0"/>
        <v>1</v>
      </c>
      <c r="AB6" s="40" t="e">
        <f t="shared" si="1"/>
        <v>#DIV/0!</v>
      </c>
      <c r="AC6" s="41" t="e">
        <f t="shared" si="2"/>
        <v>#DIV/0!</v>
      </c>
      <c r="AD6" s="41" t="b">
        <f t="shared" si="3"/>
        <v>1</v>
      </c>
    </row>
    <row r="7" spans="1:30" ht="53.25" customHeight="1" x14ac:dyDescent="0.25">
      <c r="A7" s="187">
        <v>5</v>
      </c>
      <c r="B7" s="48" t="s">
        <v>248</v>
      </c>
      <c r="C7" s="186"/>
      <c r="D7" s="49" t="s">
        <v>141</v>
      </c>
      <c r="E7" s="191" t="s">
        <v>142</v>
      </c>
      <c r="F7" s="48" t="s">
        <v>63</v>
      </c>
      <c r="G7" s="187" t="s">
        <v>200</v>
      </c>
      <c r="H7" s="187" t="s">
        <v>66</v>
      </c>
      <c r="I7" s="50"/>
      <c r="J7" s="51"/>
      <c r="K7" s="45"/>
      <c r="L7" s="44"/>
      <c r="M7" s="52"/>
      <c r="N7" s="211">
        <v>0.5</v>
      </c>
      <c r="O7" s="44"/>
      <c r="P7" s="44"/>
      <c r="Q7" s="44"/>
      <c r="R7" s="44"/>
      <c r="S7" s="44"/>
      <c r="T7" s="44"/>
      <c r="U7" s="44"/>
      <c r="V7" s="52"/>
      <c r="W7" s="52"/>
      <c r="X7" s="52"/>
      <c r="Y7" s="52"/>
      <c r="Z7" s="52"/>
      <c r="AA7" s="1" t="b">
        <f t="shared" si="0"/>
        <v>1</v>
      </c>
      <c r="AB7" s="40" t="e">
        <f t="shared" si="1"/>
        <v>#DIV/0!</v>
      </c>
      <c r="AC7" s="41" t="e">
        <f t="shared" si="2"/>
        <v>#DIV/0!</v>
      </c>
      <c r="AD7" s="41" t="b">
        <f t="shared" si="3"/>
        <v>1</v>
      </c>
    </row>
    <row r="8" spans="1:30" ht="53.25" customHeight="1" x14ac:dyDescent="0.25">
      <c r="A8" s="187">
        <v>6</v>
      </c>
      <c r="B8" s="48" t="s">
        <v>249</v>
      </c>
      <c r="C8" s="186"/>
      <c r="D8" s="49" t="s">
        <v>190</v>
      </c>
      <c r="E8" s="191">
        <v>1611033</v>
      </c>
      <c r="F8" s="48" t="s">
        <v>64</v>
      </c>
      <c r="G8" s="187" t="s">
        <v>202</v>
      </c>
      <c r="H8" s="187" t="s">
        <v>66</v>
      </c>
      <c r="I8" s="50"/>
      <c r="J8" s="51"/>
      <c r="K8" s="45"/>
      <c r="L8" s="44"/>
      <c r="M8" s="52"/>
      <c r="N8" s="211">
        <v>0.5</v>
      </c>
      <c r="O8" s="44"/>
      <c r="P8" s="44"/>
      <c r="Q8" s="44"/>
      <c r="R8" s="44"/>
      <c r="S8" s="44"/>
      <c r="T8" s="44"/>
      <c r="U8" s="44"/>
      <c r="V8" s="52"/>
      <c r="W8" s="52"/>
      <c r="X8" s="52"/>
      <c r="Y8" s="52"/>
      <c r="Z8" s="52"/>
      <c r="AA8" s="1" t="b">
        <f t="shared" si="0"/>
        <v>1</v>
      </c>
      <c r="AB8" s="40" t="e">
        <f t="shared" si="1"/>
        <v>#DIV/0!</v>
      </c>
      <c r="AC8" s="41" t="e">
        <f t="shared" si="2"/>
        <v>#DIV/0!</v>
      </c>
      <c r="AD8" s="41" t="b">
        <f t="shared" si="3"/>
        <v>1</v>
      </c>
    </row>
    <row r="9" spans="1:30" ht="50.25" customHeight="1" x14ac:dyDescent="0.25">
      <c r="A9" s="187">
        <v>7</v>
      </c>
      <c r="B9" s="48" t="s">
        <v>250</v>
      </c>
      <c r="C9" s="186"/>
      <c r="D9" s="49" t="s">
        <v>210</v>
      </c>
      <c r="E9" s="191">
        <v>1607092</v>
      </c>
      <c r="F9" s="48" t="s">
        <v>70</v>
      </c>
      <c r="G9" s="187" t="s">
        <v>211</v>
      </c>
      <c r="H9" s="187" t="s">
        <v>66</v>
      </c>
      <c r="I9" s="50"/>
      <c r="J9" s="51"/>
      <c r="K9" s="45"/>
      <c r="L9" s="44"/>
      <c r="M9" s="52"/>
      <c r="N9" s="211">
        <v>0.5</v>
      </c>
      <c r="O9" s="44"/>
      <c r="P9" s="44"/>
      <c r="Q9" s="44"/>
      <c r="R9" s="44"/>
      <c r="S9" s="44"/>
      <c r="T9" s="44"/>
      <c r="U9" s="44"/>
      <c r="V9" s="52"/>
      <c r="W9" s="52"/>
      <c r="X9" s="52"/>
      <c r="Y9" s="52"/>
      <c r="Z9" s="52"/>
      <c r="AA9" s="1" t="b">
        <f t="shared" ref="AA9" si="4">L9=SUM(O9:Z9)</f>
        <v>1</v>
      </c>
      <c r="AB9" s="40" t="e">
        <f t="shared" ref="AB9" si="5">ROUND(L9/K9,4)</f>
        <v>#DIV/0!</v>
      </c>
      <c r="AC9" s="41" t="e">
        <f t="shared" ref="AC9" si="6">AB9=N9</f>
        <v>#DIV/0!</v>
      </c>
      <c r="AD9" s="41" t="b">
        <f t="shared" ref="AD9" si="7">K9=L9+M9</f>
        <v>1</v>
      </c>
    </row>
    <row r="10" spans="1:30" ht="51" customHeight="1" x14ac:dyDescent="0.25">
      <c r="A10" s="187">
        <v>8</v>
      </c>
      <c r="B10" s="48" t="s">
        <v>251</v>
      </c>
      <c r="C10" s="186"/>
      <c r="D10" s="49" t="s">
        <v>207</v>
      </c>
      <c r="E10" s="191">
        <v>1611063</v>
      </c>
      <c r="F10" s="48" t="s">
        <v>64</v>
      </c>
      <c r="G10" s="187" t="s">
        <v>208</v>
      </c>
      <c r="H10" s="187" t="s">
        <v>72</v>
      </c>
      <c r="I10" s="50"/>
      <c r="J10" s="51"/>
      <c r="K10" s="45"/>
      <c r="L10" s="44"/>
      <c r="M10" s="52"/>
      <c r="N10" s="211">
        <v>0.5</v>
      </c>
      <c r="O10" s="44"/>
      <c r="P10" s="44"/>
      <c r="Q10" s="44"/>
      <c r="R10" s="44"/>
      <c r="S10" s="44"/>
      <c r="T10" s="44"/>
      <c r="U10" s="44"/>
      <c r="V10" s="52"/>
      <c r="W10" s="52"/>
      <c r="X10" s="52"/>
      <c r="Y10" s="52"/>
      <c r="Z10" s="52"/>
      <c r="AA10" s="1" t="b">
        <f t="shared" si="0"/>
        <v>1</v>
      </c>
      <c r="AB10" s="40" t="e">
        <f t="shared" si="1"/>
        <v>#DIV/0!</v>
      </c>
      <c r="AC10" s="41" t="e">
        <f t="shared" si="2"/>
        <v>#DIV/0!</v>
      </c>
      <c r="AD10" s="41" t="b">
        <f t="shared" si="3"/>
        <v>1</v>
      </c>
    </row>
    <row r="11" spans="1:30" ht="50.25" customHeight="1" x14ac:dyDescent="0.25">
      <c r="A11" s="187">
        <v>9</v>
      </c>
      <c r="B11" s="48" t="s">
        <v>256</v>
      </c>
      <c r="C11" s="186"/>
      <c r="D11" s="49" t="s">
        <v>212</v>
      </c>
      <c r="E11" s="191">
        <v>1611043</v>
      </c>
      <c r="F11" s="48" t="s">
        <v>64</v>
      </c>
      <c r="G11" s="187" t="s">
        <v>213</v>
      </c>
      <c r="H11" s="187" t="s">
        <v>74</v>
      </c>
      <c r="I11" s="50"/>
      <c r="J11" s="51"/>
      <c r="K11" s="45"/>
      <c r="L11" s="44"/>
      <c r="M11" s="52"/>
      <c r="N11" s="211">
        <v>0.5</v>
      </c>
      <c r="O11" s="44"/>
      <c r="P11" s="44"/>
      <c r="Q11" s="44"/>
      <c r="R11" s="44"/>
      <c r="S11" s="44"/>
      <c r="T11" s="44"/>
      <c r="U11" s="44"/>
      <c r="V11" s="52"/>
      <c r="W11" s="52"/>
      <c r="X11" s="52"/>
      <c r="Y11" s="52"/>
      <c r="Z11" s="52"/>
      <c r="AA11" s="1" t="b">
        <f t="shared" si="0"/>
        <v>1</v>
      </c>
      <c r="AB11" s="40" t="e">
        <f t="shared" si="1"/>
        <v>#DIV/0!</v>
      </c>
      <c r="AC11" s="41" t="e">
        <f t="shared" si="2"/>
        <v>#DIV/0!</v>
      </c>
      <c r="AD11" s="41" t="b">
        <f t="shared" si="3"/>
        <v>1</v>
      </c>
    </row>
    <row r="12" spans="1:30" ht="20.100000000000001" customHeight="1" x14ac:dyDescent="0.25">
      <c r="A12" s="325" t="s">
        <v>44</v>
      </c>
      <c r="B12" s="325"/>
      <c r="C12" s="325"/>
      <c r="D12" s="325"/>
      <c r="E12" s="325"/>
      <c r="F12" s="325"/>
      <c r="G12" s="325"/>
      <c r="H12" s="325"/>
      <c r="I12" s="59">
        <f>SUM(I3:I11)</f>
        <v>0</v>
      </c>
      <c r="J12" s="60" t="s">
        <v>14</v>
      </c>
      <c r="K12" s="61">
        <f>SUM(K3:K11)</f>
        <v>0</v>
      </c>
      <c r="L12" s="62">
        <f>SUM(L3:L11)</f>
        <v>0</v>
      </c>
      <c r="M12" s="62">
        <f>SUM(M3:M11)</f>
        <v>0</v>
      </c>
      <c r="N12" s="63" t="s">
        <v>14</v>
      </c>
      <c r="O12" s="69">
        <f t="shared" ref="O12:Z12" si="8">SUM(O3:O11)</f>
        <v>0</v>
      </c>
      <c r="P12" s="69">
        <f t="shared" si="8"/>
        <v>0</v>
      </c>
      <c r="Q12" s="69">
        <f t="shared" si="8"/>
        <v>0</v>
      </c>
      <c r="R12" s="69">
        <f t="shared" si="8"/>
        <v>0</v>
      </c>
      <c r="S12" s="69">
        <f t="shared" si="8"/>
        <v>0</v>
      </c>
      <c r="T12" s="69">
        <f t="shared" si="8"/>
        <v>0</v>
      </c>
      <c r="U12" s="69">
        <f t="shared" si="8"/>
        <v>0</v>
      </c>
      <c r="V12" s="69">
        <f t="shared" si="8"/>
        <v>0</v>
      </c>
      <c r="W12" s="69">
        <f t="shared" si="8"/>
        <v>0</v>
      </c>
      <c r="X12" s="69">
        <f t="shared" si="8"/>
        <v>0</v>
      </c>
      <c r="Y12" s="69">
        <f t="shared" si="8"/>
        <v>0</v>
      </c>
      <c r="Z12" s="69">
        <f t="shared" si="8"/>
        <v>0</v>
      </c>
      <c r="AA12" s="1" t="b">
        <f t="shared" ref="AA12:AA14" si="9">L12=SUM(O12:Z12)</f>
        <v>1</v>
      </c>
      <c r="AB12" s="40" t="e">
        <f>ROUND(L12/K12,4)</f>
        <v>#DIV/0!</v>
      </c>
      <c r="AC12" s="41" t="s">
        <v>14</v>
      </c>
      <c r="AD12" s="41" t="b">
        <f t="shared" ref="AD12" si="10">K12=L12+M12</f>
        <v>1</v>
      </c>
    </row>
    <row r="13" spans="1:30" ht="20.100000000000001" customHeight="1" x14ac:dyDescent="0.25">
      <c r="A13" s="327" t="s">
        <v>38</v>
      </c>
      <c r="B13" s="328"/>
      <c r="C13" s="328"/>
      <c r="D13" s="328"/>
      <c r="E13" s="328"/>
      <c r="F13" s="328"/>
      <c r="G13" s="328"/>
      <c r="H13" s="329"/>
      <c r="I13" s="59">
        <f>SUMIF($C$3:$C$11,"N",I3:I11)</f>
        <v>0</v>
      </c>
      <c r="J13" s="60" t="s">
        <v>14</v>
      </c>
      <c r="K13" s="61">
        <f>SUMIF($C$3:$C$11,"N",K3:K11)</f>
        <v>0</v>
      </c>
      <c r="L13" s="62">
        <f>SUMIF($C$3:$C$11,"N",L3:L11)</f>
        <v>0</v>
      </c>
      <c r="M13" s="62">
        <f>SUMIF($C$3:$C$11,"N",M3:M11)</f>
        <v>0</v>
      </c>
      <c r="N13" s="63" t="s">
        <v>14</v>
      </c>
      <c r="O13" s="69">
        <f t="shared" ref="O13:Z13" si="11">SUMIF($C$3:$C$11,"N",O3:O11)</f>
        <v>0</v>
      </c>
      <c r="P13" s="69">
        <f t="shared" si="11"/>
        <v>0</v>
      </c>
      <c r="Q13" s="69">
        <f t="shared" si="11"/>
        <v>0</v>
      </c>
      <c r="R13" s="69">
        <f t="shared" si="11"/>
        <v>0</v>
      </c>
      <c r="S13" s="69">
        <f t="shared" si="11"/>
        <v>0</v>
      </c>
      <c r="T13" s="69">
        <f t="shared" si="11"/>
        <v>0</v>
      </c>
      <c r="U13" s="69">
        <f t="shared" si="11"/>
        <v>0</v>
      </c>
      <c r="V13" s="69">
        <f t="shared" si="11"/>
        <v>0</v>
      </c>
      <c r="W13" s="69">
        <f t="shared" si="11"/>
        <v>0</v>
      </c>
      <c r="X13" s="69">
        <f t="shared" si="11"/>
        <v>0</v>
      </c>
      <c r="Y13" s="69">
        <f t="shared" si="11"/>
        <v>0</v>
      </c>
      <c r="Z13" s="69">
        <f t="shared" si="11"/>
        <v>0</v>
      </c>
      <c r="AA13" s="1" t="b">
        <f t="shared" si="9"/>
        <v>1</v>
      </c>
      <c r="AB13" s="40" t="e">
        <f t="shared" ref="AB13" si="12">ROUND(L13/K13,4)</f>
        <v>#DIV/0!</v>
      </c>
      <c r="AC13" s="41" t="s">
        <v>14</v>
      </c>
      <c r="AD13" s="41" t="b">
        <f t="shared" ref="AD13" si="13">K13=L13+M13</f>
        <v>1</v>
      </c>
    </row>
    <row r="14" spans="1:30" ht="20.100000000000001" customHeight="1" x14ac:dyDescent="0.25">
      <c r="A14" s="323" t="s">
        <v>39</v>
      </c>
      <c r="B14" s="323"/>
      <c r="C14" s="323"/>
      <c r="D14" s="323"/>
      <c r="E14" s="323"/>
      <c r="F14" s="323"/>
      <c r="G14" s="323"/>
      <c r="H14" s="323"/>
      <c r="I14" s="64">
        <f>SUMIF($C$3:$C$11,"W",I3:I11)</f>
        <v>0</v>
      </c>
      <c r="J14" s="65" t="s">
        <v>14</v>
      </c>
      <c r="K14" s="66">
        <f>SUMIF($C$3:$C$11,"W",K3:K11)</f>
        <v>0</v>
      </c>
      <c r="L14" s="67">
        <f>SUMIF($C$3:$C$11,"W",L3:L11)</f>
        <v>0</v>
      </c>
      <c r="M14" s="67">
        <f>SUMIF($C$3:$C$11,"W",M3:M11)</f>
        <v>0</v>
      </c>
      <c r="N14" s="68" t="s">
        <v>14</v>
      </c>
      <c r="O14" s="70">
        <f t="shared" ref="O14:Z14" si="14">SUMIF($C$3:$C$11,"W",O3:O11)</f>
        <v>0</v>
      </c>
      <c r="P14" s="70">
        <f t="shared" si="14"/>
        <v>0</v>
      </c>
      <c r="Q14" s="70">
        <f t="shared" si="14"/>
        <v>0</v>
      </c>
      <c r="R14" s="70">
        <f t="shared" si="14"/>
        <v>0</v>
      </c>
      <c r="S14" s="70">
        <f t="shared" si="14"/>
        <v>0</v>
      </c>
      <c r="T14" s="70">
        <f t="shared" si="14"/>
        <v>0</v>
      </c>
      <c r="U14" s="70">
        <f t="shared" si="14"/>
        <v>0</v>
      </c>
      <c r="V14" s="70">
        <f t="shared" si="14"/>
        <v>0</v>
      </c>
      <c r="W14" s="70">
        <f t="shared" si="14"/>
        <v>0</v>
      </c>
      <c r="X14" s="70">
        <f t="shared" si="14"/>
        <v>0</v>
      </c>
      <c r="Y14" s="70">
        <f t="shared" si="14"/>
        <v>0</v>
      </c>
      <c r="Z14" s="70">
        <f t="shared" si="14"/>
        <v>0</v>
      </c>
      <c r="AA14" s="1" t="b">
        <f t="shared" si="9"/>
        <v>1</v>
      </c>
      <c r="AB14" s="40" t="e">
        <f t="shared" ref="AB14" si="15">ROUND(L14/K14,4)</f>
        <v>#DIV/0!</v>
      </c>
      <c r="AC14" s="41" t="s">
        <v>14</v>
      </c>
      <c r="AD14" s="41" t="b">
        <f t="shared" ref="AD14" si="16">K14=L14+M14</f>
        <v>1</v>
      </c>
    </row>
    <row r="15" spans="1:30" x14ac:dyDescent="0.25">
      <c r="A15" s="227"/>
      <c r="AD15" s="35"/>
    </row>
    <row r="16" spans="1:30" x14ac:dyDescent="0.25">
      <c r="A16" s="188" t="s">
        <v>24</v>
      </c>
    </row>
    <row r="17" spans="1:1" x14ac:dyDescent="0.25">
      <c r="A17" s="189" t="s">
        <v>25</v>
      </c>
    </row>
    <row r="18" spans="1:1" x14ac:dyDescent="0.25">
      <c r="A18" s="188" t="s">
        <v>35</v>
      </c>
    </row>
    <row r="19" spans="1:1" x14ac:dyDescent="0.25">
      <c r="A19" s="226"/>
    </row>
  </sheetData>
  <customSheetViews>
    <customSheetView guid="{A8A5BDFE-16B2-40FE-8A28-1419092A9D18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67" fitToHeight="0" orientation="landscape" r:id="rId1"/>
      <headerFooter>
        <oddHeader>&amp;LWojewództwo Opolskie - zadania gminne lista rezerwowa</oddHeader>
        <oddFooter>Strona &amp;P z &amp;N</oddFooter>
      </headerFooter>
    </customSheetView>
    <customSheetView guid="{910B36EF-27CD-4EBF-B27C-27E3A77F9060}" scale="85" showPageBreaks="1" showGridLines="0" fitToPage="1" printArea="1" view="pageBreakPreview">
      <selection activeCell="A12" sqref="A12:H12"/>
      <pageMargins left="0.23622047244094491" right="0.23622047244094491" top="0.74803149606299213" bottom="0.74803149606299213" header="0.31496062992125984" footer="0.31496062992125984"/>
      <pageSetup paperSize="8" scale="67" fitToHeight="0" orientation="landscape" r:id="rId2"/>
      <headerFooter>
        <oddHeader>&amp;LWojewództwo Opolskie - zadania gminne lista rezerwowa</oddHeader>
        <oddFooter>Strona &amp;P z &amp;N</oddFooter>
      </headerFooter>
    </customSheetView>
    <customSheetView guid="{B6C44C0D-54D9-45CE-9067-9F4D20DEBE8D}" scale="85" showPageBreaks="1" showGridLines="0" fitToPage="1" printArea="1" view="pageBreakPreview">
      <selection activeCell="G9" sqref="G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3"/>
      <headerFooter>
        <oddHeader>&amp;LWojewództwo Opolskie - zadania gminne lista rezerwowa</oddHeader>
        <oddFooter>Strona &amp;P z &amp;N</oddFooter>
      </headerFooter>
    </customSheetView>
    <customSheetView guid="{79FD1A19-8B99-4324-A88C-0B47A709E3BB}" scale="85" showPageBreaks="1" showGridLines="0" fitToPage="1" printArea="1" view="pageBreakPreview">
      <selection activeCell="A12" sqref="A12:H12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4"/>
      <headerFooter>
        <oddHeader>&amp;LWojewództwo Opolskie - zadania gminne lista rezerwowa</oddHeader>
        <oddFooter>Strona &amp;P z &amp;N</oddFooter>
      </headerFooter>
    </customSheetView>
    <customSheetView guid="{AF3F04CA-CDD0-409C-B000-F4A587905861}" scale="85" showPageBreaks="1" showGridLines="0" fitToPage="1" printArea="1" view="pageBreakPreview">
      <selection activeCell="O12" sqref="O12"/>
      <pageMargins left="0.23622047244094491" right="0.23622047244094491" top="0.74803149606299213" bottom="0.74803149606299213" header="0.31496062992125984" footer="0.31496062992125984"/>
      <pageSetup paperSize="8" scale="67" fitToHeight="0" orientation="landscape" r:id="rId5"/>
      <headerFooter>
        <oddHeader>&amp;LWojewództwo Opolskie - zadania gminne lista rezerwowa</oddHeader>
        <oddFooter>Strona &amp;P z &amp;N</oddFooter>
      </headerFooter>
    </customSheetView>
  </customSheetViews>
  <mergeCells count="18">
    <mergeCell ref="A13:H13"/>
    <mergeCell ref="D1:D2"/>
    <mergeCell ref="A14:H14"/>
    <mergeCell ref="E1:E2"/>
    <mergeCell ref="O1:Z1"/>
    <mergeCell ref="M1:M2"/>
    <mergeCell ref="N1:N2"/>
    <mergeCell ref="A12:H12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14">
    <cfRule type="containsText" dxfId="3" priority="3" operator="containsText" text="fałsz">
      <formula>NOT(ISERROR(SEARCH("fałsz",AA3)))</formula>
    </cfRule>
  </conditionalFormatting>
  <conditionalFormatting sqref="AA3:AD11 AB12:AD12 AA12:AA14">
    <cfRule type="cellIs" dxfId="2" priority="20" operator="equal">
      <formula>FALSE</formula>
    </cfRule>
  </conditionalFormatting>
  <conditionalFormatting sqref="AB13:AC14">
    <cfRule type="cellIs" dxfId="1" priority="5" operator="equal">
      <formula>FALSE</formula>
    </cfRule>
  </conditionalFormatting>
  <conditionalFormatting sqref="AD13:AD15">
    <cfRule type="cellIs" dxfId="0" priority="1" operator="equal">
      <formula>FALSE</formula>
    </cfRule>
  </conditionalFormatting>
  <dataValidations count="2">
    <dataValidation type="list" allowBlank="1" showInputMessage="1" showErrorMessage="1" sqref="G3:G11" xr:uid="{00000000-0002-0000-0400-000000000000}">
      <formula1>"B,P,R"</formula1>
    </dataValidation>
    <dataValidation type="list" allowBlank="1" showInputMessage="1" showErrorMessage="1" sqref="C3:C11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6"/>
  <headerFooter>
    <oddHeader>&amp;LWojewództwo Opolskie - zadania gminne lista rezerwowa</oddHeader>
    <oddFooter>Strona &amp;P z &amp;N</oddFooter>
  </headerFooter>
  <ignoredErrors>
    <ignoredError sqref="E7" numberStoredAsText="1"/>
    <ignoredError sqref="O12:Z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2025-11-19T07:01:27Z</cp:lastPrinted>
  <dcterms:created xsi:type="dcterms:W3CDTF">2019-02-25T10:53:14Z</dcterms:created>
  <dcterms:modified xsi:type="dcterms:W3CDTF">2026-06-19T06:29:48Z</dcterms:modified>
</cp:coreProperties>
</file>