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<sst xmlns="http://schemas.openxmlformats.org/spreadsheetml/2006/main" count="98" uniqueCount="79">
  <si>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</si>
  <si>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</si>
  <si>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</si>
  <si>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</si>
  <si>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</si>
  <si>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</si>
  <si>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</si>
  <si>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</si>
  <si>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</si>
  <si>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</si>
  <si>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</si>
  <si>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</si>
  <si>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</si>
  <si>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</si>
  <si>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</si>
  <si>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</si>
  <si>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</si>
  <si>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</si>
  <si>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</si>
  <si>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</si>
  <si>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</si>
  <si>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</si>
  <si>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</si>
  <si>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</si>
  <si>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</si>
  <si>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</si>
  <si>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</si>
  <si>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</si>
  <si>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</si>
  <si>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</si>
  <si>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</si>
  <si>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</si>
  <si>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</si>
  <si>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</si>
  <si>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</si>
  <si>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</si>
  <si>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</si>
  <si>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</si>
  <si>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</si>
  <si>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</si>
  <si>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</si>
  <si>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</si>
  <si>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</si>
  <si>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</si>
  <si>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</si>
  <si>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</si>
  <si>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</si>
  <si>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</si>
  <si>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</si>
  <si>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</si>
  <si>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</si>
  <si>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</si>
  <si>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</si>
  <si>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</si>
  <si>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</si>
  <si>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</si>
  <si>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</si>
  <si>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</si>
  <si>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</si>
  <si>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</si>
  <si>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</si>
  <si>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</si>
  <si>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</si>
  <si>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</si>
  <si>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</si>
  <si>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</si>
  <si>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</si>
  <si>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</si>
  <si>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</si>
  <si>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</si>
  <si>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</si>
  <si>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</si>
  <si>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</si>
  <si>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</si>
  <si>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</si>
  <si>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</si>
  <si>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</si>
  <si>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</si>
  <si>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 Kwartał 2020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</si>
</sst>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5" width="11.375" style="2" customWidth="1"/>
    <col min="6" max="6" width="13.125" style="2" bestFit="1" customWidth="1"/>
    <col min="7" max="7" width="12.125" style="2" customWidth="1"/>
    <col min="8" max="8" width="12.00390625" style="2" customWidth="1"/>
    <col min="9" max="9" width="11.75390625" style="2" customWidth="1"/>
    <col min="10" max="10" width="12.875" style="2" customWidth="1"/>
    <col min="11" max="11" width="12.125" style="2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6384" width="9.125" style="2" customWidth="1"/>
  </cols>
  <sheetData>
    <row r="1" spans="1:13" ht="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2:17" ht="13.5" customHeight="1"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  <c r="P5" s="8"/>
      <c r="Q5" s="8"/>
    </row>
    <row r="6" spans="1:17" ht="13.5" customHeight="1">
      <c r="A6" s="38" t="s">
        <v>0</v>
      </c>
      <c r="B6" s="43" t="s">
        <v>61</v>
      </c>
      <c r="C6" s="47" t="s">
        <v>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64</v>
      </c>
      <c r="P6" s="48"/>
      <c r="Q6" s="49"/>
    </row>
    <row r="7" spans="1:17" ht="13.5" customHeight="1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24</v>
      </c>
      <c r="H7" s="42" t="s">
        <v>25</v>
      </c>
      <c r="I7" s="44" t="s">
        <v>63</v>
      </c>
      <c r="J7" s="42" t="s">
        <v>13</v>
      </c>
      <c r="K7" s="42" t="s">
        <v>14</v>
      </c>
      <c r="L7" s="42" t="s">
        <v>15</v>
      </c>
      <c r="M7" s="42" t="s">
        <v>16</v>
      </c>
      <c r="N7" s="41" t="s">
        <v>17</v>
      </c>
      <c r="O7" s="32" t="s">
        <v>18</v>
      </c>
      <c r="P7" s="32" t="s">
        <v>19</v>
      </c>
      <c r="Q7" s="32" t="s">
        <v>20</v>
      </c>
    </row>
    <row r="8" spans="1:17" ht="13.5" customHeight="1">
      <c r="A8" s="39"/>
      <c r="B8" s="41"/>
      <c r="C8" s="32"/>
      <c r="D8" s="32"/>
      <c r="E8" s="32"/>
      <c r="F8" s="32"/>
      <c r="G8" s="32"/>
      <c r="H8" s="32"/>
      <c r="I8" s="44"/>
      <c r="J8" s="32"/>
      <c r="K8" s="32"/>
      <c r="L8" s="32"/>
      <c r="M8" s="32"/>
      <c r="N8" s="41"/>
      <c r="O8" s="32"/>
      <c r="P8" s="32"/>
      <c r="Q8" s="32"/>
    </row>
    <row r="9" spans="1:17" ht="11.25" customHeight="1">
      <c r="A9" s="39"/>
      <c r="B9" s="41"/>
      <c r="C9" s="32"/>
      <c r="D9" s="32"/>
      <c r="E9" s="32"/>
      <c r="F9" s="32"/>
      <c r="G9" s="32"/>
      <c r="H9" s="32"/>
      <c r="I9" s="44"/>
      <c r="J9" s="32"/>
      <c r="K9" s="32"/>
      <c r="L9" s="32"/>
      <c r="M9" s="32"/>
      <c r="N9" s="41"/>
      <c r="O9" s="32"/>
      <c r="P9" s="32"/>
      <c r="Q9" s="32"/>
    </row>
    <row r="10" spans="1:17" ht="27.75" customHeight="1">
      <c r="A10" s="40"/>
      <c r="B10" s="42"/>
      <c r="C10" s="32"/>
      <c r="D10" s="32"/>
      <c r="E10" s="32"/>
      <c r="F10" s="32"/>
      <c r="G10" s="32"/>
      <c r="H10" s="32"/>
      <c r="I10" s="45"/>
      <c r="J10" s="32"/>
      <c r="K10" s="32"/>
      <c r="L10" s="32"/>
      <c r="M10" s="32"/>
      <c r="N10" s="42"/>
      <c r="O10" s="32"/>
      <c r="P10" s="32"/>
      <c r="Q10" s="32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24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3.5" customHeight="1">
      <c r="A13" s="17" t="s">
        <v>76</v>
      </c>
      <c r="B13" s="18">
        <f>5979612603.53</f>
        <v>5979612603.53</v>
      </c>
      <c r="C13" s="18">
        <f>4011827732.13</f>
        <v>4011827732.13</v>
      </c>
      <c r="D13" s="18">
        <f>218828510.85</f>
        <v>218828510.85</v>
      </c>
      <c r="E13" s="18">
        <f>218000000</f>
        <v>218000000</v>
      </c>
      <c r="F13" s="18">
        <f>0</f>
        <v>0</v>
      </c>
      <c r="G13" s="18">
        <f>828510.85</f>
        <v>828510.85</v>
      </c>
      <c r="H13" s="18">
        <f>0</f>
        <v>0</v>
      </c>
      <c r="I13" s="18">
        <f>0</f>
        <v>0</v>
      </c>
      <c r="J13" s="18">
        <f>3484362560.98</f>
        <v>3484362560.98</v>
      </c>
      <c r="K13" s="18">
        <f>16907.5</f>
        <v>16907.5</v>
      </c>
      <c r="L13" s="18">
        <f>307825930.41</f>
        <v>307825930.41</v>
      </c>
      <c r="M13" s="18">
        <f>774650.73</f>
        <v>774650.73</v>
      </c>
      <c r="N13" s="18">
        <f>19171.66</f>
        <v>19171.66</v>
      </c>
      <c r="O13" s="18">
        <f>1967784871.4</f>
        <v>1967784871.4</v>
      </c>
      <c r="P13" s="18">
        <f>1967784871.4</f>
        <v>1967784871.4</v>
      </c>
      <c r="Q13" s="18">
        <f>0</f>
        <v>0</v>
      </c>
    </row>
    <row r="14" spans="1:17" ht="28.5" customHeight="1">
      <c r="A14" s="17" t="s">
        <v>43</v>
      </c>
      <c r="B14" s="18">
        <f>111250000</f>
        <v>111250000</v>
      </c>
      <c r="C14" s="18">
        <f>111250000</f>
        <v>111250000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111250000</f>
        <v>111250000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0</f>
        <v>0</v>
      </c>
      <c r="P14" s="18">
        <f>0</f>
        <v>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111250000</f>
        <v>111250000</v>
      </c>
      <c r="C16" s="19">
        <f>111250000</f>
        <v>111250000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111250000</f>
        <v>111250000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0</f>
        <v>0</v>
      </c>
      <c r="P16" s="19">
        <f>0</f>
        <v>0</v>
      </c>
      <c r="Q16" s="19">
        <f>0</f>
        <v>0</v>
      </c>
    </row>
    <row r="17" spans="1:17" ht="36" customHeight="1">
      <c r="A17" s="17" t="s">
        <v>46</v>
      </c>
      <c r="B17" s="18">
        <f>5867402875.91</f>
        <v>5867402875.91</v>
      </c>
      <c r="C17" s="18">
        <f>3899618004.51</f>
        <v>3899618004.51</v>
      </c>
      <c r="D17" s="18">
        <f>218826578.55</f>
        <v>218826578.55</v>
      </c>
      <c r="E17" s="18">
        <f>218000000</f>
        <v>218000000</v>
      </c>
      <c r="F17" s="18">
        <f>0</f>
        <v>0</v>
      </c>
      <c r="G17" s="18">
        <f>826578.55</f>
        <v>826578.55</v>
      </c>
      <c r="H17" s="18">
        <f>0</f>
        <v>0</v>
      </c>
      <c r="I17" s="18">
        <f>0</f>
        <v>0</v>
      </c>
      <c r="J17" s="18">
        <f>3373110137.45</f>
        <v>3373110137.45</v>
      </c>
      <c r="K17" s="18">
        <f>16907.5</f>
        <v>16907.5</v>
      </c>
      <c r="L17" s="18">
        <f>307664381.01</f>
        <v>307664381.01</v>
      </c>
      <c r="M17" s="18">
        <f>0</f>
        <v>0</v>
      </c>
      <c r="N17" s="18">
        <f>0</f>
        <v>0</v>
      </c>
      <c r="O17" s="18">
        <f>1967784871.4</f>
        <v>1967784871.4</v>
      </c>
      <c r="P17" s="18">
        <f>1967784871.4</f>
        <v>1967784871.4</v>
      </c>
      <c r="Q17" s="18">
        <f>0</f>
        <v>0</v>
      </c>
    </row>
    <row r="18" spans="1:17" ht="22.5" customHeight="1">
      <c r="A18" s="15" t="s">
        <v>47</v>
      </c>
      <c r="B18" s="19">
        <f>16907.5</f>
        <v>16907.5</v>
      </c>
      <c r="C18" s="19">
        <f>16907.5</f>
        <v>16907.5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16907.5</f>
        <v>16907.5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5867385968.41</f>
        <v>5867385968.41</v>
      </c>
      <c r="C19" s="19">
        <f>3899601097.01</f>
        <v>3899601097.01</v>
      </c>
      <c r="D19" s="19">
        <f>218826578.55</f>
        <v>218826578.55</v>
      </c>
      <c r="E19" s="19">
        <f>218000000</f>
        <v>218000000</v>
      </c>
      <c r="F19" s="19">
        <f>0</f>
        <v>0</v>
      </c>
      <c r="G19" s="19">
        <f>826578.55</f>
        <v>826578.55</v>
      </c>
      <c r="H19" s="19">
        <f>0</f>
        <v>0</v>
      </c>
      <c r="I19" s="19">
        <f>0</f>
        <v>0</v>
      </c>
      <c r="J19" s="19">
        <f>3373110137.45</f>
        <v>3373110137.45</v>
      </c>
      <c r="K19" s="19">
        <f>0</f>
        <v>0</v>
      </c>
      <c r="L19" s="19">
        <f>307664381.01</f>
        <v>307664381.01</v>
      </c>
      <c r="M19" s="19">
        <f>0</f>
        <v>0</v>
      </c>
      <c r="N19" s="19">
        <f>0</f>
        <v>0</v>
      </c>
      <c r="O19" s="19">
        <f>1967784871.4</f>
        <v>1967784871.4</v>
      </c>
      <c r="P19" s="19">
        <f>1967784871.4</f>
        <v>1967784871.4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959727.62</f>
        <v>959727.62</v>
      </c>
      <c r="C21" s="18">
        <f>959727.62</f>
        <v>959727.62</v>
      </c>
      <c r="D21" s="18">
        <f>1932.3</f>
        <v>1932.3</v>
      </c>
      <c r="E21" s="18">
        <f>0</f>
        <v>0</v>
      </c>
      <c r="F21" s="18">
        <f>0</f>
        <v>0</v>
      </c>
      <c r="G21" s="18">
        <f>1932.3</f>
        <v>1932.3</v>
      </c>
      <c r="H21" s="18">
        <f>0</f>
        <v>0</v>
      </c>
      <c r="I21" s="18">
        <f>0</f>
        <v>0</v>
      </c>
      <c r="J21" s="18">
        <f>2423.53</f>
        <v>2423.53</v>
      </c>
      <c r="K21" s="18">
        <f>0</f>
        <v>0</v>
      </c>
      <c r="L21" s="18">
        <f>161549.4</f>
        <v>161549.4</v>
      </c>
      <c r="M21" s="18">
        <f>774650.73</f>
        <v>774650.73</v>
      </c>
      <c r="N21" s="18">
        <f>19171.66</f>
        <v>19171.66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704906</f>
        <v>704906</v>
      </c>
      <c r="C22" s="19">
        <f>704906</f>
        <v>704906</v>
      </c>
      <c r="D22" s="19">
        <f>1132.3</f>
        <v>1132.3</v>
      </c>
      <c r="E22" s="19">
        <f>0</f>
        <v>0</v>
      </c>
      <c r="F22" s="19">
        <f>0</f>
        <v>0</v>
      </c>
      <c r="G22" s="19">
        <f>1132.3</f>
        <v>1132.3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161549.4</f>
        <v>161549.4</v>
      </c>
      <c r="M22" s="19">
        <f>523052.64</f>
        <v>523052.64</v>
      </c>
      <c r="N22" s="19">
        <f>19171.66</f>
        <v>19171.66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254821.62</f>
        <v>254821.62</v>
      </c>
      <c r="C23" s="19">
        <f>254821.62</f>
        <v>254821.62</v>
      </c>
      <c r="D23" s="19">
        <f>800</f>
        <v>800</v>
      </c>
      <c r="E23" s="19">
        <f>0</f>
        <v>0</v>
      </c>
      <c r="F23" s="19">
        <f>0</f>
        <v>0</v>
      </c>
      <c r="G23" s="19">
        <f>800</f>
        <v>800</v>
      </c>
      <c r="H23" s="19">
        <f>0</f>
        <v>0</v>
      </c>
      <c r="I23" s="19">
        <f>0</f>
        <v>0</v>
      </c>
      <c r="J23" s="19">
        <f>2423.53</f>
        <v>2423.53</v>
      </c>
      <c r="K23" s="19">
        <f>0</f>
        <v>0</v>
      </c>
      <c r="L23" s="19">
        <f>0</f>
        <v>0</v>
      </c>
      <c r="M23" s="19">
        <f>251598.09</f>
        <v>251598.09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33" t="s">
        <v>78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 ht="13.5" customHeight="1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spans="1:17" ht="13.5" customHeight="1">
      <c r="A33" s="38" t="s">
        <v>0</v>
      </c>
      <c r="B33" s="43" t="s">
        <v>9</v>
      </c>
      <c r="C33" s="34" t="s">
        <v>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4" t="s">
        <v>21</v>
      </c>
      <c r="P33" s="35"/>
      <c r="Q33" s="36"/>
    </row>
    <row r="34" spans="1:17" ht="13.5" customHeight="1">
      <c r="A34" s="39"/>
      <c r="B34" s="41"/>
      <c r="C34" s="41" t="s">
        <v>10</v>
      </c>
      <c r="D34" s="32" t="s">
        <v>12</v>
      </c>
      <c r="E34" s="32" t="s">
        <v>22</v>
      </c>
      <c r="F34" s="32" t="s">
        <v>23</v>
      </c>
      <c r="G34" s="32" t="s">
        <v>70</v>
      </c>
      <c r="H34" s="32" t="s">
        <v>25</v>
      </c>
      <c r="I34" s="32" t="s">
        <v>1</v>
      </c>
      <c r="J34" s="32" t="s">
        <v>13</v>
      </c>
      <c r="K34" s="32" t="s">
        <v>14</v>
      </c>
      <c r="L34" s="32" t="s">
        <v>15</v>
      </c>
      <c r="M34" s="32" t="s">
        <v>16</v>
      </c>
      <c r="N34" s="72" t="s">
        <v>17</v>
      </c>
      <c r="O34" s="32" t="s">
        <v>18</v>
      </c>
      <c r="P34" s="32" t="s">
        <v>19</v>
      </c>
      <c r="Q34" s="43" t="s">
        <v>20</v>
      </c>
    </row>
    <row r="35" spans="1:17" ht="13.5" customHeight="1">
      <c r="A35" s="39"/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2"/>
      <c r="O35" s="32"/>
      <c r="P35" s="32"/>
      <c r="Q35" s="41"/>
    </row>
    <row r="36" spans="1:17" ht="11.25" customHeight="1">
      <c r="A36" s="39"/>
      <c r="B36" s="41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2"/>
      <c r="O36" s="32"/>
      <c r="P36" s="32"/>
      <c r="Q36" s="41"/>
    </row>
    <row r="37" spans="1:17" ht="11.25" customHeight="1">
      <c r="A37" s="40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2"/>
      <c r="O37" s="32"/>
      <c r="P37" s="32"/>
      <c r="Q37" s="42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24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404588008.78</f>
        <v>404588008.78</v>
      </c>
      <c r="C44" s="20">
        <f>404588008.78</f>
        <v>404588008.78</v>
      </c>
      <c r="D44" s="20">
        <f>376709440.2</f>
        <v>376709440.2</v>
      </c>
      <c r="E44" s="20">
        <f>56217.2</f>
        <v>56217.2</v>
      </c>
      <c r="F44" s="20">
        <f>0</f>
        <v>0</v>
      </c>
      <c r="G44" s="20">
        <f>376653223</f>
        <v>376653223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23907976.45</f>
        <v>23907976.45</v>
      </c>
      <c r="M44" s="20">
        <f>2898479.18</f>
        <v>2898479.18</v>
      </c>
      <c r="N44" s="20">
        <f>1072112.95</f>
        <v>1072112.95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12143021.62</f>
        <v>12143021.62</v>
      </c>
      <c r="C45" s="21">
        <f>12143021.62</f>
        <v>12143021.62</v>
      </c>
      <c r="D45" s="21">
        <f>12060000</f>
        <v>12060000</v>
      </c>
      <c r="E45" s="21">
        <f>0</f>
        <v>0</v>
      </c>
      <c r="F45" s="21">
        <f>0</f>
        <v>0</v>
      </c>
      <c r="G45" s="21">
        <f>12060000</f>
        <v>12060000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0</f>
        <v>0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392444987.16</f>
        <v>392444987.16</v>
      </c>
      <c r="C46" s="21">
        <f>392444987.16</f>
        <v>392444987.16</v>
      </c>
      <c r="D46" s="21">
        <f>364649440.2</f>
        <v>364649440.2</v>
      </c>
      <c r="E46" s="21">
        <f>56217.2</f>
        <v>56217.2</v>
      </c>
      <c r="F46" s="21">
        <f>0</f>
        <v>0</v>
      </c>
      <c r="G46" s="21">
        <f>364593223</f>
        <v>364593223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23824954.83</f>
        <v>23824954.83</v>
      </c>
      <c r="M46" s="21">
        <f>2898479.18</f>
        <v>2898479.18</v>
      </c>
      <c r="N46" s="21">
        <f>1072112.95</f>
        <v>1072112.95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3100165221.21</f>
        <v>3100165221.21</v>
      </c>
      <c r="C47" s="20">
        <f>3100003995.57</f>
        <v>3100003995.57</v>
      </c>
      <c r="D47" s="20">
        <f>1019971.65</f>
        <v>1019971.65</v>
      </c>
      <c r="E47" s="20">
        <f>720</f>
        <v>720</v>
      </c>
      <c r="F47" s="20">
        <f>0</f>
        <v>0</v>
      </c>
      <c r="G47" s="20">
        <f>1019251.65</f>
        <v>1019251.65</v>
      </c>
      <c r="H47" s="20">
        <f>0</f>
        <v>0</v>
      </c>
      <c r="I47" s="20">
        <f>0</f>
        <v>0</v>
      </c>
      <c r="J47" s="20">
        <f>3098583338.85</f>
        <v>3098583338.85</v>
      </c>
      <c r="K47" s="20">
        <f>0</f>
        <v>0</v>
      </c>
      <c r="L47" s="20">
        <f>390991.44</f>
        <v>390991.44</v>
      </c>
      <c r="M47" s="20">
        <f>9693.63</f>
        <v>9693.63</v>
      </c>
      <c r="N47" s="20">
        <f>0</f>
        <v>0</v>
      </c>
      <c r="O47" s="20">
        <f>161225.64</f>
        <v>161225.64</v>
      </c>
      <c r="P47" s="20">
        <f>161225.64</f>
        <v>161225.64</v>
      </c>
      <c r="Q47" s="20">
        <f>0</f>
        <v>0</v>
      </c>
    </row>
    <row r="48" spans="1:17" ht="24" customHeight="1">
      <c r="A48" s="16" t="s">
        <v>31</v>
      </c>
      <c r="B48" s="21">
        <f>1017502.32</f>
        <v>1017502.32</v>
      </c>
      <c r="C48" s="21">
        <f>1017502.32</f>
        <v>1017502.32</v>
      </c>
      <c r="D48" s="21">
        <f>1017502.32</f>
        <v>1017502.32</v>
      </c>
      <c r="E48" s="21">
        <f>0</f>
        <v>0</v>
      </c>
      <c r="F48" s="21">
        <f>0</f>
        <v>0</v>
      </c>
      <c r="G48" s="21">
        <f>1017502.32</f>
        <v>1017502.32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2930672977.33</f>
        <v>2930672977.33</v>
      </c>
      <c r="C49" s="21">
        <f>2930672977.33</f>
        <v>2930672977.33</v>
      </c>
      <c r="D49" s="21">
        <f>744</f>
        <v>744</v>
      </c>
      <c r="E49" s="21">
        <f>720</f>
        <v>720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2930277983.8</f>
        <v>2930277983.8</v>
      </c>
      <c r="K49" s="21">
        <f>0</f>
        <v>0</v>
      </c>
      <c r="L49" s="21">
        <f>385785.9</f>
        <v>385785.9</v>
      </c>
      <c r="M49" s="21">
        <f>8463.63</f>
        <v>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168474741.56</f>
        <v>168474741.56</v>
      </c>
      <c r="C50" s="21">
        <f>168313515.92</f>
        <v>168313515.92</v>
      </c>
      <c r="D50" s="21">
        <f>1725.33</f>
        <v>1725.33</v>
      </c>
      <c r="E50" s="21">
        <f>0</f>
        <v>0</v>
      </c>
      <c r="F50" s="21">
        <f>0</f>
        <v>0</v>
      </c>
      <c r="G50" s="21">
        <f>1725.33</f>
        <v>1725.33</v>
      </c>
      <c r="H50" s="21">
        <f>0</f>
        <v>0</v>
      </c>
      <c r="I50" s="21">
        <f>0</f>
        <v>0</v>
      </c>
      <c r="J50" s="21">
        <f>168305355.05</f>
        <v>168305355.05</v>
      </c>
      <c r="K50" s="21">
        <f>0</f>
        <v>0</v>
      </c>
      <c r="L50" s="21">
        <f>5205.54</f>
        <v>5205.54</v>
      </c>
      <c r="M50" s="21">
        <f>1230</f>
        <v>1230</v>
      </c>
      <c r="N50" s="21">
        <f>0</f>
        <v>0</v>
      </c>
      <c r="O50" s="21">
        <f>161225.64</f>
        <v>161225.64</v>
      </c>
      <c r="P50" s="21">
        <f>161225.64</f>
        <v>161225.64</v>
      </c>
      <c r="Q50" s="21">
        <f>0</f>
        <v>0</v>
      </c>
    </row>
    <row r="51" spans="1:17" ht="30.75" customHeight="1">
      <c r="A51" s="22" t="s">
        <v>41</v>
      </c>
      <c r="B51" s="20">
        <f>1702774895.94</f>
        <v>1702774895.94</v>
      </c>
      <c r="C51" s="20">
        <f>1702011543.9</f>
        <v>1702011543.9</v>
      </c>
      <c r="D51" s="20">
        <f>10975602.78</f>
        <v>10975602.78</v>
      </c>
      <c r="E51" s="20">
        <f>428405.57</f>
        <v>428405.57</v>
      </c>
      <c r="F51" s="20">
        <f>499821.88</f>
        <v>499821.88</v>
      </c>
      <c r="G51" s="20">
        <f>10047355.33</f>
        <v>10047355.33</v>
      </c>
      <c r="H51" s="20">
        <f>20</f>
        <v>20</v>
      </c>
      <c r="I51" s="20">
        <f>0</f>
        <v>0</v>
      </c>
      <c r="J51" s="20">
        <f>17107</f>
        <v>17107</v>
      </c>
      <c r="K51" s="20">
        <f>17047794.62</f>
        <v>17047794.62</v>
      </c>
      <c r="L51" s="20">
        <f>1410526408.99</f>
        <v>1410526408.99</v>
      </c>
      <c r="M51" s="20">
        <f>252965530.28</f>
        <v>252965530.28</v>
      </c>
      <c r="N51" s="20">
        <f>10479100.23</f>
        <v>10479100.23</v>
      </c>
      <c r="O51" s="20">
        <f>763352.04</f>
        <v>763352.04</v>
      </c>
      <c r="P51" s="20">
        <f>79850.94</f>
        <v>79850.94</v>
      </c>
      <c r="Q51" s="20">
        <f>683501.1</f>
        <v>683501.1</v>
      </c>
    </row>
    <row r="52" spans="1:17" ht="30" customHeight="1">
      <c r="A52" s="16" t="s">
        <v>34</v>
      </c>
      <c r="B52" s="21">
        <f>37635209.82</f>
        <v>37635209.82</v>
      </c>
      <c r="C52" s="21">
        <f>37635209.82</f>
        <v>37635209.82</v>
      </c>
      <c r="D52" s="21">
        <f>127115.72</f>
        <v>127115.72</v>
      </c>
      <c r="E52" s="21">
        <f>736</f>
        <v>736</v>
      </c>
      <c r="F52" s="21">
        <f>2509.44</f>
        <v>2509.44</v>
      </c>
      <c r="G52" s="21">
        <f>123870.28</f>
        <v>123870.28</v>
      </c>
      <c r="H52" s="21">
        <f>0</f>
        <v>0</v>
      </c>
      <c r="I52" s="21">
        <f>0</f>
        <v>0</v>
      </c>
      <c r="J52" s="21">
        <f>0</f>
        <v>0</v>
      </c>
      <c r="K52" s="21">
        <f>1419.12</f>
        <v>1419.12</v>
      </c>
      <c r="L52" s="21">
        <f>30180738.17</f>
        <v>30180738.17</v>
      </c>
      <c r="M52" s="21">
        <f>6624823.35</f>
        <v>6624823.35</v>
      </c>
      <c r="N52" s="21">
        <f>701113.46</f>
        <v>701113.46</v>
      </c>
      <c r="O52" s="21">
        <f>0</f>
        <v>0</v>
      </c>
      <c r="P52" s="21">
        <f>0</f>
        <v>0</v>
      </c>
      <c r="Q52" s="21">
        <f>0</f>
        <v>0</v>
      </c>
    </row>
    <row r="53" spans="1:17" ht="24" customHeight="1">
      <c r="A53" s="16" t="s">
        <v>35</v>
      </c>
      <c r="B53" s="21">
        <f>1665139686.12</f>
        <v>1665139686.12</v>
      </c>
      <c r="C53" s="21">
        <f>1664376334.08</f>
        <v>1664376334.08</v>
      </c>
      <c r="D53" s="21">
        <f>10848487.06</f>
        <v>10848487.06</v>
      </c>
      <c r="E53" s="21">
        <f>427669.57</f>
        <v>427669.57</v>
      </c>
      <c r="F53" s="21">
        <f>497312.44</f>
        <v>497312.44</v>
      </c>
      <c r="G53" s="21">
        <f>9923485.05</f>
        <v>9923485.05</v>
      </c>
      <c r="H53" s="21">
        <f>20</f>
        <v>20</v>
      </c>
      <c r="I53" s="21">
        <f>0</f>
        <v>0</v>
      </c>
      <c r="J53" s="21">
        <f>17107</f>
        <v>17107</v>
      </c>
      <c r="K53" s="21">
        <f>17046375.5</f>
        <v>17046375.5</v>
      </c>
      <c r="L53" s="21">
        <f>1380345670.82</f>
        <v>1380345670.82</v>
      </c>
      <c r="M53" s="21">
        <f>246340706.93</f>
        <v>246340706.93</v>
      </c>
      <c r="N53" s="21">
        <f>9777986.77</f>
        <v>9777986.77</v>
      </c>
      <c r="O53" s="21">
        <f>763352.04</f>
        <v>763352.04</v>
      </c>
      <c r="P53" s="21">
        <f>79850.94</f>
        <v>79850.94</v>
      </c>
      <c r="Q53" s="21">
        <f>683501.1</f>
        <v>683501.1</v>
      </c>
    </row>
    <row r="54" spans="1:17" ht="30.75" customHeight="1">
      <c r="A54" s="22" t="s">
        <v>42</v>
      </c>
      <c r="B54" s="20">
        <f>700245866.13</f>
        <v>700245866.13</v>
      </c>
      <c r="C54" s="20">
        <f>700097510.54</f>
        <v>700097510.54</v>
      </c>
      <c r="D54" s="20">
        <f>169593174.88</f>
        <v>169593174.88</v>
      </c>
      <c r="E54" s="20">
        <f>76983452.04</f>
        <v>76983452.04</v>
      </c>
      <c r="F54" s="20">
        <f>1273315.5</f>
        <v>1273315.5</v>
      </c>
      <c r="G54" s="20">
        <f>90961367.74</f>
        <v>90961367.74</v>
      </c>
      <c r="H54" s="20">
        <f>375039.6</f>
        <v>375039.6</v>
      </c>
      <c r="I54" s="20">
        <f>0</f>
        <v>0</v>
      </c>
      <c r="J54" s="20">
        <f>314667.66</f>
        <v>314667.66</v>
      </c>
      <c r="K54" s="20">
        <f>23312.72</f>
        <v>23312.72</v>
      </c>
      <c r="L54" s="20">
        <f>420478009.07</f>
        <v>420478009.07</v>
      </c>
      <c r="M54" s="20">
        <f>105287615.07</f>
        <v>105287615.07</v>
      </c>
      <c r="N54" s="20">
        <f>4400731.14</f>
        <v>4400731.14</v>
      </c>
      <c r="O54" s="20">
        <f>148355.59</f>
        <v>148355.59</v>
      </c>
      <c r="P54" s="20">
        <f>145654.19</f>
        <v>145654.19</v>
      </c>
      <c r="Q54" s="20">
        <f>2701.4</f>
        <v>2701.4</v>
      </c>
    </row>
    <row r="55" spans="1:17" ht="30" customHeight="1">
      <c r="A55" s="16" t="s">
        <v>36</v>
      </c>
      <c r="B55" s="21">
        <f>7654494.11</f>
        <v>7654494.11</v>
      </c>
      <c r="C55" s="21">
        <f>7572197.63</f>
        <v>7572197.63</v>
      </c>
      <c r="D55" s="21">
        <f>1417167.45</f>
        <v>1417167.45</v>
      </c>
      <c r="E55" s="21">
        <f>27174.35</f>
        <v>27174.35</v>
      </c>
      <c r="F55" s="21">
        <f>89356.44</f>
        <v>89356.44</v>
      </c>
      <c r="G55" s="21">
        <f>1300636.66</f>
        <v>1300636.66</v>
      </c>
      <c r="H55" s="21">
        <f>0</f>
        <v>0</v>
      </c>
      <c r="I55" s="21">
        <f>0</f>
        <v>0</v>
      </c>
      <c r="J55" s="21">
        <f>4391.19</f>
        <v>4391.19</v>
      </c>
      <c r="K55" s="21">
        <f>10</f>
        <v>10</v>
      </c>
      <c r="L55" s="21">
        <f>4910646.48</f>
        <v>4910646.48</v>
      </c>
      <c r="M55" s="21">
        <f>1085663.72</f>
        <v>1085663.72</v>
      </c>
      <c r="N55" s="21">
        <f>154318.79</f>
        <v>154318.79</v>
      </c>
      <c r="O55" s="21">
        <f>82296.48</f>
        <v>82296.48</v>
      </c>
      <c r="P55" s="21">
        <f>79595.08</f>
        <v>79595.08</v>
      </c>
      <c r="Q55" s="21">
        <f>2701.4</f>
        <v>2701.4</v>
      </c>
    </row>
    <row r="56" spans="1:17" ht="33" customHeight="1">
      <c r="A56" s="16" t="s">
        <v>77</v>
      </c>
      <c r="B56" s="21">
        <f>49310351.71</f>
        <v>49310351.71</v>
      </c>
      <c r="C56" s="21">
        <f>49310351.71</f>
        <v>49310351.71</v>
      </c>
      <c r="D56" s="21">
        <f>49310351.71</f>
        <v>49310351.71</v>
      </c>
      <c r="E56" s="21">
        <f>49310194.57</f>
        <v>49310194.57</v>
      </c>
      <c r="F56" s="21">
        <f>0</f>
        <v>0</v>
      </c>
      <c r="G56" s="21">
        <f>7</f>
        <v>7</v>
      </c>
      <c r="H56" s="21">
        <f>150.14</f>
        <v>150.14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0</f>
        <v>0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643281020.31</f>
        <v>643281020.31</v>
      </c>
      <c r="C57" s="21">
        <f>643214961.2</f>
        <v>643214961.2</v>
      </c>
      <c r="D57" s="21">
        <f>118865655.72</f>
        <v>118865655.72</v>
      </c>
      <c r="E57" s="21">
        <f>27646083.12</f>
        <v>27646083.12</v>
      </c>
      <c r="F57" s="21">
        <f>1183959.06</f>
        <v>1183959.06</v>
      </c>
      <c r="G57" s="21">
        <f>89660724.08</f>
        <v>89660724.08</v>
      </c>
      <c r="H57" s="21">
        <f>374889.46</f>
        <v>374889.46</v>
      </c>
      <c r="I57" s="21">
        <f>0</f>
        <v>0</v>
      </c>
      <c r="J57" s="21">
        <f>310276.47</f>
        <v>310276.47</v>
      </c>
      <c r="K57" s="21">
        <f>23302.72</f>
        <v>23302.72</v>
      </c>
      <c r="L57" s="21">
        <f>415567362.59</f>
        <v>415567362.59</v>
      </c>
      <c r="M57" s="21">
        <f>104201951.35</f>
        <v>104201951.35</v>
      </c>
      <c r="N57" s="21">
        <f>4246412.35</f>
        <v>4246412.35</v>
      </c>
      <c r="O57" s="21">
        <f>66059.11</f>
        <v>66059.11</v>
      </c>
      <c r="P57" s="21">
        <f>66059.11</f>
        <v>66059.11</v>
      </c>
      <c r="Q57" s="21">
        <f>0</f>
        <v>0</v>
      </c>
    </row>
    <row r="67" spans="1:13" ht="67.5" customHeight="1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3.5" customHeight="1">
      <c r="B68" s="37" t="s">
        <v>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70" spans="2:12" ht="13.5" customHeight="1">
      <c r="B70" s="63" t="s">
        <v>0</v>
      </c>
      <c r="C70" s="64"/>
      <c r="D70" s="64"/>
      <c r="E70" s="65"/>
      <c r="F70" s="53" t="s">
        <v>68</v>
      </c>
      <c r="G70" s="28" t="s">
        <v>74</v>
      </c>
      <c r="H70" s="57"/>
      <c r="I70" s="57"/>
      <c r="J70" s="57"/>
      <c r="K70" s="57"/>
      <c r="L70" s="58"/>
    </row>
    <row r="71" spans="2:12" ht="13.5" customHeight="1">
      <c r="B71" s="66"/>
      <c r="C71" s="67"/>
      <c r="D71" s="67"/>
      <c r="E71" s="68"/>
      <c r="F71" s="54"/>
      <c r="G71" s="56" t="s">
        <v>69</v>
      </c>
      <c r="H71" s="27" t="s">
        <v>66</v>
      </c>
      <c r="I71" s="27" t="s">
        <v>67</v>
      </c>
      <c r="J71" s="27" t="s">
        <v>70</v>
      </c>
      <c r="K71" s="27" t="s">
        <v>71</v>
      </c>
      <c r="L71" s="31" t="s">
        <v>72</v>
      </c>
    </row>
    <row r="72" spans="2:12" ht="13.5" customHeight="1">
      <c r="B72" s="66"/>
      <c r="C72" s="67"/>
      <c r="D72" s="67"/>
      <c r="E72" s="68"/>
      <c r="F72" s="54"/>
      <c r="G72" s="56"/>
      <c r="H72" s="27"/>
      <c r="I72" s="27"/>
      <c r="J72" s="27"/>
      <c r="K72" s="27"/>
      <c r="L72" s="31"/>
    </row>
    <row r="73" spans="2:12" ht="11.25" customHeight="1">
      <c r="B73" s="66"/>
      <c r="C73" s="67"/>
      <c r="D73" s="67"/>
      <c r="E73" s="68"/>
      <c r="F73" s="54"/>
      <c r="G73" s="56"/>
      <c r="H73" s="27"/>
      <c r="I73" s="27"/>
      <c r="J73" s="27"/>
      <c r="K73" s="27"/>
      <c r="L73" s="31"/>
    </row>
    <row r="74" spans="2:12" ht="11.25" customHeight="1">
      <c r="B74" s="69"/>
      <c r="C74" s="70"/>
      <c r="D74" s="70"/>
      <c r="E74" s="71"/>
      <c r="F74" s="55"/>
      <c r="G74" s="56"/>
      <c r="H74" s="27"/>
      <c r="I74" s="27"/>
      <c r="J74" s="27"/>
      <c r="K74" s="27"/>
      <c r="L74" s="31"/>
    </row>
    <row r="75" spans="2:12" ht="11.25" customHeight="1">
      <c r="B75" s="27">
        <v>1</v>
      </c>
      <c r="C75" s="27"/>
      <c r="D75" s="27"/>
      <c r="E75" s="27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27"/>
      <c r="C76" s="27"/>
      <c r="D76" s="27"/>
      <c r="E76" s="27"/>
      <c r="F76" s="28" t="s">
        <v>75</v>
      </c>
      <c r="G76" s="29"/>
      <c r="H76" s="29"/>
      <c r="I76" s="29"/>
      <c r="J76" s="29"/>
      <c r="K76" s="29"/>
      <c r="L76" s="30"/>
    </row>
    <row r="77" spans="2:12" ht="33.75" customHeight="1">
      <c r="B77" s="50" t="s">
        <v>53</v>
      </c>
      <c r="C77" s="51"/>
      <c r="D77" s="51"/>
      <c r="E77" s="52"/>
      <c r="F77" s="23">
        <f>1419113636.44</f>
        <v>1419113636.44</v>
      </c>
      <c r="G77" s="23">
        <f>252936309</f>
        <v>252936309</v>
      </c>
      <c r="H77" s="23">
        <f>0</f>
        <v>0</v>
      </c>
      <c r="I77" s="23">
        <f>9470461.91</f>
        <v>9470461.91</v>
      </c>
      <c r="J77" s="23">
        <f>243465847.09</f>
        <v>243465847.09</v>
      </c>
      <c r="K77" s="23">
        <f>0</f>
        <v>0</v>
      </c>
      <c r="L77" s="23">
        <f>1166177327.44</f>
        <v>1166177327.44</v>
      </c>
    </row>
    <row r="78" spans="2:12" ht="33.75" customHeight="1">
      <c r="B78" s="50" t="s">
        <v>54</v>
      </c>
      <c r="C78" s="51"/>
      <c r="D78" s="51"/>
      <c r="E78" s="52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50" t="s">
        <v>55</v>
      </c>
      <c r="C79" s="51"/>
      <c r="D79" s="51"/>
      <c r="E79" s="52"/>
      <c r="F79" s="23">
        <f>0</f>
        <v>0</v>
      </c>
      <c r="G79" s="23">
        <f>0</f>
        <v>0</v>
      </c>
      <c r="H79" s="23">
        <f>0</f>
        <v>0</v>
      </c>
      <c r="I79" s="23">
        <f>0</f>
        <v>0</v>
      </c>
      <c r="J79" s="23">
        <f>0</f>
        <v>0</v>
      </c>
      <c r="K79" s="23">
        <f>0</f>
        <v>0</v>
      </c>
      <c r="L79" s="23">
        <f>0</f>
        <v>0</v>
      </c>
    </row>
    <row r="80" spans="2:12" ht="22.5" customHeight="1">
      <c r="B80" s="50" t="s">
        <v>56</v>
      </c>
      <c r="C80" s="51"/>
      <c r="D80" s="51"/>
      <c r="E80" s="52"/>
      <c r="F80" s="23">
        <f>20854199.25</f>
        <v>20854199.25</v>
      </c>
      <c r="G80" s="23">
        <f>19232484.83</f>
        <v>19232484.83</v>
      </c>
      <c r="H80" s="23">
        <f>0</f>
        <v>0</v>
      </c>
      <c r="I80" s="23">
        <f>0</f>
        <v>0</v>
      </c>
      <c r="J80" s="23">
        <f>19232484.83</f>
        <v>19232484.83</v>
      </c>
      <c r="K80" s="23">
        <f>0</f>
        <v>0</v>
      </c>
      <c r="L80" s="23">
        <f>1621714.42</f>
        <v>1621714.42</v>
      </c>
    </row>
    <row r="81" spans="2:12" ht="33.75" customHeight="1">
      <c r="B81" s="50" t="s">
        <v>57</v>
      </c>
      <c r="C81" s="51"/>
      <c r="D81" s="51"/>
      <c r="E81" s="52"/>
      <c r="F81" s="23">
        <f>488230.4</f>
        <v>488230.4</v>
      </c>
      <c r="G81" s="23">
        <f>488230.4</f>
        <v>488230.4</v>
      </c>
      <c r="H81" s="23">
        <f>0</f>
        <v>0</v>
      </c>
      <c r="I81" s="23">
        <f>0</f>
        <v>0</v>
      </c>
      <c r="J81" s="23">
        <f>488230.4</f>
        <v>488230.4</v>
      </c>
      <c r="K81" s="23">
        <f>0</f>
        <v>0</v>
      </c>
      <c r="L81" s="23">
        <f>0</f>
        <v>0</v>
      </c>
    </row>
    <row r="82" spans="2:12" ht="33.75" customHeight="1">
      <c r="B82" s="50" t="s">
        <v>58</v>
      </c>
      <c r="C82" s="51"/>
      <c r="D82" s="51"/>
      <c r="E82" s="52"/>
      <c r="F82" s="23">
        <f>2366295.22</f>
        <v>2366295.22</v>
      </c>
      <c r="G82" s="23">
        <f>2366295.22</f>
        <v>2366295.22</v>
      </c>
      <c r="H82" s="23">
        <f>0</f>
        <v>0</v>
      </c>
      <c r="I82" s="23">
        <f>0</f>
        <v>0</v>
      </c>
      <c r="J82" s="23">
        <f>2366295.22</f>
        <v>2366295.22</v>
      </c>
      <c r="K82" s="23">
        <f>0</f>
        <v>0</v>
      </c>
      <c r="L82" s="23">
        <f>0</f>
        <v>0</v>
      </c>
    </row>
    <row r="83" spans="2:12" ht="33" customHeight="1">
      <c r="B83" s="50" t="s">
        <v>59</v>
      </c>
      <c r="C83" s="51"/>
      <c r="D83" s="51"/>
      <c r="E83" s="52"/>
      <c r="F83" s="23">
        <f>0</f>
        <v>0</v>
      </c>
      <c r="G83" s="23">
        <f>0</f>
        <v>0</v>
      </c>
      <c r="H83" s="23">
        <f>0</f>
        <v>0</v>
      </c>
      <c r="I83" s="23">
        <f>0</f>
        <v>0</v>
      </c>
      <c r="J83" s="23">
        <f>0</f>
        <v>0</v>
      </c>
      <c r="K83" s="23">
        <f>0</f>
        <v>0</v>
      </c>
      <c r="L83" s="23">
        <f>0</f>
        <v>0</v>
      </c>
    </row>
    <row r="86" spans="1:13" ht="60" customHeight="1">
      <c r="A86" s="33" t="s"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ht="13.5" customHeight="1">
      <c r="B87" s="4"/>
    </row>
    <row r="88" spans="2:11" ht="13.5" customHeight="1">
      <c r="B88" s="5"/>
      <c r="C88" s="28"/>
      <c r="D88" s="57"/>
      <c r="E88" s="57"/>
      <c r="F88" s="58"/>
      <c r="G88" s="28" t="s">
        <v>3</v>
      </c>
      <c r="H88" s="58"/>
      <c r="I88" s="28" t="s">
        <v>4</v>
      </c>
      <c r="J88" s="58"/>
      <c r="K88" s="5"/>
    </row>
    <row r="89" spans="2:11" ht="18" customHeight="1">
      <c r="B89" s="6"/>
      <c r="C89" s="50" t="s">
        <v>5</v>
      </c>
      <c r="D89" s="51"/>
      <c r="E89" s="51"/>
      <c r="F89" s="52"/>
      <c r="G89" s="59">
        <f>16</f>
        <v>16</v>
      </c>
      <c r="H89" s="60"/>
      <c r="I89" s="61">
        <f>1000020509.14</f>
        <v>1000020509.14</v>
      </c>
      <c r="J89" s="62"/>
      <c r="K89" s="7"/>
    </row>
    <row r="90" spans="2:11" ht="22.5" customHeight="1">
      <c r="B90" s="6"/>
      <c r="C90" s="50" t="s">
        <v>6</v>
      </c>
      <c r="D90" s="51"/>
      <c r="E90" s="51"/>
      <c r="F90" s="52"/>
      <c r="G90" s="59">
        <f>0</f>
        <v>0</v>
      </c>
      <c r="H90" s="60"/>
      <c r="I90" s="61">
        <f>0</f>
        <v>0</v>
      </c>
      <c r="J90" s="62"/>
      <c r="K90" s="7"/>
    </row>
    <row r="91" spans="2:11" ht="21" customHeight="1">
      <c r="B91" s="6"/>
      <c r="C91" s="50" t="s">
        <v>7</v>
      </c>
      <c r="D91" s="51"/>
      <c r="E91" s="51"/>
      <c r="F91" s="52"/>
      <c r="G91" s="59">
        <f>0</f>
        <v>0</v>
      </c>
      <c r="H91" s="60"/>
      <c r="I91" s="61">
        <f>0</f>
        <v>0</v>
      </c>
      <c r="J91" s="62"/>
      <c r="K91" s="7"/>
    </row>
    <row r="93" ht="15" customHeight="1"/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2020-06-10T10:49:04Z</dcterms:modified>
  <cp:category/>
  <cp:version/>
  <cp:contentType/>
  <cp:contentStatus/>
</cp:coreProperties>
</file>