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/>
  <mc:AlternateContent xmlns:mc="http://schemas.openxmlformats.org/markup-compatibility/2006">
    <mc:Choice Requires="x15">
      <x15ac:absPath xmlns:x15ac="http://schemas.microsoft.com/office/spreadsheetml/2010/11/ac" url="D:\FDS\2023\Listy\"/>
    </mc:Choice>
  </mc:AlternateContent>
  <xr:revisionPtr revIDLastSave="0" documentId="8_{5751253A-0099-47E7-9A96-3C9FE96D83CB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podst'!$A$2:$S$37</definedName>
    <definedName name="_xlnm._FilterDatabase" localSheetId="4" hidden="1">'gm rez'!$A$1:$S$29</definedName>
    <definedName name="_xlnm._FilterDatabase" localSheetId="1" hidden="1">'pow podst'!$A$1:$R$15</definedName>
    <definedName name="_xlnm.Print_Area" localSheetId="2">'gm podst'!$A$1:$O$41</definedName>
    <definedName name="_xlnm.Print_Area" localSheetId="4">'gm rez'!$A$1:$O$32</definedName>
    <definedName name="_xlnm.Print_Area" localSheetId="1">'pow podst'!$A$1:$N$19</definedName>
    <definedName name="_xlnm.Print_Area" localSheetId="3">'pow rez'!$A$1:$N$12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15859FC6_DB6E_42F3_9A91_524148521AB6_.wvu.FilterData" localSheetId="2" hidden="1">'gm podst'!$A$2:$S$37</definedName>
    <definedName name="Z_2287D753_2EAD_48F0_9C99_84FFA3445E36_.wvu.FilterData" localSheetId="2" hidden="1">'gm podst'!$A$2:$S$37</definedName>
    <definedName name="Z_49886108_274E_407A_8FC2_D3A1E1B0B26E_.wvu.FilterData" localSheetId="2" hidden="1">'gm podst'!$A$2:$S$37</definedName>
    <definedName name="Z_49886108_274E_407A_8FC2_D3A1E1B0B26E_.wvu.FilterData" localSheetId="4" hidden="1">'gm rez'!$A$1:$S$29</definedName>
    <definedName name="Z_49886108_274E_407A_8FC2_D3A1E1B0B26E_.wvu.FilterData" localSheetId="1" hidden="1">'pow podst'!$A$1:$R$15</definedName>
    <definedName name="Z_49886108_274E_407A_8FC2_D3A1E1B0B26E_.wvu.PrintArea" localSheetId="2" hidden="1">'gm podst'!$A$1:$O$41</definedName>
    <definedName name="Z_49886108_274E_407A_8FC2_D3A1E1B0B26E_.wvu.PrintArea" localSheetId="4" hidden="1">'gm rez'!$A$1:$O$32</definedName>
    <definedName name="Z_49886108_274E_407A_8FC2_D3A1E1B0B26E_.wvu.PrintArea" localSheetId="1" hidden="1">'pow podst'!$A$1:$N$19</definedName>
    <definedName name="Z_49886108_274E_407A_8FC2_D3A1E1B0B26E_.wvu.PrintArea" localSheetId="3" hidden="1">'pow rez'!$A$1:$N$12</definedName>
    <definedName name="Z_49886108_274E_407A_8FC2_D3A1E1B0B26E_.wvu.PrintArea" localSheetId="0" hidden="1">'TERC - "nazwa woj"'!$A$1:$G$24</definedName>
    <definedName name="Z_49886108_274E_407A_8FC2_D3A1E1B0B26E_.wvu.PrintTitles" localSheetId="2" hidden="1">'gm podst'!$1:$2</definedName>
    <definedName name="Z_49886108_274E_407A_8FC2_D3A1E1B0B26E_.wvu.PrintTitles" localSheetId="4" hidden="1">'gm rez'!$1:$2</definedName>
    <definedName name="Z_49886108_274E_407A_8FC2_D3A1E1B0B26E_.wvu.PrintTitles" localSheetId="1" hidden="1">'pow podst'!$1:$2</definedName>
    <definedName name="Z_49886108_274E_407A_8FC2_D3A1E1B0B26E_.wvu.PrintTitles" localSheetId="3" hidden="1">'pow rez'!$1:$2</definedName>
    <definedName name="Z_751AA250_803E_4DE9_9F00_DF90EFC5B26F_.wvu.FilterData" localSheetId="2" hidden="1">'gm podst'!$A$2:$S$37</definedName>
    <definedName name="Z_764740A2_90BA_4B9E_970B_2B6C3E57EAC4_.wvu.FilterData" localSheetId="2" hidden="1">'gm podst'!$A$2:$S$37</definedName>
    <definedName name="Z_764740A2_90BA_4B9E_970B_2B6C3E57EAC4_.wvu.FilterData" localSheetId="4" hidden="1">'gm rez'!$A$1:$S$29</definedName>
    <definedName name="Z_764740A2_90BA_4B9E_970B_2B6C3E57EAC4_.wvu.FilterData" localSheetId="1" hidden="1">'pow podst'!$A$2:$R$15</definedName>
    <definedName name="Z_764740A2_90BA_4B9E_970B_2B6C3E57EAC4_.wvu.PrintArea" localSheetId="2" hidden="1">'gm podst'!$A$1:$O$41</definedName>
    <definedName name="Z_764740A2_90BA_4B9E_970B_2B6C3E57EAC4_.wvu.PrintArea" localSheetId="4" hidden="1">'gm rez'!$A$1:$O$32</definedName>
    <definedName name="Z_764740A2_90BA_4B9E_970B_2B6C3E57EAC4_.wvu.PrintArea" localSheetId="1" hidden="1">'pow podst'!$A$1:$N$19</definedName>
    <definedName name="Z_764740A2_90BA_4B9E_970B_2B6C3E57EAC4_.wvu.PrintArea" localSheetId="3" hidden="1">'pow rez'!$A$1:$N$12</definedName>
    <definedName name="Z_764740A2_90BA_4B9E_970B_2B6C3E57EAC4_.wvu.PrintArea" localSheetId="0" hidden="1">'TERC - "nazwa woj"'!$A$1:$G$24</definedName>
    <definedName name="Z_764740A2_90BA_4B9E_970B_2B6C3E57EAC4_.wvu.PrintTitles" localSheetId="2" hidden="1">'gm podst'!$1:$2</definedName>
    <definedName name="Z_764740A2_90BA_4B9E_970B_2B6C3E57EAC4_.wvu.PrintTitles" localSheetId="4" hidden="1">'gm rez'!$1:$2</definedName>
    <definedName name="Z_764740A2_90BA_4B9E_970B_2B6C3E57EAC4_.wvu.PrintTitles" localSheetId="1" hidden="1">'pow podst'!$1:$2</definedName>
    <definedName name="Z_764740A2_90BA_4B9E_970B_2B6C3E57EAC4_.wvu.PrintTitles" localSheetId="3" hidden="1">'pow rez'!$1:$2</definedName>
    <definedName name="Z_7FA0E4AB_AF05_4C47_B6C1_88A5911A5A92_.wvu.FilterData" localSheetId="2" hidden="1">'gm podst'!$A$2:$S$37</definedName>
    <definedName name="Z_7FA0E4AB_AF05_4C47_B6C1_88A5911A5A92_.wvu.FilterData" localSheetId="4" hidden="1">'gm rez'!$A$1:$S$29</definedName>
    <definedName name="Z_7FA0E4AB_AF05_4C47_B6C1_88A5911A5A92_.wvu.FilterData" localSheetId="1" hidden="1">'pow podst'!$A$2:$R$15</definedName>
    <definedName name="Z_7FA0E4AB_AF05_4C47_B6C1_88A5911A5A92_.wvu.PrintArea" localSheetId="2" hidden="1">'gm podst'!$A$1:$O$41</definedName>
    <definedName name="Z_7FA0E4AB_AF05_4C47_B6C1_88A5911A5A92_.wvu.PrintArea" localSheetId="4" hidden="1">'gm rez'!$A$1:$O$32</definedName>
    <definedName name="Z_7FA0E4AB_AF05_4C47_B6C1_88A5911A5A92_.wvu.PrintArea" localSheetId="1" hidden="1">'pow podst'!$A$1:$N$19</definedName>
    <definedName name="Z_7FA0E4AB_AF05_4C47_B6C1_88A5911A5A92_.wvu.PrintArea" localSheetId="3" hidden="1">'pow rez'!$A$1:$N$12</definedName>
    <definedName name="Z_7FA0E4AB_AF05_4C47_B6C1_88A5911A5A92_.wvu.PrintArea" localSheetId="0" hidden="1">'TERC - "nazwa woj"'!$A$1:$G$24</definedName>
    <definedName name="Z_7FA0E4AB_AF05_4C47_B6C1_88A5911A5A92_.wvu.PrintTitles" localSheetId="2" hidden="1">'gm podst'!$1:$2</definedName>
    <definedName name="Z_7FA0E4AB_AF05_4C47_B6C1_88A5911A5A92_.wvu.PrintTitles" localSheetId="4" hidden="1">'gm rez'!$1:$2</definedName>
    <definedName name="Z_7FA0E4AB_AF05_4C47_B6C1_88A5911A5A92_.wvu.PrintTitles" localSheetId="1" hidden="1">'pow podst'!$1:$2</definedName>
    <definedName name="Z_7FA0E4AB_AF05_4C47_B6C1_88A5911A5A92_.wvu.PrintTitles" localSheetId="3" hidden="1">'pow rez'!$1:$2</definedName>
    <definedName name="Z_99936A5A_6313_48CD_AEA8_E5CBD8CAD0BE_.wvu.FilterData" localSheetId="2" hidden="1">'gm podst'!$A$2:$S$37</definedName>
    <definedName name="Z_99936A5A_6313_48CD_AEA8_E5CBD8CAD0BE_.wvu.FilterData" localSheetId="4" hidden="1">'gm rez'!$A$1:$S$29</definedName>
    <definedName name="Z_99936A5A_6313_48CD_AEA8_E5CBD8CAD0BE_.wvu.FilterData" localSheetId="1" hidden="1">'pow podst'!$A$1:$R$15</definedName>
    <definedName name="Z_99936A5A_6313_48CD_AEA8_E5CBD8CAD0BE_.wvu.PrintArea" localSheetId="2" hidden="1">'gm podst'!$A$1:$O$41</definedName>
    <definedName name="Z_99936A5A_6313_48CD_AEA8_E5CBD8CAD0BE_.wvu.PrintArea" localSheetId="4" hidden="1">'gm rez'!$A$1:$O$32</definedName>
    <definedName name="Z_99936A5A_6313_48CD_AEA8_E5CBD8CAD0BE_.wvu.PrintArea" localSheetId="1" hidden="1">'pow podst'!$A$1:$N$19</definedName>
    <definedName name="Z_99936A5A_6313_48CD_AEA8_E5CBD8CAD0BE_.wvu.PrintArea" localSheetId="3" hidden="1">'pow rez'!$A$1:$N$12</definedName>
    <definedName name="Z_99936A5A_6313_48CD_AEA8_E5CBD8CAD0BE_.wvu.PrintArea" localSheetId="0" hidden="1">'TERC - "nazwa woj"'!$A$1:$G$24</definedName>
    <definedName name="Z_99936A5A_6313_48CD_AEA8_E5CBD8CAD0BE_.wvu.PrintTitles" localSheetId="2" hidden="1">'gm podst'!$1:$2</definedName>
    <definedName name="Z_99936A5A_6313_48CD_AEA8_E5CBD8CAD0BE_.wvu.PrintTitles" localSheetId="4" hidden="1">'gm rez'!$1:$2</definedName>
    <definedName name="Z_99936A5A_6313_48CD_AEA8_E5CBD8CAD0BE_.wvu.PrintTitles" localSheetId="1" hidden="1">'pow podst'!$1:$2</definedName>
    <definedName name="Z_99936A5A_6313_48CD_AEA8_E5CBD8CAD0BE_.wvu.PrintTitles" localSheetId="3" hidden="1">'pow rez'!$1:$2</definedName>
    <definedName name="Z_AE2CB52F_28C5_485A_9249_C51751C5DC83_.wvu.FilterData" localSheetId="2" hidden="1">'gm podst'!$A$2:$S$37</definedName>
    <definedName name="Z_B30198DC_9963_4D91_90F2_3DD2D7982874_.wvu.FilterData" localSheetId="2" hidden="1">'gm podst'!$A$2:$S$37</definedName>
    <definedName name="Z_B9F0CED3_06DC_4E1C_A261_631461D2F7C6_.wvu.FilterData" localSheetId="2" hidden="1">'gm podst'!$A$2:$S$37</definedName>
    <definedName name="Z_B9F0CED3_06DC_4E1C_A261_631461D2F7C6_.wvu.FilterData" localSheetId="1" hidden="1">'pow podst'!$A$1:$R$15</definedName>
    <definedName name="Z_C2B695A7_5BF2_4A56_B078_18C0F4E9E2FE_.wvu.FilterData" localSheetId="2" hidden="1">'gm podst'!$A$2:$S$37</definedName>
    <definedName name="Z_C2B695A7_5BF2_4A56_B078_18C0F4E9E2FE_.wvu.FilterData" localSheetId="4" hidden="1">'gm rez'!$A$1:$S$29</definedName>
    <definedName name="Z_C2B695A7_5BF2_4A56_B078_18C0F4E9E2FE_.wvu.FilterData" localSheetId="1" hidden="1">'pow podst'!$A$1:$R$15</definedName>
    <definedName name="Z_FB86B473_E290_407F_BD1E_F3AF2FDC9CA5_.wvu.FilterData" localSheetId="2" hidden="1">'gm podst'!$A$2:$S$37</definedName>
    <definedName name="Z_FB86B473_E290_407F_BD1E_F3AF2FDC9CA5_.wvu.FilterData" localSheetId="1" hidden="1">'pow podst'!$A$1:$R$15</definedName>
  </definedNames>
  <calcPr calcId="191029"/>
  <customWorkbookViews>
    <customWorkbookView name="Agnieszka Wagner - Widok osobisty" guid="{99936A5A-6313-48CD-AEA8-E5CBD8CAD0BE}" mergeInterval="0" personalView="1" maximized="1" xWindow="1912" yWindow="-8" windowWidth="1936" windowHeight="1056" activeSheetId="3"/>
    <customWorkbookView name="Zofia Malik - Widok osobisty" guid="{7FA0E4AB-AF05-4C47-B6C1-88A5911A5A92}" mergeInterval="0" personalView="1" maximized="1" xWindow="-8" yWindow="-8" windowWidth="1936" windowHeight="1056" activeSheetId="2"/>
    <customWorkbookView name="Katarzyna Juszczak - Widok osobisty" guid="{764740A2-90BA-4B9E-970B-2B6C3E57EAC4}" mergeInterval="0" personalView="1" maximized="1" xWindow="1912" yWindow="-9" windowWidth="1936" windowHeight="1176" activeSheetId="3"/>
    <customWorkbookView name="Kinga Kucharska - Widok osobisty" guid="{49886108-274E-407A-8FC2-D3A1E1B0B26E}" mergeInterval="0" personalView="1" maximized="1" xWindow="1912" yWindow="-8" windowWidth="1936" windowHeight="1056" activeSheetId="2"/>
  </customWorkbookViews>
</workbook>
</file>

<file path=xl/calcChain.xml><?xml version="1.0" encoding="utf-8"?>
<calcChain xmlns="http://schemas.openxmlformats.org/spreadsheetml/2006/main">
  <c r="L35" i="3" l="1"/>
  <c r="K13" i="2"/>
  <c r="L13" i="2" s="1"/>
  <c r="R13" i="2" s="1"/>
  <c r="K12" i="2"/>
  <c r="P12" i="2" s="1"/>
  <c r="Q12" i="2" s="1"/>
  <c r="N13" i="2" l="1"/>
  <c r="O13" i="2" s="1"/>
  <c r="L12" i="2"/>
  <c r="R12" i="2" s="1"/>
  <c r="N12" i="2"/>
  <c r="O12" i="2" s="1"/>
  <c r="P13" i="2"/>
  <c r="Q13" i="2" s="1"/>
  <c r="M35" i="3"/>
  <c r="S35" i="3" s="1"/>
  <c r="Q35" i="3"/>
  <c r="R35" i="3" s="1"/>
  <c r="O35" i="3"/>
  <c r="P35" i="3" s="1"/>
  <c r="L34" i="3"/>
  <c r="M34" i="3" s="1"/>
  <c r="S34" i="3" s="1"/>
  <c r="K11" i="2"/>
  <c r="P11" i="2" s="1"/>
  <c r="Q11" i="2" s="1"/>
  <c r="K10" i="2"/>
  <c r="L10" i="2" s="1"/>
  <c r="O34" i="3" l="1"/>
  <c r="P34" i="3" s="1"/>
  <c r="Q34" i="3"/>
  <c r="R34" i="3" s="1"/>
  <c r="N11" i="2"/>
  <c r="O11" i="2" s="1"/>
  <c r="L11" i="2"/>
  <c r="R11" i="2" s="1"/>
  <c r="R10" i="2"/>
  <c r="P10" i="2"/>
  <c r="Q10" i="2" s="1"/>
  <c r="N10" i="2"/>
  <c r="O10" i="2" s="1"/>
  <c r="L4" i="5"/>
  <c r="M4" i="5" s="1"/>
  <c r="L5" i="5"/>
  <c r="O5" i="5" s="1"/>
  <c r="L6" i="5"/>
  <c r="M6" i="5" s="1"/>
  <c r="L7" i="5"/>
  <c r="O7" i="5" s="1"/>
  <c r="L8" i="5"/>
  <c r="M8" i="5" s="1"/>
  <c r="L9" i="5"/>
  <c r="O9" i="5" s="1"/>
  <c r="L10" i="5"/>
  <c r="M10" i="5" s="1"/>
  <c r="L11" i="5"/>
  <c r="M11" i="5" s="1"/>
  <c r="L12" i="5"/>
  <c r="M12" i="5" s="1"/>
  <c r="L13" i="5"/>
  <c r="O13" i="5" s="1"/>
  <c r="L14" i="5"/>
  <c r="M14" i="5" s="1"/>
  <c r="L15" i="5"/>
  <c r="M15" i="5" s="1"/>
  <c r="L16" i="5"/>
  <c r="M16" i="5" s="1"/>
  <c r="L17" i="5"/>
  <c r="O17" i="5" s="1"/>
  <c r="L18" i="5"/>
  <c r="M18" i="5" s="1"/>
  <c r="L19" i="5"/>
  <c r="M19" i="5" s="1"/>
  <c r="L20" i="5"/>
  <c r="M20" i="5" s="1"/>
  <c r="L21" i="5"/>
  <c r="O21" i="5" s="1"/>
  <c r="L22" i="5"/>
  <c r="M22" i="5" s="1"/>
  <c r="L23" i="5"/>
  <c r="O23" i="5" s="1"/>
  <c r="L24" i="5"/>
  <c r="M24" i="5" s="1"/>
  <c r="L25" i="5"/>
  <c r="O25" i="5" s="1"/>
  <c r="L26" i="5"/>
  <c r="M26" i="5" s="1"/>
  <c r="L27" i="5"/>
  <c r="M27" i="5" s="1"/>
  <c r="L28" i="5"/>
  <c r="M28" i="5" s="1"/>
  <c r="L30" i="3"/>
  <c r="M30" i="3" s="1"/>
  <c r="L31" i="3"/>
  <c r="M32" i="3"/>
  <c r="L33" i="3"/>
  <c r="M33" i="3" s="1"/>
  <c r="M23" i="5" l="1"/>
  <c r="S23" i="5" s="1"/>
  <c r="M31" i="3"/>
  <c r="S31" i="3" s="1"/>
  <c r="O6" i="5"/>
  <c r="P6" i="5" s="1"/>
  <c r="O22" i="5"/>
  <c r="P22" i="5" s="1"/>
  <c r="O15" i="5"/>
  <c r="P15" i="5" s="1"/>
  <c r="M21" i="5"/>
  <c r="S21" i="5" s="1"/>
  <c r="M7" i="5"/>
  <c r="S7" i="5" s="1"/>
  <c r="O14" i="5"/>
  <c r="P14" i="5" s="1"/>
  <c r="M13" i="5"/>
  <c r="S13" i="5" s="1"/>
  <c r="M5" i="5"/>
  <c r="M9" i="5"/>
  <c r="S9" i="5" s="1"/>
  <c r="S32" i="3"/>
  <c r="S33" i="3"/>
  <c r="Q33" i="3"/>
  <c r="R33" i="3" s="1"/>
  <c r="O32" i="3"/>
  <c r="P32" i="3" s="1"/>
  <c r="O33" i="3"/>
  <c r="P33" i="3" s="1"/>
  <c r="O31" i="3"/>
  <c r="P31" i="3" s="1"/>
  <c r="S30" i="3"/>
  <c r="O30" i="3"/>
  <c r="P30" i="3" s="1"/>
  <c r="Q32" i="3"/>
  <c r="R32" i="3" s="1"/>
  <c r="Q31" i="3"/>
  <c r="R31" i="3" s="1"/>
  <c r="Q30" i="3"/>
  <c r="R30" i="3" s="1"/>
  <c r="O27" i="5"/>
  <c r="P27" i="5" s="1"/>
  <c r="O26" i="5"/>
  <c r="P26" i="5" s="1"/>
  <c r="M25" i="5"/>
  <c r="M17" i="5"/>
  <c r="S17" i="5" s="1"/>
  <c r="O19" i="5"/>
  <c r="P19" i="5" s="1"/>
  <c r="O11" i="5"/>
  <c r="P11" i="5" s="1"/>
  <c r="O18" i="5"/>
  <c r="P18" i="5" s="1"/>
  <c r="O10" i="5"/>
  <c r="P10" i="5" s="1"/>
  <c r="O28" i="5"/>
  <c r="P28" i="5" s="1"/>
  <c r="O24" i="5"/>
  <c r="P24" i="5" s="1"/>
  <c r="O20" i="5"/>
  <c r="P20" i="5" s="1"/>
  <c r="O16" i="5"/>
  <c r="P16" i="5" s="1"/>
  <c r="O12" i="5"/>
  <c r="P12" i="5" s="1"/>
  <c r="O8" i="5"/>
  <c r="P8" i="5" s="1"/>
  <c r="O4" i="5"/>
  <c r="Q6" i="5"/>
  <c r="R6" i="5" s="1"/>
  <c r="S6" i="5"/>
  <c r="P7" i="5"/>
  <c r="Q7" i="5"/>
  <c r="R7" i="5" s="1"/>
  <c r="Q8" i="5"/>
  <c r="R8" i="5" s="1"/>
  <c r="S8" i="5"/>
  <c r="P9" i="5"/>
  <c r="Q9" i="5"/>
  <c r="R9" i="5" s="1"/>
  <c r="Q10" i="5"/>
  <c r="R10" i="5" s="1"/>
  <c r="S10" i="5"/>
  <c r="Q11" i="5"/>
  <c r="R11" i="5" s="1"/>
  <c r="S11" i="5"/>
  <c r="Q12" i="5"/>
  <c r="R12" i="5" s="1"/>
  <c r="S12" i="5"/>
  <c r="P13" i="5"/>
  <c r="Q13" i="5"/>
  <c r="R13" i="5" s="1"/>
  <c r="Q14" i="5"/>
  <c r="R14" i="5" s="1"/>
  <c r="S14" i="5"/>
  <c r="Q15" i="5"/>
  <c r="R15" i="5" s="1"/>
  <c r="S15" i="5"/>
  <c r="Q16" i="5"/>
  <c r="R16" i="5" s="1"/>
  <c r="S16" i="5"/>
  <c r="P17" i="5"/>
  <c r="Q17" i="5"/>
  <c r="R17" i="5" s="1"/>
  <c r="Q18" i="5"/>
  <c r="R18" i="5" s="1"/>
  <c r="S18" i="5"/>
  <c r="Q19" i="5"/>
  <c r="R19" i="5" s="1"/>
  <c r="S19" i="5"/>
  <c r="Q20" i="5"/>
  <c r="R20" i="5" s="1"/>
  <c r="S20" i="5"/>
  <c r="P21" i="5"/>
  <c r="Q21" i="5"/>
  <c r="R21" i="5" s="1"/>
  <c r="Q22" i="5"/>
  <c r="R22" i="5" s="1"/>
  <c r="S22" i="5"/>
  <c r="P23" i="5"/>
  <c r="Q23" i="5"/>
  <c r="R23" i="5" s="1"/>
  <c r="Q24" i="5"/>
  <c r="R24" i="5" s="1"/>
  <c r="S24" i="5"/>
  <c r="P25" i="5"/>
  <c r="Q25" i="5"/>
  <c r="R25" i="5" s="1"/>
  <c r="S25" i="5"/>
  <c r="Q26" i="5"/>
  <c r="R26" i="5" s="1"/>
  <c r="S26" i="5"/>
  <c r="Q27" i="5"/>
  <c r="R27" i="5" s="1"/>
  <c r="S27" i="5"/>
  <c r="Q28" i="5"/>
  <c r="R28" i="5" s="1"/>
  <c r="S28" i="5"/>
  <c r="K7" i="4" l="1"/>
  <c r="K6" i="4"/>
  <c r="K5" i="4"/>
  <c r="L3" i="3"/>
  <c r="L4" i="3"/>
  <c r="M4" i="3" s="1"/>
  <c r="L5" i="3"/>
  <c r="M5" i="3" s="1"/>
  <c r="L6" i="3"/>
  <c r="O6" i="3" s="1"/>
  <c r="M7" i="3"/>
  <c r="L8" i="3"/>
  <c r="M8" i="3" s="1"/>
  <c r="L9" i="3"/>
  <c r="M9" i="3" s="1"/>
  <c r="L10" i="3"/>
  <c r="L11" i="3"/>
  <c r="M11" i="3" s="1"/>
  <c r="L13" i="3"/>
  <c r="M13" i="3" s="1"/>
  <c r="L14" i="3"/>
  <c r="M14" i="3" s="1"/>
  <c r="S14" i="3" s="1"/>
  <c r="L16" i="3"/>
  <c r="M16" i="3" s="1"/>
  <c r="L17" i="3"/>
  <c r="M17" i="3" s="1"/>
  <c r="M18" i="3"/>
  <c r="L19" i="3"/>
  <c r="L20" i="3"/>
  <c r="M20" i="3" s="1"/>
  <c r="L21" i="3"/>
  <c r="L22" i="3"/>
  <c r="M22" i="3" s="1"/>
  <c r="L23" i="3"/>
  <c r="M23" i="3" s="1"/>
  <c r="S23" i="3" s="1"/>
  <c r="M24" i="3"/>
  <c r="L25" i="3"/>
  <c r="M25" i="3" s="1"/>
  <c r="S25" i="3" s="1"/>
  <c r="L26" i="3"/>
  <c r="M26" i="3" s="1"/>
  <c r="L27" i="3"/>
  <c r="Q27" i="3" s="1"/>
  <c r="R27" i="3" s="1"/>
  <c r="L28" i="3"/>
  <c r="M28" i="3" s="1"/>
  <c r="L29" i="3"/>
  <c r="M36" i="3"/>
  <c r="K4" i="2"/>
  <c r="L4" i="2" s="1"/>
  <c r="K5" i="2"/>
  <c r="L5" i="2" s="1"/>
  <c r="K6" i="2"/>
  <c r="L6" i="2" s="1"/>
  <c r="K7" i="2"/>
  <c r="L7" i="2" s="1"/>
  <c r="K8" i="2"/>
  <c r="L8" i="2" s="1"/>
  <c r="K9" i="2"/>
  <c r="N9" i="2" s="1"/>
  <c r="L14" i="2"/>
  <c r="L5" i="4" l="1"/>
  <c r="P5" i="4"/>
  <c r="Q5" i="4" s="1"/>
  <c r="R5" i="4"/>
  <c r="P6" i="4"/>
  <c r="Q6" i="4" s="1"/>
  <c r="L6" i="4"/>
  <c r="R6" i="4" s="1"/>
  <c r="P3" i="4"/>
  <c r="Q3" i="4" s="1"/>
  <c r="R3" i="4"/>
  <c r="N7" i="4"/>
  <c r="O7" i="4" s="1"/>
  <c r="P7" i="4"/>
  <c r="Q7" i="4" s="1"/>
  <c r="O4" i="4"/>
  <c r="P4" i="4"/>
  <c r="Q4" i="4" s="1"/>
  <c r="M6" i="3"/>
  <c r="S6" i="3" s="1"/>
  <c r="O3" i="4"/>
  <c r="N6" i="4"/>
  <c r="O6" i="4" s="1"/>
  <c r="M3" i="3"/>
  <c r="S24" i="3"/>
  <c r="O25" i="3"/>
  <c r="P25" i="3" s="1"/>
  <c r="M19" i="3"/>
  <c r="S19" i="3" s="1"/>
  <c r="O22" i="3"/>
  <c r="P22" i="3" s="1"/>
  <c r="M10" i="3"/>
  <c r="S10" i="3" s="1"/>
  <c r="S11" i="3"/>
  <c r="O8" i="3"/>
  <c r="P8" i="3" s="1"/>
  <c r="O5" i="3"/>
  <c r="S17" i="3"/>
  <c r="O17" i="3"/>
  <c r="P17" i="3" s="1"/>
  <c r="S22" i="3"/>
  <c r="S16" i="3"/>
  <c r="S8" i="3"/>
  <c r="O36" i="3"/>
  <c r="P36" i="3" s="1"/>
  <c r="O13" i="3"/>
  <c r="P13" i="3" s="1"/>
  <c r="S28" i="3"/>
  <c r="S20" i="3"/>
  <c r="S13" i="3"/>
  <c r="S7" i="3"/>
  <c r="Q6" i="3"/>
  <c r="R6" i="3" s="1"/>
  <c r="M27" i="3"/>
  <c r="S27" i="3" s="1"/>
  <c r="O28" i="3"/>
  <c r="P28" i="3" s="1"/>
  <c r="O24" i="3"/>
  <c r="P24" i="3" s="1"/>
  <c r="O20" i="3"/>
  <c r="P20" i="3" s="1"/>
  <c r="O16" i="3"/>
  <c r="P16" i="3" s="1"/>
  <c r="O11" i="3"/>
  <c r="P11" i="3" s="1"/>
  <c r="O7" i="3"/>
  <c r="P7" i="3" s="1"/>
  <c r="O3" i="3"/>
  <c r="S36" i="3"/>
  <c r="Q29" i="3"/>
  <c r="R29" i="3" s="1"/>
  <c r="S26" i="3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P6" i="3"/>
  <c r="O26" i="3"/>
  <c r="P26" i="3" s="1"/>
  <c r="O18" i="3"/>
  <c r="P18" i="3" s="1"/>
  <c r="O9" i="3"/>
  <c r="P9" i="3" s="1"/>
  <c r="S18" i="3"/>
  <c r="S9" i="3"/>
  <c r="O29" i="3"/>
  <c r="P29" i="3" s="1"/>
  <c r="O21" i="3"/>
  <c r="P21" i="3" s="1"/>
  <c r="O12" i="3"/>
  <c r="P12" i="3" s="1"/>
  <c r="O4" i="3"/>
  <c r="Q28" i="3"/>
  <c r="R28" i="3" s="1"/>
  <c r="M29" i="3"/>
  <c r="S29" i="3" s="1"/>
  <c r="M21" i="3"/>
  <c r="S21" i="3" s="1"/>
  <c r="M12" i="3"/>
  <c r="S12" i="3" s="1"/>
  <c r="O27" i="3"/>
  <c r="P27" i="3" s="1"/>
  <c r="O23" i="3"/>
  <c r="P23" i="3" s="1"/>
  <c r="O19" i="3"/>
  <c r="P19" i="3" s="1"/>
  <c r="O14" i="3"/>
  <c r="P14" i="3" s="1"/>
  <c r="O10" i="3"/>
  <c r="P10" i="3" s="1"/>
  <c r="Q36" i="3"/>
  <c r="R36" i="3" s="1"/>
  <c r="Q26" i="3"/>
  <c r="R26" i="3" s="1"/>
  <c r="N6" i="2"/>
  <c r="L9" i="2"/>
  <c r="N14" i="2"/>
  <c r="N5" i="4"/>
  <c r="R4" i="4"/>
  <c r="L7" i="4"/>
  <c r="R7" i="4" s="1"/>
  <c r="N5" i="2"/>
  <c r="N7" i="2"/>
  <c r="N8" i="2"/>
  <c r="N4" i="2"/>
  <c r="F21" i="1"/>
  <c r="L15" i="3"/>
  <c r="O15" i="3" s="1"/>
  <c r="K3" i="2"/>
  <c r="D22" i="1"/>
  <c r="G22" i="1"/>
  <c r="D21" i="1"/>
  <c r="G21" i="1" l="1"/>
  <c r="N3" i="2"/>
  <c r="K15" i="2"/>
  <c r="O5" i="4"/>
  <c r="L37" i="3"/>
  <c r="F22" i="1"/>
  <c r="P3" i="5"/>
  <c r="Q3" i="5"/>
  <c r="R3" i="5" s="1"/>
  <c r="C22" i="1"/>
  <c r="C21" i="1"/>
  <c r="C19" i="1"/>
  <c r="F19" i="1" l="1"/>
  <c r="G19" i="1"/>
  <c r="D19" i="1"/>
  <c r="Q15" i="3"/>
  <c r="R15" i="3" s="1"/>
  <c r="O29" i="5"/>
  <c r="K29" i="5"/>
  <c r="I29" i="5"/>
  <c r="S5" i="5"/>
  <c r="Q5" i="5"/>
  <c r="R5" i="5" s="1"/>
  <c r="P5" i="5"/>
  <c r="S4" i="5"/>
  <c r="Q4" i="5"/>
  <c r="R4" i="5" s="1"/>
  <c r="P4" i="5"/>
  <c r="S3" i="5"/>
  <c r="L29" i="5"/>
  <c r="N8" i="4"/>
  <c r="J8" i="4"/>
  <c r="H8" i="4"/>
  <c r="O37" i="3"/>
  <c r="K37" i="3"/>
  <c r="I37" i="3"/>
  <c r="S5" i="3"/>
  <c r="Q5" i="3"/>
  <c r="R5" i="3" s="1"/>
  <c r="P5" i="3"/>
  <c r="S4" i="3"/>
  <c r="Q4" i="3"/>
  <c r="R4" i="3" s="1"/>
  <c r="P4" i="3"/>
  <c r="S3" i="3"/>
  <c r="Q3" i="3"/>
  <c r="R3" i="3" s="1"/>
  <c r="P3" i="3"/>
  <c r="P15" i="3"/>
  <c r="E22" i="1" l="1"/>
  <c r="Q29" i="5"/>
  <c r="P29" i="5"/>
  <c r="M29" i="5"/>
  <c r="S29" i="5" s="1"/>
  <c r="K8" i="4"/>
  <c r="E21" i="1"/>
  <c r="M15" i="3"/>
  <c r="E19" i="1" s="1"/>
  <c r="L8" i="4" l="1"/>
  <c r="R8" i="4" s="1"/>
  <c r="P8" i="4"/>
  <c r="O8" i="4"/>
  <c r="M37" i="3"/>
  <c r="S37" i="3" s="1"/>
  <c r="S15" i="3"/>
  <c r="Q37" i="3"/>
  <c r="P37" i="3"/>
  <c r="L3" i="2" l="1"/>
  <c r="H21" i="1" l="1"/>
  <c r="I21" i="1"/>
  <c r="H22" i="1"/>
  <c r="I22" i="1"/>
  <c r="F23" i="1"/>
  <c r="F26" i="1" s="1"/>
  <c r="G23" i="1"/>
  <c r="G26" i="1" s="1"/>
  <c r="D23" i="1"/>
  <c r="D26" i="1" s="1"/>
  <c r="E23" i="1"/>
  <c r="E26" i="1" s="1"/>
  <c r="C23" i="1"/>
  <c r="C26" i="1" s="1"/>
  <c r="C18" i="1"/>
  <c r="I23" i="1" l="1"/>
  <c r="H23" i="1"/>
  <c r="C20" i="1"/>
  <c r="O4" i="2"/>
  <c r="P4" i="2"/>
  <c r="Q4" i="2" s="1"/>
  <c r="O5" i="2"/>
  <c r="P5" i="2"/>
  <c r="Q5" i="2" s="1"/>
  <c r="O6" i="2"/>
  <c r="P6" i="2"/>
  <c r="Q6" i="2" s="1"/>
  <c r="O7" i="2"/>
  <c r="P7" i="2"/>
  <c r="Q7" i="2" s="1"/>
  <c r="O9" i="2"/>
  <c r="P9" i="2"/>
  <c r="Q9" i="2" s="1"/>
  <c r="O14" i="2"/>
  <c r="P14" i="2"/>
  <c r="Q14" i="2" s="1"/>
  <c r="C25" i="1" l="1"/>
  <c r="O8" i="2"/>
  <c r="P8" i="2"/>
  <c r="Q8" i="2" s="1"/>
  <c r="R8" i="2"/>
  <c r="P3" i="2" l="1"/>
  <c r="O3" i="2"/>
  <c r="F18" i="1" l="1"/>
  <c r="F20" i="1" l="1"/>
  <c r="G18" i="1"/>
  <c r="D18" i="1"/>
  <c r="C24" i="1"/>
  <c r="C27" i="1" s="1"/>
  <c r="N15" i="2"/>
  <c r="J15" i="2"/>
  <c r="H15" i="2"/>
  <c r="R14" i="2"/>
  <c r="R9" i="2"/>
  <c r="R7" i="2"/>
  <c r="R6" i="2"/>
  <c r="R5" i="2"/>
  <c r="R4" i="2"/>
  <c r="R3" i="2"/>
  <c r="F24" i="1" l="1"/>
  <c r="F27" i="1" s="1"/>
  <c r="F25" i="1"/>
  <c r="I18" i="1"/>
  <c r="D20" i="1"/>
  <c r="I19" i="1"/>
  <c r="G20" i="1"/>
  <c r="G25" i="1" s="1"/>
  <c r="O15" i="2"/>
  <c r="P15" i="2"/>
  <c r="Q3" i="2"/>
  <c r="H19" i="1"/>
  <c r="L15" i="2"/>
  <c r="R15" i="2" s="1"/>
  <c r="E18" i="1"/>
  <c r="D24" i="1" l="1"/>
  <c r="D27" i="1" s="1"/>
  <c r="H18" i="1"/>
  <c r="D25" i="1"/>
  <c r="I20" i="1"/>
  <c r="E20" i="1"/>
  <c r="G24" i="1"/>
  <c r="I24" i="1" s="1"/>
  <c r="G27" i="1" l="1"/>
  <c r="H20" i="1"/>
  <c r="E25" i="1"/>
  <c r="E24" i="1"/>
  <c r="H24" i="1" s="1"/>
  <c r="E27" i="1" l="1"/>
</calcChain>
</file>

<file path=xl/sharedStrings.xml><?xml version="1.0" encoding="utf-8"?>
<sst xmlns="http://schemas.openxmlformats.org/spreadsheetml/2006/main" count="648" uniqueCount="276">
  <si>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</si>
  <si>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</si>
  <si>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</si>
  <si>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</si>
  <si>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</si>
  <si>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</si>
  <si>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</si>
  <si>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</si>
  <si>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</si>
  <si>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</si>
  <si>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</si>
  <si>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</si>
  <si>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</si>
  <si>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</si>
  <si>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</si>
  <si>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</si>
  <si>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</si>
  <si>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</si>
  <si>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</si>
  <si>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</si>
  <si>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</si>
  <si>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</si>
  <si>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</si>
  <si>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</si>
  <si>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</si>
  <si>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</si>
  <si>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</si>
  <si>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</si>
  <si>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</si>
  <si>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</si>
  <si>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</si>
  <si>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</si>
  <si>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</si>
  <si>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</si>
  <si>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</si>
  <si>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</si>
  <si>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</si>
  <si>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</si>
  <si>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</si>
  <si>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</si>
  <si>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</si>
  <si>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2023 r.</t>
    </r>
  </si>
  <si>
    <t>Województwo Opolskie</t>
  </si>
  <si>
    <t>RFRD/2023/P/1/R</t>
  </si>
  <si>
    <t>RFRD/2023/P/5/R</t>
  </si>
  <si>
    <t>RFRD/2023/P/15/R</t>
  </si>
  <si>
    <t>RFRD/2023/P/2/R</t>
  </si>
  <si>
    <t>RFRD/2023/P/8/R</t>
  </si>
  <si>
    <t>RFRD/2023/P/6/R</t>
  </si>
  <si>
    <t>RFRD/2023/P/14/R</t>
  </si>
  <si>
    <t>RFRD/2023/P/9/R</t>
  </si>
  <si>
    <t>RFRD/2023/P/3/R</t>
  </si>
  <si>
    <t>RFRD/2023/P/11/R</t>
  </si>
  <si>
    <t>RFRD/2023/P/7/R</t>
  </si>
  <si>
    <t>RFRD/2023/P/10/R</t>
  </si>
  <si>
    <t>RFRD/2023/P/4/R</t>
  </si>
  <si>
    <t>N</t>
  </si>
  <si>
    <t>R</t>
  </si>
  <si>
    <t>Powiat Brzeski</t>
  </si>
  <si>
    <t xml:space="preserve">Remont DP nr 1547 O na odc. Jędrzejów- Starowice Dolne </t>
  </si>
  <si>
    <t>Powiat Opolski</t>
  </si>
  <si>
    <t>Remont drogi powiatowej Nr 1507 O Magnuszkowice - Grodków na odc. Magnuszkowice - Gracze</t>
  </si>
  <si>
    <t>Powiat Prudnicki</t>
  </si>
  <si>
    <t>Remont dróg powiatowych nr 1611 O relacji Rudziczka - Wierzbiec i 1612 O relacji Niemysłowice - Szybowice</t>
  </si>
  <si>
    <t>Powiat Głubczycki</t>
  </si>
  <si>
    <t>Remont części drogi powiatowej nr 1234 O relacji DW 420 - Rozumice - Ściborzyce Wlk - Granica Państwa</t>
  </si>
  <si>
    <t xml:space="preserve">Powiat Kluczborski </t>
  </si>
  <si>
    <t>Remont drogi powiatowej Nr 1718 O Ligota Prószkowska - DW 429 na odcinku Ligota Prószkowska - Jaśkowice</t>
  </si>
  <si>
    <t>Remont drogi powiatowej nr DP 1279 O relacji DK 40 - Olszynka - Słoków</t>
  </si>
  <si>
    <t>Powiat Oleski</t>
  </si>
  <si>
    <t>Remont drogi powiatowej nr 1705 O w m. Radawie, Zębowice, Szemrowice, Warłów, Dobrodzień</t>
  </si>
  <si>
    <t>Remont drogi powiatowej nr DP 1272 O relacji Krobusz - DP 1268 O na odcinku 999,50 m</t>
  </si>
  <si>
    <t>Powiat Strzelecki</t>
  </si>
  <si>
    <t>Remont drogi powiatowej 1805 O Strzelce Opolskie - Leśnica - Kędzierzyn-Koźle w m. Leśnica ul. Kozielska</t>
  </si>
  <si>
    <t>Remont części drogi powiatowej nr 1287 O relacji Dobieszów-Pielgrzymów</t>
  </si>
  <si>
    <t>Remont drogi powiatowej 1809 O Izbicko - Ligota Dolna na odcinku Otmice - Siedlec</t>
  </si>
  <si>
    <t>Powiat Kędzierzyńsko-Kozielski</t>
  </si>
  <si>
    <t>Remont drogi powiatowej nr 2042 O ul. Józefa Bema w Kędzierzynie- Koźlu</t>
  </si>
  <si>
    <t>Remont drogi powiatowej 1842 O Piotrkówka - Osiek na odcinku Piotrkówka - Łaziska</t>
  </si>
  <si>
    <t>Powiat Krapkowicki</t>
  </si>
  <si>
    <t>Remont drogi powiatowej nr 1817 O na odcinku Kamień Śląski - granica powiatu - etap I</t>
  </si>
  <si>
    <t>wrzesień 2023 - grudzień 2023</t>
  </si>
  <si>
    <t>lipiec 2023 - grudzień 2023</t>
  </si>
  <si>
    <t>lipiec 2023 - listopad 2023</t>
  </si>
  <si>
    <t>lipiec 2023 - październik 2023</t>
  </si>
  <si>
    <t>lipiec 2023 - wrzesień 2023</t>
  </si>
  <si>
    <t>wrzesień 2023 -grudzień 2023</t>
  </si>
  <si>
    <t>sierpień 2023 - listopad 2023</t>
  </si>
  <si>
    <t>RFRD/2023/G/25/R</t>
  </si>
  <si>
    <t>RFRD/2023/G/64/R</t>
  </si>
  <si>
    <t>RFRD/2023/G/65/R</t>
  </si>
  <si>
    <t>RFRD/2023/G/1/R</t>
  </si>
  <si>
    <t>RFRD/2023/G/38/R</t>
  </si>
  <si>
    <t>RFRD/2023/G/52/R</t>
  </si>
  <si>
    <t>RFRD/2023/G/49/R</t>
  </si>
  <si>
    <t>RFRD/2023/G/26/R</t>
  </si>
  <si>
    <t>RFRD/2023/G/27/R</t>
  </si>
  <si>
    <t>RFRD/2023/G/20/R</t>
  </si>
  <si>
    <t>RFRD/2023/G/36/R</t>
  </si>
  <si>
    <t>RFRD/2023/G/16/R</t>
  </si>
  <si>
    <t>RFRD/2023/G/12/R</t>
  </si>
  <si>
    <t>RFRD/2023/G/53/R</t>
  </si>
  <si>
    <t>RFRD/2023/G/15/R</t>
  </si>
  <si>
    <t>RFRD/2023/G/67/R</t>
  </si>
  <si>
    <t>RFRD/2023/G/46/R</t>
  </si>
  <si>
    <t>RFRD/2023/G/22/R</t>
  </si>
  <si>
    <t>RFRD/2023/G/14/R</t>
  </si>
  <si>
    <t>RFRD/2023/G/63/R</t>
  </si>
  <si>
    <t>RFRD/2023/G/56/R</t>
  </si>
  <si>
    <t>RFRD/2023/G/68/R</t>
  </si>
  <si>
    <t>RFRD/2023/G/66/R</t>
  </si>
  <si>
    <t>RFRD/2023/G/54/R</t>
  </si>
  <si>
    <t>RFRD/2023/G/50/R</t>
  </si>
  <si>
    <t>RFRD/2023/G/47/R</t>
  </si>
  <si>
    <t>RFRD/2023/G/48/R</t>
  </si>
  <si>
    <t>RFRD/2023/G/37/R</t>
  </si>
  <si>
    <t>RFRD/2023/G/3/R</t>
  </si>
  <si>
    <t>RFRD/2023/G/61/R</t>
  </si>
  <si>
    <t>RFRD/2023/G/28/R</t>
  </si>
  <si>
    <t>RFRD/2023/G/29/R</t>
  </si>
  <si>
    <t>RFRD/2023/G/31/R</t>
  </si>
  <si>
    <t>RFRD/2023/G/21/R</t>
  </si>
  <si>
    <t>RFRD/2023/G/30/R</t>
  </si>
  <si>
    <t>RFRD/2023/G/51/R</t>
  </si>
  <si>
    <t>RFRD/2023/G/5/R</t>
  </si>
  <si>
    <t>RFRD/2023/G/39/R</t>
  </si>
  <si>
    <t>RFRD/2023/G/42/R</t>
  </si>
  <si>
    <t>RFRD/2023/G/17/R</t>
  </si>
  <si>
    <t>RFRD/2023/G/69/R</t>
  </si>
  <si>
    <t>RFRD/2023/G/58/R</t>
  </si>
  <si>
    <t>RFRD/2023/G/40/R</t>
  </si>
  <si>
    <t>RFRD/2023/G/35/R</t>
  </si>
  <si>
    <t>RFRD/2023/G/6/R</t>
  </si>
  <si>
    <t>RFRD/2023/G/60/R</t>
  </si>
  <si>
    <t>RFRD/2023/G/7/R</t>
  </si>
  <si>
    <t>RFRD/2023/G/11/R</t>
  </si>
  <si>
    <t>RFRD/2023/G/4/R</t>
  </si>
  <si>
    <t>RFRD/2023/G/32/R</t>
  </si>
  <si>
    <t>RFRD/2023/G/13/R</t>
  </si>
  <si>
    <t>RFRD/2023/G/8/R</t>
  </si>
  <si>
    <t>RFRD/2023/G/2/R</t>
  </si>
  <si>
    <t>RFRD/2023/G/9/R</t>
  </si>
  <si>
    <t>RFRD/2023/G/10/R</t>
  </si>
  <si>
    <t>Gmina Kędzierzyn-Koźle</t>
  </si>
  <si>
    <t>Remont ulic na osiedlu Kuźniczka w Kędzierzynie-Koźlu - Etap II (ul. Leszczynowa, Głogowa, Jodłowa, Starowiejska, Ogrodowa)</t>
  </si>
  <si>
    <t>Gmina Ozimek</t>
  </si>
  <si>
    <t>Remont nawierzchni jezdni drogi gminnej nr 103336 O - ul. ks. Kałuży w m. Ozimek</t>
  </si>
  <si>
    <t>Remont nawierzchni jezdni drogi gminnej nr 103348 O - ul. Leśnej w m. Ozimek</t>
  </si>
  <si>
    <t>Gmina Kluczbork</t>
  </si>
  <si>
    <t>Powiat Kluczborski</t>
  </si>
  <si>
    <t>Remont ul. Zamkowej, Paderewskiego, Armii Krajowej i Kościelnej w Kluczborku</t>
  </si>
  <si>
    <t>Gmina Głubczyce</t>
  </si>
  <si>
    <t>Remont drogi gminnej ulicy Chrobrego w Głubczycach</t>
  </si>
  <si>
    <t>Gmina Paczków</t>
  </si>
  <si>
    <t>Powiat Nyski</t>
  </si>
  <si>
    <t>Remont ul. Kolejowej w Paczkowie</t>
  </si>
  <si>
    <t>Gmina Gorzów Śląski</t>
  </si>
  <si>
    <t>Remont drogi gminnej nr 100801 O w Uszycach</t>
  </si>
  <si>
    <t>Gmina Rudniki</t>
  </si>
  <si>
    <t>Remont drogi gminnej nr 101029 O w Jaworznie Bankowym</t>
  </si>
  <si>
    <t>Gmina Skarbimierz</t>
  </si>
  <si>
    <t>Remont drogi gminnej Nr 1020260 O w Skarbimierzu-Osiedle</t>
  </si>
  <si>
    <t>Gmina Chrząstowice</t>
  </si>
  <si>
    <t>Remont drogi gminnej ul. Polnej w Suchym Borze</t>
  </si>
  <si>
    <t>Remont drogi gminnej ulicy Niepodległości w Głubczycach na odcinku od ulicy Parkowej do ulicy Kochanowskiego</t>
  </si>
  <si>
    <t>Gmina Dobrzeń Wielki</t>
  </si>
  <si>
    <t>Remont drogi gminnej ul. Karola Miarki w m. Kup</t>
  </si>
  <si>
    <t>Gmina Nysa</t>
  </si>
  <si>
    <t>Remont ulicy Mikołaja Reja w Nysie</t>
  </si>
  <si>
    <t xml:space="preserve">Gmina Dąbrowa </t>
  </si>
  <si>
    <t>Remont ul. Szkolnej w Mechnicach</t>
  </si>
  <si>
    <t>Remont drogi gminnej ul. Św. Rocha w m. Chróścice</t>
  </si>
  <si>
    <t>Gmina Grodków</t>
  </si>
  <si>
    <t>Remont ul. Konopnickiej w Grodkowie</t>
  </si>
  <si>
    <t>Gmina Popielów</t>
  </si>
  <si>
    <t>Remont nawierzchni drogi gminnej w Starych Siołkowicach (ul. Zapłocie i ul. Zacisze)</t>
  </si>
  <si>
    <t>Remont drogi gminnej numer 108510 O relacji Gołuszowice - Gadzowice</t>
  </si>
  <si>
    <t>Remont drogi gminnej ul. Wiejskiej w Falmirowicach</t>
  </si>
  <si>
    <t>Remont drogi gminnej ul. Strzelców Bytomskich w m. Dobrzeń Wielki</t>
  </si>
  <si>
    <t>Remont nawierzchni jezdni drogi gminnej nr 103380 O - ul. Korczaka w m. Ozimek</t>
  </si>
  <si>
    <t>Remont ul. Wiejskiej w Niewodnikach</t>
  </si>
  <si>
    <t>Gmina Jemielnica</t>
  </si>
  <si>
    <t>Remont drogi gminnej nr 105513 O Jemielnica - Dziewkowice (ul. Stara Kolonia)</t>
  </si>
  <si>
    <t xml:space="preserve">Gmina Ujazd </t>
  </si>
  <si>
    <t xml:space="preserve">Remont nawierzchni Placu Zamkowego oraz ul. Kościelnej w Ujeździe </t>
  </si>
  <si>
    <t>Remont ul. Leśnej w Ciepielowicach</t>
  </si>
  <si>
    <t>Gmina Kietrz</t>
  </si>
  <si>
    <t>Remont części drogi publicznej gminnej w ciągu ul. Głubczyckiej w Kietrzu</t>
  </si>
  <si>
    <t>Remont nawierzchni drogi gminnej Popielów - Rybna</t>
  </si>
  <si>
    <t>Remont nawierzchni drogi gminnej ul. Bocznej Kolejowej w Karłowicach</t>
  </si>
  <si>
    <t>Remont ulicy Krakowskiej w Głubczycach</t>
  </si>
  <si>
    <t>Gmina Głuchołazy</t>
  </si>
  <si>
    <t>Remont nawierzchni asfaltowej ul. Kolejowa w Głuchołazach</t>
  </si>
  <si>
    <t>Gmina Radłów</t>
  </si>
  <si>
    <t>Remont drogi gminnej nr 101226 O Boroszów - Radłów od km 0+853 do km 2+600</t>
  </si>
  <si>
    <t>Gmina Komprachcice</t>
  </si>
  <si>
    <t xml:space="preserve">Remont drogi gminnej nr 104007 ulicy Krzyżowej na odcinku Komprachcice - Dziekaństwo </t>
  </si>
  <si>
    <t>Gmina Pawłowiczki</t>
  </si>
  <si>
    <t>Remont dróg gminnych ulicy Sienkiewicza i ulicy Leśnej w Ostrożnicy</t>
  </si>
  <si>
    <t>Gmina Lewin Brzeski</t>
  </si>
  <si>
    <t>Remont drogi gminnej ulicy Narutowicza w Lewinie Brzeskim</t>
  </si>
  <si>
    <t>Remont drogi gminnej ul. Sosnowej w Suchym Borze</t>
  </si>
  <si>
    <t>Gmina Branice</t>
  </si>
  <si>
    <t>Remont drogi gminnej nr G108906 O w miejscowości Jędrychowice</t>
  </si>
  <si>
    <t>Gmina Głogówek</t>
  </si>
  <si>
    <t>Remont drogi gminnej w miejscowości Zawada - But</t>
  </si>
  <si>
    <t>Remont nawierzchni asfaltowej ul. Kopernika</t>
  </si>
  <si>
    <t>Gmina Praszka</t>
  </si>
  <si>
    <t>Remont drogi gminnej nr 100901 O Wygiełdów - Pawłówka</t>
  </si>
  <si>
    <t>Gmina Reńska Wieś</t>
  </si>
  <si>
    <t>Remont drogi gminnej - ul. Nowy Dwór w Większycach</t>
  </si>
  <si>
    <t>Gmina Murów</t>
  </si>
  <si>
    <t>Remont drogi nr 101 502 O ulicy Wolności w miejscowości Radomierowice</t>
  </si>
  <si>
    <t>Gmina Prudnik</t>
  </si>
  <si>
    <t xml:space="preserve">Remont nawierzchni jezdni i chodników przy ulicy Wybickiego w Prudniku </t>
  </si>
  <si>
    <t>Gmina Biała</t>
  </si>
  <si>
    <t>Remont drogi gminnej w miejscowości Chrzelice</t>
  </si>
  <si>
    <t>Gmina Zawadzkie</t>
  </si>
  <si>
    <t>Remont nawierzchni jezdni i chodników ulicy Mickiewicza w Zawadzkiem wraz z przebudową kanalizacji deszczowej</t>
  </si>
  <si>
    <t>Remont drogi nr 101 515 O ulicy Lipowej w miejscowości Nowe Budkowice</t>
  </si>
  <si>
    <t>Remont drogi gminnej w miejscowości Ligota Bialska</t>
  </si>
  <si>
    <t>Remont ulicy Władysława Broniewskiego w Głubczycach na odcinku od ulicy Żeromskiego do Parku Miejskiego</t>
  </si>
  <si>
    <t>Remont nawierzchni asfaltowej ul. Koszyka w Głuchołazach</t>
  </si>
  <si>
    <t>Gmina Byczyna</t>
  </si>
  <si>
    <t>Remont ulicy Bolesława Chrobrego w Byczynie</t>
  </si>
  <si>
    <t xml:space="preserve">Remont nawierzchni asfaltowej ul. Miarki w Głuchołazach </t>
  </si>
  <si>
    <t>Remont nawierzchni asfaltowej na ul. Parkowej w Głuchołazach</t>
  </si>
  <si>
    <t>Remont nawierzchni bitumicznej ul. Wyspiańskiego w Głuchołazach</t>
  </si>
  <si>
    <t>Remont drogi gminnej - ul. Żabnik w Długomiłowicach - odcinek 3</t>
  </si>
  <si>
    <t>Remont nawierzchni asfaltowej ul. Poprzeczna w Głuchołazach</t>
  </si>
  <si>
    <t>Remont nawierzchni asfaltowej ul. Mickiewicza w Głuchołazach</t>
  </si>
  <si>
    <t>Remont nawierzchni asfaltowej ul. Elsnera w Głuchołazach</t>
  </si>
  <si>
    <t>Remont nawierzchni asfaltowej ul. Okulickiego w Głuchołazach</t>
  </si>
  <si>
    <t>Remont nawierzchni asfaltowej ul. Ogińskiego w Głuchołazach</t>
  </si>
  <si>
    <t>maj 2023 - listopad 2023</t>
  </si>
  <si>
    <t>czerwiec 2023 - grudzień 2023</t>
  </si>
  <si>
    <t>wrzesień 2023 - listopad 2023</t>
  </si>
  <si>
    <t>czerwiec 2023 - listopad 2023</t>
  </si>
  <si>
    <t>kwiecień 2023 - listopad 2023</t>
  </si>
  <si>
    <t>czerwiec 2023 - wrzesień 2023</t>
  </si>
  <si>
    <t>maj 2023 - wrzesień 2023</t>
  </si>
  <si>
    <t>Remont odcinka drogo powiatowej nr 1311 O na odcinku długości 3,510 km (od km 17+078 do km 20+588) w miejscowości Jaśkowice i Gołkowice wraz z remontem mostu (JNI 1018557) - etap 1</t>
  </si>
  <si>
    <t>RFRD/2023/G/334/R</t>
  </si>
  <si>
    <t>RFRD/2023/G/270/R</t>
  </si>
  <si>
    <t xml:space="preserve">Gmina Skoroszyce </t>
  </si>
  <si>
    <t>1607092</t>
  </si>
  <si>
    <t>Remont drogi w m. Makowice</t>
  </si>
  <si>
    <t>październik 2023 lipiec 2024</t>
  </si>
  <si>
    <t>wrzesień 2023 grudzień 2023</t>
  </si>
  <si>
    <t>wrzesień 2023-listopad 2023</t>
  </si>
  <si>
    <t>wrzesień 2023-grudzień 2023</t>
  </si>
  <si>
    <t>wrzesień 2023 lipiec 2024</t>
  </si>
  <si>
    <t>wrzesień 2023 do lipiec 2024</t>
  </si>
  <si>
    <t>styczeń 2022 - czerwiec 2024</t>
  </si>
  <si>
    <t>wrzesień 2023 - grudzień2023</t>
  </si>
  <si>
    <t>wrzesień 2023 - sierpień 2024</t>
  </si>
  <si>
    <t>paździrnik 2023 grudzień 2023</t>
  </si>
  <si>
    <t>wrzesień 2023 marzec 2024</t>
  </si>
  <si>
    <t>październik 2023 grudzień 2023</t>
  </si>
  <si>
    <t>wrzesiń 2023 grudzień 2023</t>
  </si>
  <si>
    <t>sierpień 2023 listopad 2023</t>
  </si>
  <si>
    <t>wrzesień 2023 kwiecień 2024</t>
  </si>
  <si>
    <t>wrzesień  2023 grudzień 2023</t>
  </si>
  <si>
    <t>październik 2023 listopad 2023</t>
  </si>
  <si>
    <t>RFRD/2023/G/74/R</t>
  </si>
  <si>
    <t>Lista zmieniona nr 1</t>
  </si>
  <si>
    <t>12*</t>
  </si>
  <si>
    <t>RFRD/2023/P/13/R przeniesiono z listy rezerwowej</t>
  </si>
  <si>
    <t>RFRD/2023/P/12/R przeniesiono z listy rezerwowej</t>
  </si>
  <si>
    <t>RFRD/2023/P/13/R zadanie przeniesione na listę podstawową</t>
  </si>
  <si>
    <t>RFRD/2023/P/12/R zadanie przeniesione na listę podstawową</t>
  </si>
  <si>
    <t>34*</t>
  </si>
  <si>
    <t>RFRD/2023/G/34/R przeniesiono z listy rezerwowej</t>
  </si>
  <si>
    <t>RFRD/2023/G/34/R zadanie przeniesione na listę podstawową</t>
  </si>
  <si>
    <t>październik 2023 - lipiec 2024</t>
  </si>
  <si>
    <t>październik 2023 - grudzień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</si>
</sst>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%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7" fillId="3" borderId="21" xfId="0" applyNumberFormat="1" applyFont="1" applyFill="1" applyBorder="1" applyAlignment="1">
      <alignment vertical="center"/>
    </xf>
    <xf numFmtId="165" fontId="17" fillId="3" borderId="22" xfId="0" applyNumberFormat="1" applyFont="1" applyFill="1" applyBorder="1" applyAlignment="1">
      <alignment vertical="center"/>
    </xf>
    <xf numFmtId="165" fontId="17" fillId="4" borderId="17" xfId="0" applyNumberFormat="1" applyFont="1" applyFill="1" applyBorder="1" applyAlignment="1">
      <alignment vertical="center"/>
    </xf>
    <xf numFmtId="165" fontId="17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2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2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7" fillId="3" borderId="21" xfId="0" applyNumberFormat="1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21" xfId="0" applyNumberFormat="1" applyFont="1" applyFill="1" applyBorder="1" applyAlignment="1">
      <alignment vertical="center"/>
    </xf>
    <xf numFmtId="165" fontId="22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2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49" fontId="18" fillId="0" borderId="26" xfId="0" applyNumberFormat="1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166" fontId="18" fillId="0" borderId="4" xfId="0" applyNumberFormat="1" applyFont="1" applyFill="1" applyBorder="1" applyAlignment="1">
      <alignment vertical="center"/>
    </xf>
    <xf numFmtId="4" fontId="6" fillId="0" borderId="27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 wrapText="1"/>
    </xf>
    <xf numFmtId="9" fontId="18" fillId="0" borderId="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1" applyFont="1" applyFill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166" fontId="21" fillId="2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9" fontId="21" fillId="2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166" fontId="23" fillId="0" borderId="1" xfId="0" applyNumberFormat="1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3" fillId="0" borderId="1" xfId="0" applyNumberFormat="1" applyFont="1" applyFill="1" applyBorder="1" applyAlignment="1">
      <alignment vertical="center"/>
    </xf>
    <xf numFmtId="0" fontId="0" fillId="6" borderId="0" xfId="0" applyFill="1"/>
    <xf numFmtId="0" fontId="25" fillId="0" borderId="0" xfId="0" applyFont="1"/>
    <xf numFmtId="0" fontId="26" fillId="0" borderId="0" xfId="0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165" fontId="0" fillId="0" borderId="0" xfId="0" applyNumberFormat="1"/>
    <xf numFmtId="0" fontId="25" fillId="0" borderId="0" xfId="0" applyFont="1" applyAlignment="1">
      <alignment horizontal="center" vertical="center"/>
    </xf>
    <xf numFmtId="9" fontId="25" fillId="0" borderId="0" xfId="2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65" fontId="13" fillId="0" borderId="0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vertical="center"/>
    </xf>
    <xf numFmtId="167" fontId="18" fillId="0" borderId="1" xfId="0" applyNumberFormat="1" applyFont="1" applyFill="1" applyBorder="1" applyAlignment="1">
      <alignment vertical="center"/>
    </xf>
    <xf numFmtId="10" fontId="18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9">
    <cellStyle name="Dziesiętny 2" xfId="4" xr:uid="{00000000-0005-0000-0000-000000000000}"/>
    <cellStyle name="Dziesiętny 2 2" xfId="5" xr:uid="{00000000-0005-0000-0000-000001000000}"/>
    <cellStyle name="Dziesiętny 2 2 2" xfId="8" xr:uid="{00000000-0005-0000-0000-000002000000}"/>
    <cellStyle name="Dziesiętny 2 3" xfId="7" xr:uid="{00000000-0005-0000-0000-000003000000}"/>
    <cellStyle name="Normalny" xfId="0" builtinId="0"/>
    <cellStyle name="Normalny 2" xfId="3" xr:uid="{00000000-0005-0000-0000-000005000000}"/>
    <cellStyle name="Normalny 2 2" xfId="6" xr:uid="{00000000-0005-0000-0000-000006000000}"/>
    <cellStyle name="Normalny 3" xfId="1" xr:uid="{00000000-0005-0000-0000-000007000000}"/>
    <cellStyle name="Procentowy 2" xfId="2" xr:uid="{00000000-0005-0000-0000-000008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 x14ac:dyDescent="0.25"/>
  <cols>
    <col min="1" max="1" width="31.5703125" style="13" customWidth="1"/>
    <col min="2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60"/>
      <c r="C1" s="60"/>
      <c r="D1" s="60"/>
      <c r="E1" s="60"/>
      <c r="F1" s="60"/>
      <c r="G1" s="60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61" t="s">
        <v>35</v>
      </c>
      <c r="B2" s="62"/>
      <c r="C2" s="62"/>
      <c r="D2" s="62"/>
      <c r="E2" s="62"/>
      <c r="F2" s="62"/>
      <c r="G2" s="62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ht="37.5" x14ac:dyDescent="0.25">
      <c r="A4" s="14" t="s">
        <v>41</v>
      </c>
      <c r="B4" s="14"/>
      <c r="C4" s="15"/>
      <c r="D4" s="150" t="s">
        <v>265</v>
      </c>
      <c r="E4" s="150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42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62" t="s">
        <v>15</v>
      </c>
      <c r="C9" s="163"/>
      <c r="D9" s="163"/>
      <c r="E9" s="163"/>
      <c r="F9" s="164"/>
      <c r="P9" s="16"/>
    </row>
    <row r="10" spans="1:16" x14ac:dyDescent="0.25">
      <c r="B10" s="165"/>
      <c r="C10" s="166"/>
      <c r="D10" s="166"/>
      <c r="E10" s="166"/>
      <c r="F10" s="167"/>
      <c r="P10" s="16"/>
    </row>
    <row r="11" spans="1:16" x14ac:dyDescent="0.25">
      <c r="B11" s="165"/>
      <c r="C11" s="166"/>
      <c r="D11" s="166"/>
      <c r="E11" s="166"/>
      <c r="F11" s="167"/>
      <c r="P11" s="16"/>
    </row>
    <row r="12" spans="1:16" x14ac:dyDescent="0.25">
      <c r="B12" s="165"/>
      <c r="C12" s="166"/>
      <c r="D12" s="166"/>
      <c r="E12" s="166"/>
      <c r="F12" s="167"/>
      <c r="P12" s="16"/>
    </row>
    <row r="13" spans="1:16" x14ac:dyDescent="0.25">
      <c r="B13" s="165"/>
      <c r="C13" s="166"/>
      <c r="D13" s="166"/>
      <c r="E13" s="166"/>
      <c r="F13" s="167"/>
      <c r="P13" s="16"/>
    </row>
    <row r="14" spans="1:16" ht="15.75" thickBot="1" x14ac:dyDescent="0.3">
      <c r="B14" s="168" t="s">
        <v>16</v>
      </c>
      <c r="C14" s="169"/>
      <c r="D14" s="169"/>
      <c r="E14" s="169"/>
      <c r="F14" s="170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74" t="s">
        <v>1</v>
      </c>
      <c r="B17" s="75" t="s">
        <v>12</v>
      </c>
      <c r="C17" s="69" t="s">
        <v>29</v>
      </c>
      <c r="D17" s="69" t="s">
        <v>17</v>
      </c>
      <c r="E17" s="70" t="s">
        <v>18</v>
      </c>
      <c r="F17" s="71" t="s">
        <v>19</v>
      </c>
      <c r="G17" s="72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89" t="s">
        <v>30</v>
      </c>
      <c r="B18" s="90" t="s">
        <v>31</v>
      </c>
      <c r="C18" s="91">
        <f>COUNTA('pow podst'!K3:K14)</f>
        <v>12</v>
      </c>
      <c r="D18" s="92">
        <f>SUM('pow podst'!J3:J14)</f>
        <v>14717106.419999998</v>
      </c>
      <c r="E18" s="93">
        <f>SUM('pow podst'!L3:L14)</f>
        <v>5465656.9699999997</v>
      </c>
      <c r="F18" s="67">
        <f>SUM('pow podst'!K3:K14)</f>
        <v>9251449.4499999993</v>
      </c>
      <c r="G18" s="94">
        <f>SUM('pow podst'!N3:N14)</f>
        <v>9251449.4499999993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95" t="s">
        <v>32</v>
      </c>
      <c r="B19" s="96" t="s">
        <v>31</v>
      </c>
      <c r="C19" s="97">
        <f>COUNTA('gm podst'!L3:L36)</f>
        <v>34</v>
      </c>
      <c r="D19" s="98">
        <f>SUM('gm podst'!K3:K36)</f>
        <v>25965163.319999993</v>
      </c>
      <c r="E19" s="99">
        <f>SUM('gm podst'!M3:M36)</f>
        <v>9927252.3199999966</v>
      </c>
      <c r="F19" s="67">
        <f>SUM('gm podst'!L3:L36)</f>
        <v>16037911</v>
      </c>
      <c r="G19" s="100">
        <f>SUM('gm podst'!O3:O36)</f>
        <v>16037911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139" t="s">
        <v>33</v>
      </c>
      <c r="B20" s="86" t="s">
        <v>31</v>
      </c>
      <c r="C20" s="76">
        <f>C18+C19</f>
        <v>46</v>
      </c>
      <c r="D20" s="63">
        <f>D18+D19</f>
        <v>40682269.739999995</v>
      </c>
      <c r="E20" s="64">
        <f>E18+E19</f>
        <v>15392909.289999995</v>
      </c>
      <c r="F20" s="65">
        <f>F18+F19</f>
        <v>25289360.449999999</v>
      </c>
      <c r="G20" s="66">
        <f>G18+G19</f>
        <v>25289360.449999999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89" t="s">
        <v>2</v>
      </c>
      <c r="B21" s="90" t="s">
        <v>31</v>
      </c>
      <c r="C21" s="91">
        <f>COUNTA('pow rez'!K3:K7)</f>
        <v>3</v>
      </c>
      <c r="D21" s="92">
        <f>SUM('pow rez'!J3:J7)</f>
        <v>2220819.8499999996</v>
      </c>
      <c r="E21" s="93">
        <f>SUM('pow rez'!L3:L7)</f>
        <v>1110409.9300000002</v>
      </c>
      <c r="F21" s="67">
        <f>SUM('pow rez'!K3:K7)</f>
        <v>1110409.92</v>
      </c>
      <c r="G21" s="94">
        <f>SUM('pow rez'!N3:N7)</f>
        <v>1110409.92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95" t="s">
        <v>3</v>
      </c>
      <c r="B22" s="96" t="s">
        <v>31</v>
      </c>
      <c r="C22" s="97">
        <f>COUNTA('gm rez'!L3:L28)</f>
        <v>25</v>
      </c>
      <c r="D22" s="98">
        <f>SUM('gm rez'!K3:K28)</f>
        <v>13259125.409999998</v>
      </c>
      <c r="E22" s="99">
        <f>SUM('gm rez'!M3:M28)</f>
        <v>3734689.8399999985</v>
      </c>
      <c r="F22" s="67">
        <f>SUM('gm rez'!L3:L28)</f>
        <v>9524435.5699999966</v>
      </c>
      <c r="G22" s="100">
        <f>SUM('gm rez'!O3:O28)</f>
        <v>9524435.5699999966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77" t="s">
        <v>20</v>
      </c>
      <c r="B23" s="87" t="s">
        <v>31</v>
      </c>
      <c r="C23" s="78">
        <f>C21+C22</f>
        <v>28</v>
      </c>
      <c r="D23" s="79">
        <f>D21+D22</f>
        <v>15479945.259999998</v>
      </c>
      <c r="E23" s="84">
        <f>E21+E22</f>
        <v>4845099.7699999986</v>
      </c>
      <c r="F23" s="68">
        <f>F21+F22</f>
        <v>10634845.489999996</v>
      </c>
      <c r="G23" s="73">
        <f>G21+G22</f>
        <v>10634845.489999996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81" t="s">
        <v>28</v>
      </c>
      <c r="B24" s="88" t="s">
        <v>31</v>
      </c>
      <c r="C24" s="82">
        <f>C20+C23</f>
        <v>74</v>
      </c>
      <c r="D24" s="83">
        <f>D20+D23</f>
        <v>56162214.999999993</v>
      </c>
      <c r="E24" s="85">
        <f>E20+E23</f>
        <v>20238009.059999995</v>
      </c>
      <c r="F24" s="67">
        <f>F20+F23</f>
        <v>35924205.939999998</v>
      </c>
      <c r="G24" s="80">
        <f>G20+G23</f>
        <v>35924205.939999998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customSheetViews>
    <customSheetView guid="{99936A5A-6313-48CD-AEA8-E5CBD8CAD0BE}" showPageBreaks="1" fitToPage="1" printArea="1" view="pageBreakPreview">
      <selection activeCell="G4" sqref="G4"/>
      <pageMargins left="0.70866141732283472" right="0.70866141732283472" top="0.74803149606299213" bottom="0.74803149606299213" header="0.31496062992125984" footer="0.31496062992125984"/>
      <pageSetup paperSize="9" scale="83" orientation="landscape" r:id="rId1"/>
      <headerFooter>
        <oddHeader>&amp;L&amp;K000000Województwo Opolskie</oddHeader>
      </headerFooter>
    </customSheetView>
    <customSheetView guid="{7FA0E4AB-AF05-4C47-B6C1-88A5911A5A92}" showPageBreaks="1" fitToPage="1" printArea="1" view="pageBreakPreview" topLeftCell="A7">
      <selection activeCell="G4" sqref="G4"/>
      <pageMargins left="0.70866141732283472" right="0.70866141732283472" top="0.74803149606299213" bottom="0.74803149606299213" header="0.31496062992125984" footer="0.31496062992125984"/>
      <pageSetup paperSize="9" scale="83" orientation="landscape" r:id="rId2"/>
      <headerFooter>
        <oddHeader>&amp;L&amp;K000000Województwo Opolskie</oddHeader>
      </headerFooter>
    </customSheetView>
    <customSheetView guid="{764740A2-90BA-4B9E-970B-2B6C3E57EAC4}" showPageBreaks="1" fitToPage="1" printArea="1" view="pageBreakPreview" topLeftCell="A7">
      <selection activeCell="G4" sqref="G4"/>
      <pageMargins left="0.70866141732283472" right="0.70866141732283472" top="0.74803149606299213" bottom="0.74803149606299213" header="0.31496062992125984" footer="0.31496062992125984"/>
      <pageSetup paperSize="9" scale="83" orientation="landscape" r:id="rId3"/>
      <headerFooter>
        <oddHeader>&amp;L&amp;K000000Województwo Opolskie</oddHeader>
      </headerFooter>
    </customSheetView>
    <customSheetView guid="{49886108-274E-407A-8FC2-D3A1E1B0B26E}" showPageBreaks="1" fitToPage="1" printArea="1" view="pageBreakPreview">
      <selection activeCell="G4" sqref="G4"/>
      <pageMargins left="0.70866141732283472" right="0.70866141732283472" top="0.74803149606299213" bottom="0.74803149606299213" header="0.31496062992125984" footer="0.31496062992125984"/>
      <pageSetup paperSize="9" scale="83" orientation="landscape" r:id="rId4"/>
      <headerFooter>
        <oddHeader>&amp;L&amp;K000000Województwo Opolskie</oddHeader>
      </headerFooter>
    </customSheetView>
  </customSheetViews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5"/>
  <headerFooter>
    <oddHeader>&amp;L&amp;K000000Województwo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9"/>
  <sheetViews>
    <sheetView showGridLines="0" view="pageBreakPreview" zoomScale="85" zoomScaleNormal="78" zoomScaleSheetLayoutView="100" workbookViewId="0">
      <selection activeCell="J17" sqref="J17"/>
    </sheetView>
  </sheetViews>
  <sheetFormatPr defaultColWidth="9.140625" defaultRowHeight="15" x14ac:dyDescent="0.25"/>
  <cols>
    <col min="1" max="1" width="7.7109375" style="3" customWidth="1"/>
    <col min="2" max="2" width="15.7109375" style="3" customWidth="1"/>
    <col min="3" max="3" width="8.7109375" style="3" customWidth="1"/>
    <col min="4" max="4" width="18.42578125" style="3" customWidth="1"/>
    <col min="5" max="5" width="9.7109375" style="3" customWidth="1"/>
    <col min="6" max="6" width="62.28515625" style="3" customWidth="1"/>
    <col min="7" max="7" width="8.140625" style="3" customWidth="1"/>
    <col min="8" max="8" width="13.14062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71" t="s">
        <v>4</v>
      </c>
      <c r="B1" s="171" t="s">
        <v>5</v>
      </c>
      <c r="C1" s="177" t="s">
        <v>40</v>
      </c>
      <c r="D1" s="173" t="s">
        <v>6</v>
      </c>
      <c r="E1" s="173" t="s">
        <v>27</v>
      </c>
      <c r="F1" s="173" t="s">
        <v>7</v>
      </c>
      <c r="G1" s="171" t="s">
        <v>22</v>
      </c>
      <c r="H1" s="171" t="s">
        <v>8</v>
      </c>
      <c r="I1" s="171" t="s">
        <v>21</v>
      </c>
      <c r="J1" s="175" t="s">
        <v>9</v>
      </c>
      <c r="K1" s="171" t="s">
        <v>14</v>
      </c>
      <c r="L1" s="173" t="s">
        <v>11</v>
      </c>
      <c r="M1" s="171" t="s">
        <v>10</v>
      </c>
      <c r="N1" s="58" t="s">
        <v>39</v>
      </c>
      <c r="O1" s="1"/>
    </row>
    <row r="2" spans="1:18" ht="33.75" customHeight="1" x14ac:dyDescent="0.25">
      <c r="A2" s="171"/>
      <c r="B2" s="171"/>
      <c r="C2" s="178"/>
      <c r="D2" s="174"/>
      <c r="E2" s="174"/>
      <c r="F2" s="174"/>
      <c r="G2" s="171"/>
      <c r="H2" s="171"/>
      <c r="I2" s="171"/>
      <c r="J2" s="175"/>
      <c r="K2" s="171"/>
      <c r="L2" s="174"/>
      <c r="M2" s="171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110">
        <v>1</v>
      </c>
      <c r="B3" s="123" t="s">
        <v>43</v>
      </c>
      <c r="C3" s="124" t="s">
        <v>56</v>
      </c>
      <c r="D3" s="125" t="s">
        <v>58</v>
      </c>
      <c r="E3" s="125">
        <v>1601</v>
      </c>
      <c r="F3" s="123" t="s">
        <v>59</v>
      </c>
      <c r="G3" s="123" t="s">
        <v>57</v>
      </c>
      <c r="H3" s="126">
        <v>2.089</v>
      </c>
      <c r="I3" s="137" t="s">
        <v>81</v>
      </c>
      <c r="J3" s="122">
        <v>1315744.8700000001</v>
      </c>
      <c r="K3" s="122">
        <f t="shared" ref="K3:K11" si="0">ROUNDDOWN(J3*M3,2)</f>
        <v>657872.43000000005</v>
      </c>
      <c r="L3" s="127">
        <f t="shared" ref="L3:L14" si="1">J3-K3</f>
        <v>657872.44000000006</v>
      </c>
      <c r="M3" s="128">
        <v>0.5</v>
      </c>
      <c r="N3" s="122">
        <f t="shared" ref="N3:N14" si="2">K3</f>
        <v>657872.43000000005</v>
      </c>
      <c r="O3" s="1" t="b">
        <f t="shared" ref="O3:O15" si="3">K3=SUM(N3:N3)</f>
        <v>1</v>
      </c>
      <c r="P3" s="37">
        <f t="shared" ref="P3:P15" si="4">ROUND(K3/J3,4)</f>
        <v>0.5</v>
      </c>
      <c r="Q3" s="38" t="b">
        <f t="shared" ref="Q3:Q14" si="5">P3=M3</f>
        <v>1</v>
      </c>
      <c r="R3" s="38" t="b">
        <f t="shared" ref="R3:R15" si="6">J3=K3+L3</f>
        <v>1</v>
      </c>
    </row>
    <row r="4" spans="1:18" ht="30" customHeight="1" x14ac:dyDescent="0.25">
      <c r="A4" s="110">
        <v>2</v>
      </c>
      <c r="B4" s="123" t="s">
        <v>44</v>
      </c>
      <c r="C4" s="124" t="s">
        <v>56</v>
      </c>
      <c r="D4" s="125" t="s">
        <v>60</v>
      </c>
      <c r="E4" s="125">
        <v>1609</v>
      </c>
      <c r="F4" s="123" t="s">
        <v>61</v>
      </c>
      <c r="G4" s="123" t="s">
        <v>57</v>
      </c>
      <c r="H4" s="126">
        <v>2.0816499999999998</v>
      </c>
      <c r="I4" s="137" t="s">
        <v>256</v>
      </c>
      <c r="J4" s="122">
        <v>2020707.9</v>
      </c>
      <c r="K4" s="122">
        <f t="shared" si="0"/>
        <v>1010353.95</v>
      </c>
      <c r="L4" s="127">
        <f t="shared" si="1"/>
        <v>1010353.95</v>
      </c>
      <c r="M4" s="128">
        <v>0.5</v>
      </c>
      <c r="N4" s="122">
        <f t="shared" si="2"/>
        <v>1010353.95</v>
      </c>
      <c r="O4" s="1" t="b">
        <f t="shared" si="3"/>
        <v>1</v>
      </c>
      <c r="P4" s="37">
        <f t="shared" si="4"/>
        <v>0.5</v>
      </c>
      <c r="Q4" s="38" t="b">
        <f t="shared" si="5"/>
        <v>1</v>
      </c>
      <c r="R4" s="38" t="b">
        <f t="shared" si="6"/>
        <v>1</v>
      </c>
    </row>
    <row r="5" spans="1:18" ht="30" customHeight="1" x14ac:dyDescent="0.25">
      <c r="A5" s="110">
        <v>3</v>
      </c>
      <c r="B5" s="123" t="s">
        <v>45</v>
      </c>
      <c r="C5" s="124" t="s">
        <v>56</v>
      </c>
      <c r="D5" s="125" t="s">
        <v>62</v>
      </c>
      <c r="E5" s="125">
        <v>1610</v>
      </c>
      <c r="F5" s="123" t="s">
        <v>63</v>
      </c>
      <c r="G5" s="123" t="s">
        <v>57</v>
      </c>
      <c r="H5" s="126">
        <v>3.7</v>
      </c>
      <c r="I5" s="137" t="s">
        <v>257</v>
      </c>
      <c r="J5" s="122">
        <v>3161759.72</v>
      </c>
      <c r="K5" s="122">
        <f t="shared" si="0"/>
        <v>2529407.77</v>
      </c>
      <c r="L5" s="127">
        <f t="shared" si="1"/>
        <v>632351.95000000019</v>
      </c>
      <c r="M5" s="128">
        <v>0.8</v>
      </c>
      <c r="N5" s="122">
        <f t="shared" si="2"/>
        <v>2529407.77</v>
      </c>
      <c r="O5" s="1" t="b">
        <f t="shared" si="3"/>
        <v>1</v>
      </c>
      <c r="P5" s="37">
        <f t="shared" si="4"/>
        <v>0.8</v>
      </c>
      <c r="Q5" s="38" t="b">
        <f t="shared" si="5"/>
        <v>1</v>
      </c>
      <c r="R5" s="38" t="b">
        <f t="shared" si="6"/>
        <v>1</v>
      </c>
    </row>
    <row r="6" spans="1:18" ht="30" customHeight="1" x14ac:dyDescent="0.25">
      <c r="A6" s="110">
        <v>4</v>
      </c>
      <c r="B6" s="123" t="s">
        <v>46</v>
      </c>
      <c r="C6" s="124" t="s">
        <v>56</v>
      </c>
      <c r="D6" s="125" t="s">
        <v>64</v>
      </c>
      <c r="E6" s="125">
        <v>1602</v>
      </c>
      <c r="F6" s="123" t="s">
        <v>65</v>
      </c>
      <c r="G6" s="123" t="s">
        <v>57</v>
      </c>
      <c r="H6" s="126">
        <v>0.995</v>
      </c>
      <c r="I6" s="137" t="s">
        <v>250</v>
      </c>
      <c r="J6" s="122">
        <v>751135</v>
      </c>
      <c r="K6" s="122">
        <f t="shared" si="0"/>
        <v>600908</v>
      </c>
      <c r="L6" s="127">
        <f t="shared" si="1"/>
        <v>150227</v>
      </c>
      <c r="M6" s="128">
        <v>0.8</v>
      </c>
      <c r="N6" s="122">
        <f t="shared" si="2"/>
        <v>600908</v>
      </c>
      <c r="O6" s="1" t="b">
        <f t="shared" si="3"/>
        <v>1</v>
      </c>
      <c r="P6" s="37">
        <f t="shared" si="4"/>
        <v>0.8</v>
      </c>
      <c r="Q6" s="38" t="b">
        <f t="shared" si="5"/>
        <v>1</v>
      </c>
      <c r="R6" s="38" t="b">
        <f t="shared" si="6"/>
        <v>1</v>
      </c>
    </row>
    <row r="7" spans="1:18" ht="44.25" customHeight="1" x14ac:dyDescent="0.25">
      <c r="A7" s="110">
        <v>5</v>
      </c>
      <c r="B7" s="123" t="s">
        <v>47</v>
      </c>
      <c r="C7" s="124" t="s">
        <v>56</v>
      </c>
      <c r="D7" s="47" t="s">
        <v>66</v>
      </c>
      <c r="E7" s="47">
        <v>1604</v>
      </c>
      <c r="F7" s="48" t="s">
        <v>241</v>
      </c>
      <c r="G7" s="123" t="s">
        <v>57</v>
      </c>
      <c r="H7" s="126">
        <v>3.51</v>
      </c>
      <c r="I7" s="137" t="s">
        <v>274</v>
      </c>
      <c r="J7" s="49">
        <v>1870374.44</v>
      </c>
      <c r="K7" s="122">
        <f t="shared" si="0"/>
        <v>1496299.55</v>
      </c>
      <c r="L7" s="127">
        <f t="shared" si="1"/>
        <v>374074.8899999999</v>
      </c>
      <c r="M7" s="128">
        <v>0.8</v>
      </c>
      <c r="N7" s="122">
        <f t="shared" si="2"/>
        <v>1496299.55</v>
      </c>
      <c r="O7" s="1" t="b">
        <f t="shared" si="3"/>
        <v>1</v>
      </c>
      <c r="P7" s="37">
        <f t="shared" si="4"/>
        <v>0.8</v>
      </c>
      <c r="Q7" s="38" t="b">
        <f t="shared" si="5"/>
        <v>1</v>
      </c>
      <c r="R7" s="38" t="b">
        <f t="shared" si="6"/>
        <v>1</v>
      </c>
    </row>
    <row r="8" spans="1:18" ht="30" customHeight="1" x14ac:dyDescent="0.25">
      <c r="A8" s="110">
        <v>6</v>
      </c>
      <c r="B8" s="123" t="s">
        <v>48</v>
      </c>
      <c r="C8" s="124" t="s">
        <v>56</v>
      </c>
      <c r="D8" s="125" t="s">
        <v>60</v>
      </c>
      <c r="E8" s="125">
        <v>1609</v>
      </c>
      <c r="F8" s="123" t="s">
        <v>67</v>
      </c>
      <c r="G8" s="123" t="s">
        <v>57</v>
      </c>
      <c r="H8" s="126">
        <v>1.2138199999999999</v>
      </c>
      <c r="I8" s="137" t="s">
        <v>258</v>
      </c>
      <c r="J8" s="40">
        <v>908572.79</v>
      </c>
      <c r="K8" s="122">
        <f t="shared" si="0"/>
        <v>454286.39</v>
      </c>
      <c r="L8" s="127">
        <f t="shared" si="1"/>
        <v>454286.4</v>
      </c>
      <c r="M8" s="128">
        <v>0.5</v>
      </c>
      <c r="N8" s="122">
        <f t="shared" si="2"/>
        <v>454286.39</v>
      </c>
      <c r="O8" s="1" t="b">
        <f t="shared" si="3"/>
        <v>1</v>
      </c>
      <c r="P8" s="37">
        <f t="shared" si="4"/>
        <v>0.5</v>
      </c>
      <c r="Q8" s="38" t="b">
        <f t="shared" si="5"/>
        <v>1</v>
      </c>
      <c r="R8" s="38" t="b">
        <f t="shared" si="6"/>
        <v>1</v>
      </c>
    </row>
    <row r="9" spans="1:18" ht="30" customHeight="1" x14ac:dyDescent="0.25">
      <c r="A9" s="110">
        <v>7</v>
      </c>
      <c r="B9" s="123" t="s">
        <v>49</v>
      </c>
      <c r="C9" s="124" t="s">
        <v>56</v>
      </c>
      <c r="D9" s="125" t="s">
        <v>62</v>
      </c>
      <c r="E9" s="125">
        <v>1610</v>
      </c>
      <c r="F9" s="123" t="s">
        <v>68</v>
      </c>
      <c r="G9" s="123" t="s">
        <v>57</v>
      </c>
      <c r="H9" s="126">
        <v>0.41549999999999998</v>
      </c>
      <c r="I9" s="137" t="s">
        <v>259</v>
      </c>
      <c r="J9" s="40">
        <v>334573.78000000003</v>
      </c>
      <c r="K9" s="122">
        <f t="shared" si="0"/>
        <v>267659.02</v>
      </c>
      <c r="L9" s="127">
        <f t="shared" si="1"/>
        <v>66914.760000000009</v>
      </c>
      <c r="M9" s="128">
        <v>0.8</v>
      </c>
      <c r="N9" s="122">
        <f t="shared" si="2"/>
        <v>267659.02</v>
      </c>
      <c r="O9" s="1" t="b">
        <f t="shared" si="3"/>
        <v>1</v>
      </c>
      <c r="P9" s="37">
        <f t="shared" si="4"/>
        <v>0.8</v>
      </c>
      <c r="Q9" s="38" t="b">
        <f t="shared" si="5"/>
        <v>1</v>
      </c>
      <c r="R9" s="38" t="b">
        <f t="shared" si="6"/>
        <v>1</v>
      </c>
    </row>
    <row r="10" spans="1:18" s="114" customFormat="1" ht="30" customHeight="1" x14ac:dyDescent="0.25">
      <c r="A10" s="110">
        <v>8</v>
      </c>
      <c r="B10" s="123" t="s">
        <v>55</v>
      </c>
      <c r="C10" s="124" t="s">
        <v>56</v>
      </c>
      <c r="D10" s="125" t="s">
        <v>79</v>
      </c>
      <c r="E10" s="125">
        <v>1605</v>
      </c>
      <c r="F10" s="123" t="s">
        <v>80</v>
      </c>
      <c r="G10" s="123" t="s">
        <v>57</v>
      </c>
      <c r="H10" s="126">
        <v>0.623</v>
      </c>
      <c r="I10" s="137" t="s">
        <v>258</v>
      </c>
      <c r="J10" s="40">
        <v>859851.34</v>
      </c>
      <c r="K10" s="122">
        <f t="shared" si="0"/>
        <v>601895.93000000005</v>
      </c>
      <c r="L10" s="127">
        <f t="shared" si="1"/>
        <v>257955.40999999992</v>
      </c>
      <c r="M10" s="128">
        <v>0.7</v>
      </c>
      <c r="N10" s="122">
        <f t="shared" si="2"/>
        <v>601895.93000000005</v>
      </c>
      <c r="O10" s="115" t="b">
        <f t="shared" ref="O10:O11" si="7">K10=SUM(N10:N10)</f>
        <v>1</v>
      </c>
      <c r="P10" s="120">
        <f t="shared" ref="P10:P11" si="8">ROUND(K10/J10,4)</f>
        <v>0.7</v>
      </c>
      <c r="Q10" s="121" t="b">
        <f t="shared" ref="Q10:Q11" si="9">P10=M10</f>
        <v>1</v>
      </c>
      <c r="R10" s="121" t="b">
        <f t="shared" ref="R10:R11" si="10">J10=K10+L10</f>
        <v>1</v>
      </c>
    </row>
    <row r="11" spans="1:18" s="114" customFormat="1" ht="30" customHeight="1" x14ac:dyDescent="0.25">
      <c r="A11" s="110">
        <v>9</v>
      </c>
      <c r="B11" s="123" t="s">
        <v>51</v>
      </c>
      <c r="C11" s="124" t="s">
        <v>56</v>
      </c>
      <c r="D11" s="125" t="s">
        <v>64</v>
      </c>
      <c r="E11" s="125">
        <v>1602</v>
      </c>
      <c r="F11" s="123" t="s">
        <v>74</v>
      </c>
      <c r="G11" s="123" t="s">
        <v>57</v>
      </c>
      <c r="H11" s="126">
        <v>0.95</v>
      </c>
      <c r="I11" s="137" t="s">
        <v>250</v>
      </c>
      <c r="J11" s="40">
        <v>713100</v>
      </c>
      <c r="K11" s="122">
        <f t="shared" si="0"/>
        <v>499170</v>
      </c>
      <c r="L11" s="127">
        <f t="shared" si="1"/>
        <v>213930</v>
      </c>
      <c r="M11" s="128">
        <v>0.7</v>
      </c>
      <c r="N11" s="122">
        <f t="shared" si="2"/>
        <v>499170</v>
      </c>
      <c r="O11" s="115" t="b">
        <f t="shared" si="7"/>
        <v>1</v>
      </c>
      <c r="P11" s="120">
        <f t="shared" si="8"/>
        <v>0.7</v>
      </c>
      <c r="Q11" s="121" t="b">
        <f t="shared" si="9"/>
        <v>1</v>
      </c>
      <c r="R11" s="121" t="b">
        <f t="shared" si="10"/>
        <v>1</v>
      </c>
    </row>
    <row r="12" spans="1:18" s="149" customFormat="1" ht="30" customHeight="1" x14ac:dyDescent="0.25">
      <c r="A12" s="110">
        <v>10</v>
      </c>
      <c r="B12" s="123" t="s">
        <v>50</v>
      </c>
      <c r="C12" s="124" t="s">
        <v>56</v>
      </c>
      <c r="D12" s="125" t="s">
        <v>69</v>
      </c>
      <c r="E12" s="125">
        <v>1608</v>
      </c>
      <c r="F12" s="123" t="s">
        <v>70</v>
      </c>
      <c r="G12" s="123" t="s">
        <v>57</v>
      </c>
      <c r="H12" s="126">
        <v>2.3620000000000001</v>
      </c>
      <c r="I12" s="137" t="s">
        <v>83</v>
      </c>
      <c r="J12" s="122">
        <v>1003000</v>
      </c>
      <c r="K12" s="122">
        <f>ROUNDDOWN(J12*M12,2)</f>
        <v>501500</v>
      </c>
      <c r="L12" s="127">
        <f>J12-K12</f>
        <v>501500</v>
      </c>
      <c r="M12" s="128">
        <v>0.5</v>
      </c>
      <c r="N12" s="40">
        <f>K12</f>
        <v>501500</v>
      </c>
      <c r="O12" s="154" t="b">
        <f>K12=SUM(N12:N12)</f>
        <v>1</v>
      </c>
      <c r="P12" s="155">
        <f>ROUND(K12/J12,4)</f>
        <v>0.5</v>
      </c>
      <c r="Q12" s="156" t="b">
        <f>P12=M12</f>
        <v>1</v>
      </c>
      <c r="R12" s="156" t="b">
        <f>J12=K12+L12</f>
        <v>1</v>
      </c>
    </row>
    <row r="13" spans="1:18" s="149" customFormat="1" ht="40.5" customHeight="1" x14ac:dyDescent="0.25">
      <c r="A13" s="110">
        <v>11</v>
      </c>
      <c r="B13" s="123" t="s">
        <v>267</v>
      </c>
      <c r="C13" s="124" t="s">
        <v>56</v>
      </c>
      <c r="D13" s="47" t="s">
        <v>62</v>
      </c>
      <c r="E13" s="47">
        <v>1610</v>
      </c>
      <c r="F13" s="48" t="s">
        <v>71</v>
      </c>
      <c r="G13" s="123" t="s">
        <v>57</v>
      </c>
      <c r="H13" s="126">
        <v>0.99950000000000006</v>
      </c>
      <c r="I13" s="137" t="s">
        <v>82</v>
      </c>
      <c r="J13" s="49">
        <v>710106.58</v>
      </c>
      <c r="K13" s="40">
        <f>ROUNDDOWN(J13*M13,2)</f>
        <v>355053.29</v>
      </c>
      <c r="L13" s="127">
        <f>J13-K13</f>
        <v>355053.29</v>
      </c>
      <c r="M13" s="128">
        <v>0.5</v>
      </c>
      <c r="N13" s="49">
        <f>K13</f>
        <v>355053.29</v>
      </c>
      <c r="O13" s="154" t="b">
        <f>K13=SUM(N13:N13)</f>
        <v>1</v>
      </c>
      <c r="P13" s="155">
        <f>ROUND(K13/J13,4)</f>
        <v>0.5</v>
      </c>
      <c r="Q13" s="156" t="b">
        <f>P13=M13</f>
        <v>1</v>
      </c>
      <c r="R13" s="156" t="b">
        <f>J13=K13+L13</f>
        <v>1</v>
      </c>
    </row>
    <row r="14" spans="1:18" s="149" customFormat="1" ht="39.75" customHeight="1" x14ac:dyDescent="0.25">
      <c r="A14" s="140" t="s">
        <v>266</v>
      </c>
      <c r="B14" s="141" t="s">
        <v>268</v>
      </c>
      <c r="C14" s="142" t="s">
        <v>56</v>
      </c>
      <c r="D14" s="158" t="s">
        <v>72</v>
      </c>
      <c r="E14" s="158">
        <v>1611</v>
      </c>
      <c r="F14" s="141" t="s">
        <v>73</v>
      </c>
      <c r="G14" s="141" t="s">
        <v>57</v>
      </c>
      <c r="H14" s="143">
        <v>0.41799999999999998</v>
      </c>
      <c r="I14" s="144" t="s">
        <v>84</v>
      </c>
      <c r="J14" s="159">
        <v>1068180</v>
      </c>
      <c r="K14" s="145">
        <v>277043.12000000093</v>
      </c>
      <c r="L14" s="146">
        <f t="shared" si="1"/>
        <v>791136.87999999907</v>
      </c>
      <c r="M14" s="147">
        <v>0.5</v>
      </c>
      <c r="N14" s="159">
        <f t="shared" si="2"/>
        <v>277043.12000000093</v>
      </c>
      <c r="O14" s="154" t="b">
        <f t="shared" si="3"/>
        <v>1</v>
      </c>
      <c r="P14" s="155">
        <f t="shared" si="4"/>
        <v>0.25940000000000002</v>
      </c>
      <c r="Q14" s="156" t="b">
        <f t="shared" si="5"/>
        <v>0</v>
      </c>
      <c r="R14" s="156" t="b">
        <f t="shared" si="6"/>
        <v>1</v>
      </c>
    </row>
    <row r="15" spans="1:18" ht="20.100000000000001" customHeight="1" x14ac:dyDescent="0.25">
      <c r="A15" s="176" t="s">
        <v>37</v>
      </c>
      <c r="B15" s="176"/>
      <c r="C15" s="176"/>
      <c r="D15" s="176"/>
      <c r="E15" s="176"/>
      <c r="F15" s="176"/>
      <c r="G15" s="176"/>
      <c r="H15" s="54">
        <f>SUM(H3:H14)</f>
        <v>19.357469999999999</v>
      </c>
      <c r="I15" s="129" t="s">
        <v>12</v>
      </c>
      <c r="J15" s="55">
        <f>SUM(J3:J14)</f>
        <v>14717106.419999998</v>
      </c>
      <c r="K15" s="55">
        <f>SUM(K3:K14)</f>
        <v>9251449.4499999993</v>
      </c>
      <c r="L15" s="55">
        <f>SUM(L3:L14)</f>
        <v>5465656.9699999997</v>
      </c>
      <c r="M15" s="57" t="s">
        <v>12</v>
      </c>
      <c r="N15" s="56">
        <f>SUM(N3:N14)</f>
        <v>9251449.4499999993</v>
      </c>
      <c r="O15" s="1" t="b">
        <f t="shared" si="3"/>
        <v>1</v>
      </c>
      <c r="P15" s="37">
        <f t="shared" si="4"/>
        <v>0.62860000000000005</v>
      </c>
      <c r="Q15" s="38" t="s">
        <v>12</v>
      </c>
      <c r="R15" s="38" t="b">
        <f t="shared" si="6"/>
        <v>1</v>
      </c>
    </row>
    <row r="16" spans="1:18" x14ac:dyDescent="0.25">
      <c r="A16" s="31"/>
      <c r="B16" s="31"/>
      <c r="C16" s="31"/>
      <c r="D16" s="31"/>
      <c r="E16" s="31"/>
      <c r="F16" s="31"/>
      <c r="G16" s="31"/>
      <c r="K16" s="157"/>
      <c r="L16" s="153"/>
    </row>
    <row r="17" spans="1:18" x14ac:dyDescent="0.25">
      <c r="A17" s="30" t="s">
        <v>38</v>
      </c>
      <c r="B17" s="30"/>
      <c r="C17" s="30"/>
      <c r="D17" s="30"/>
      <c r="E17" s="30"/>
      <c r="F17" s="30"/>
      <c r="G17" s="30"/>
      <c r="H17" s="13"/>
      <c r="I17" s="115"/>
      <c r="J17" s="5"/>
      <c r="K17" s="153"/>
      <c r="L17" s="111"/>
      <c r="N17" s="13"/>
      <c r="O17" s="1"/>
      <c r="R17" s="38"/>
    </row>
    <row r="18" spans="1:18" ht="28.5" customHeight="1" x14ac:dyDescent="0.25">
      <c r="A18" s="172" t="s">
        <v>34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"/>
    </row>
    <row r="19" spans="1:18" x14ac:dyDescent="0.25">
      <c r="B19" s="32"/>
      <c r="C19" s="32"/>
      <c r="D19" s="32"/>
      <c r="E19" s="32"/>
      <c r="F19" s="32"/>
      <c r="G19" s="32"/>
      <c r="J19" s="27"/>
    </row>
  </sheetData>
  <customSheetViews>
    <customSheetView guid="{99936A5A-6313-48CD-AEA8-E5CBD8CAD0BE}" scale="85" showPageBreaks="1" showGridLines="0" fitToPage="1" printArea="1" filter="1" showAutoFilter="1" view="pageBreakPreview">
      <selection activeCell="I26" sqref="I26"/>
      <pageMargins left="0.23622047244094491" right="0.23622047244094491" top="0.74803149606299213" bottom="0.74803149606299213" header="0.31496062992125984" footer="0.31496062992125984"/>
      <pageSetup paperSize="8" scale="85" fitToHeight="0" orientation="landscape" r:id="rId1"/>
      <headerFooter>
        <oddHeader>&amp;LWojewództwo &amp;KFF0000Opolskie&amp;K01+000 - zadania powiatowe lista podstawowa</oddHeader>
        <oddFooter>Strona &amp;P z &amp;N</oddFooter>
      </headerFooter>
      <autoFilter ref="A1:R13" xr:uid="{00000000-0000-0000-0000-000000000000}">
        <filterColumn colId="5">
          <filters>
            <filter val="Remont części drogi powiatowej nr 1287 O relacji Dobieszów-Pielgrzymów"/>
          </filters>
        </filterColumn>
      </autoFilter>
    </customSheetView>
    <customSheetView guid="{7FA0E4AB-AF05-4C47-B6C1-88A5911A5A92}" showPageBreaks="1" showGridLines="0" fitToPage="1" printArea="1" view="pageBreakPreview" topLeftCell="C1">
      <selection activeCell="J10" sqref="J10"/>
      <pageMargins left="0.23622047244094491" right="0.23622047244094491" top="0.74803149606299213" bottom="0.74803149606299213" header="0.31496062992125984" footer="0.31496062992125984"/>
      <pageSetup paperSize="8" scale="85" fitToHeight="0" orientation="landscape" r:id="rId2"/>
      <headerFooter>
        <oddHeader>&amp;LWojewództwo &amp;KFF0000Opolskie&amp;K01+000 - zadania powiatowe lista podstawowa</oddHeader>
        <oddFooter>Strona &amp;P z &amp;N</oddFooter>
      </headerFooter>
    </customSheetView>
    <customSheetView guid="{764740A2-90BA-4B9E-970B-2B6C3E57EAC4}" scale="85" showPageBreaks="1" showGridLines="0" fitToPage="1" printArea="1" showAutoFilter="1" view="pageBreakPreview">
      <selection activeCell="N2" sqref="A2:XFD2"/>
      <pageMargins left="0.23622047244094491" right="0.23622047244094491" top="0.74803149606299213" bottom="0.74803149606299213" header="0.31496062992125984" footer="0.31496062992125984"/>
      <pageSetup paperSize="8" scale="85" fitToHeight="0" orientation="landscape" r:id="rId3"/>
      <headerFooter>
        <oddHeader>&amp;LWojewództwo &amp;KFF0000Opolskie&amp;K01+000 - zadania powiatowe lista podstawowa</oddHeader>
        <oddFooter>Strona &amp;P z &amp;N</oddFooter>
      </headerFooter>
      <autoFilter ref="A2:R13" xr:uid="{00000000-0000-0000-0000-000000000000}"/>
    </customSheetView>
    <customSheetView guid="{49886108-274E-407A-8FC2-D3A1E1B0B26E}" scale="85" showPageBreaks="1" showGridLines="0" fitToPage="1" printArea="1" view="pageBreakPreview">
      <selection activeCell="A18" sqref="A18:N18"/>
      <pageMargins left="0.23622047244094491" right="0.23622047244094491" top="0.74803149606299213" bottom="0.74803149606299213" header="0.31496062992125984" footer="0.31496062992125984"/>
      <pageSetup paperSize="8" scale="85" fitToHeight="0" orientation="landscape" r:id="rId4"/>
      <headerFooter>
        <oddHeader>&amp;LWojewództwo &amp;KFF0000Opolskie&amp;K01+000 - zadania powiatowe lista podstawowa</oddHeader>
        <oddFooter>Strona &amp;P z &amp;N</oddFooter>
      </headerFooter>
    </customSheetView>
  </customSheetViews>
  <mergeCells count="15">
    <mergeCell ref="G1:G2"/>
    <mergeCell ref="A18:N18"/>
    <mergeCell ref="L1:L2"/>
    <mergeCell ref="M1:M2"/>
    <mergeCell ref="H1:H2"/>
    <mergeCell ref="I1:I2"/>
    <mergeCell ref="J1:J2"/>
    <mergeCell ref="K1:K2"/>
    <mergeCell ref="D1:D2"/>
    <mergeCell ref="E1:E2"/>
    <mergeCell ref="A15:G15"/>
    <mergeCell ref="A1:A2"/>
    <mergeCell ref="B1:B2"/>
    <mergeCell ref="C1:C2"/>
    <mergeCell ref="F1:F2"/>
  </mergeCells>
  <conditionalFormatting sqref="O3:R15">
    <cfRule type="cellIs" dxfId="15" priority="15" operator="equal">
      <formula>FALSE</formula>
    </cfRule>
  </conditionalFormatting>
  <conditionalFormatting sqref="O3:Q15">
    <cfRule type="containsText" dxfId="14" priority="13" operator="containsText" text="fałsz">
      <formula>NOT(ISERROR(SEARCH("fałsz",O3)))</formula>
    </cfRule>
  </conditionalFormatting>
  <conditionalFormatting sqref="R17">
    <cfRule type="cellIs" dxfId="13" priority="12" operator="equal">
      <formula>FALSE</formula>
    </cfRule>
  </conditionalFormatting>
  <conditionalFormatting sqref="R17">
    <cfRule type="cellIs" dxfId="12" priority="11" operator="equal">
      <formula>FALSE</formula>
    </cfRule>
  </conditionalFormatting>
  <dataValidations count="2">
    <dataValidation type="list" allowBlank="1" showInputMessage="1" showErrorMessage="1" sqref="G3:G14" xr:uid="{00000000-0002-0000-0100-000000000000}">
      <formula1>"R"</formula1>
    </dataValidation>
    <dataValidation type="list" allowBlank="1" showInputMessage="1" showErrorMessage="1" sqref="C3:C14" xr:uid="{00000000-0002-0000-01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5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4"/>
  <sheetViews>
    <sheetView showGridLines="0" view="pageBreakPreview" topLeftCell="A25" zoomScale="85" zoomScaleNormal="78" zoomScaleSheetLayoutView="85" workbookViewId="0">
      <selection activeCell="O37" sqref="O37"/>
    </sheetView>
  </sheetViews>
  <sheetFormatPr defaultColWidth="9.140625" defaultRowHeight="15" x14ac:dyDescent="0.25"/>
  <cols>
    <col min="1" max="1" width="8.140625" style="119" customWidth="1"/>
    <col min="2" max="2" width="17.85546875" style="4" customWidth="1"/>
    <col min="3" max="3" width="9.5703125" style="4" customWidth="1"/>
    <col min="4" max="4" width="15.7109375" style="4" customWidth="1"/>
    <col min="5" max="5" width="15.7109375" style="3" customWidth="1"/>
    <col min="6" max="6" width="17.5703125" style="3" customWidth="1"/>
    <col min="7" max="7" width="62.7109375" style="3" customWidth="1"/>
    <col min="8" max="8" width="9.42578125" style="3" customWidth="1"/>
    <col min="9" max="9" width="12.7109375" style="3" customWidth="1"/>
    <col min="10" max="10" width="15" style="119" customWidth="1"/>
    <col min="11" max="11" width="15.7109375" style="4" customWidth="1"/>
    <col min="12" max="13" width="15.7109375" style="3" customWidth="1"/>
    <col min="14" max="14" width="12.5703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71" t="s">
        <v>4</v>
      </c>
      <c r="B1" s="175" t="s">
        <v>5</v>
      </c>
      <c r="C1" s="179" t="s">
        <v>40</v>
      </c>
      <c r="D1" s="181" t="s">
        <v>6</v>
      </c>
      <c r="E1" s="173" t="s">
        <v>27</v>
      </c>
      <c r="F1" s="173" t="s">
        <v>13</v>
      </c>
      <c r="G1" s="173" t="s">
        <v>7</v>
      </c>
      <c r="H1" s="171" t="s">
        <v>22</v>
      </c>
      <c r="I1" s="171" t="s">
        <v>8</v>
      </c>
      <c r="J1" s="171" t="s">
        <v>21</v>
      </c>
      <c r="K1" s="175" t="s">
        <v>9</v>
      </c>
      <c r="L1" s="171" t="s">
        <v>14</v>
      </c>
      <c r="M1" s="173" t="s">
        <v>11</v>
      </c>
      <c r="N1" s="171" t="s">
        <v>10</v>
      </c>
      <c r="O1" s="59" t="s">
        <v>39</v>
      </c>
      <c r="P1" s="1"/>
    </row>
    <row r="2" spans="1:19" ht="25.5" customHeight="1" x14ac:dyDescent="0.25">
      <c r="A2" s="171"/>
      <c r="B2" s="175"/>
      <c r="C2" s="180"/>
      <c r="D2" s="182"/>
      <c r="E2" s="174"/>
      <c r="F2" s="174"/>
      <c r="G2" s="174"/>
      <c r="H2" s="171"/>
      <c r="I2" s="171"/>
      <c r="J2" s="171"/>
      <c r="K2" s="175"/>
      <c r="L2" s="171"/>
      <c r="M2" s="174"/>
      <c r="N2" s="171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110">
        <v>1</v>
      </c>
      <c r="B3" s="123" t="s">
        <v>95</v>
      </c>
      <c r="C3" s="124" t="s">
        <v>56</v>
      </c>
      <c r="D3" s="125" t="s">
        <v>158</v>
      </c>
      <c r="E3" s="125">
        <v>1608062</v>
      </c>
      <c r="F3" s="125" t="s">
        <v>69</v>
      </c>
      <c r="G3" s="123" t="s">
        <v>159</v>
      </c>
      <c r="H3" s="123" t="s">
        <v>57</v>
      </c>
      <c r="I3" s="126">
        <v>0.57199999999999995</v>
      </c>
      <c r="J3" s="137" t="s">
        <v>258</v>
      </c>
      <c r="K3" s="122">
        <v>381719</v>
      </c>
      <c r="L3" s="122">
        <f t="shared" ref="L3:L29" si="0">ROUNDDOWN(K3*N3,2)</f>
        <v>305375.2</v>
      </c>
      <c r="M3" s="127">
        <f t="shared" ref="M3:M36" si="1">K3-L3</f>
        <v>76343.799999999988</v>
      </c>
      <c r="N3" s="128">
        <v>0.8</v>
      </c>
      <c r="O3" s="122">
        <f t="shared" ref="O3:O36" si="2">L3</f>
        <v>305375.2</v>
      </c>
      <c r="P3" s="1" t="b">
        <f t="shared" ref="P3:P37" si="3">L3=SUM(O3:O3)</f>
        <v>1</v>
      </c>
      <c r="Q3" s="37">
        <f t="shared" ref="Q3:Q37" si="4">ROUND(L3/K3,4)</f>
        <v>0.8</v>
      </c>
      <c r="R3" s="38" t="b">
        <f t="shared" ref="R3:R5" si="5">Q3=N3</f>
        <v>1</v>
      </c>
      <c r="S3" s="38" t="b">
        <f t="shared" ref="S3:S37" si="6">K3=L3+M3</f>
        <v>1</v>
      </c>
    </row>
    <row r="4" spans="1:19" ht="30" customHeight="1" x14ac:dyDescent="0.25">
      <c r="A4" s="110">
        <v>2</v>
      </c>
      <c r="B4" s="123" t="s">
        <v>89</v>
      </c>
      <c r="C4" s="124" t="s">
        <v>56</v>
      </c>
      <c r="D4" s="125" t="s">
        <v>145</v>
      </c>
      <c r="E4" s="125">
        <v>1609083</v>
      </c>
      <c r="F4" s="125" t="s">
        <v>60</v>
      </c>
      <c r="G4" s="123" t="s">
        <v>146</v>
      </c>
      <c r="H4" s="123" t="s">
        <v>57</v>
      </c>
      <c r="I4" s="126">
        <v>0.35049999999999998</v>
      </c>
      <c r="J4" s="137" t="s">
        <v>251</v>
      </c>
      <c r="K4" s="122">
        <v>533259.24</v>
      </c>
      <c r="L4" s="122">
        <f t="shared" si="0"/>
        <v>373281.46</v>
      </c>
      <c r="M4" s="127">
        <f t="shared" si="1"/>
        <v>159977.77999999997</v>
      </c>
      <c r="N4" s="128">
        <v>0.7</v>
      </c>
      <c r="O4" s="122">
        <f t="shared" si="2"/>
        <v>373281.46</v>
      </c>
      <c r="P4" s="1" t="b">
        <f t="shared" si="3"/>
        <v>1</v>
      </c>
      <c r="Q4" s="37">
        <f t="shared" si="4"/>
        <v>0.7</v>
      </c>
      <c r="R4" s="38" t="b">
        <f t="shared" si="5"/>
        <v>1</v>
      </c>
      <c r="S4" s="38" t="b">
        <f t="shared" si="6"/>
        <v>1</v>
      </c>
    </row>
    <row r="5" spans="1:19" ht="30" customHeight="1" x14ac:dyDescent="0.25">
      <c r="A5" s="110">
        <v>3</v>
      </c>
      <c r="B5" s="123" t="s">
        <v>96</v>
      </c>
      <c r="C5" s="124" t="s">
        <v>56</v>
      </c>
      <c r="D5" s="125" t="s">
        <v>160</v>
      </c>
      <c r="E5" s="125">
        <v>1601022</v>
      </c>
      <c r="F5" s="125" t="s">
        <v>58</v>
      </c>
      <c r="G5" s="123" t="s">
        <v>161</v>
      </c>
      <c r="H5" s="123" t="s">
        <v>57</v>
      </c>
      <c r="I5" s="126">
        <v>1.262</v>
      </c>
      <c r="J5" s="137" t="s">
        <v>251</v>
      </c>
      <c r="K5" s="122">
        <v>986310.06</v>
      </c>
      <c r="L5" s="122">
        <f t="shared" si="0"/>
        <v>493155.03</v>
      </c>
      <c r="M5" s="127">
        <f t="shared" si="1"/>
        <v>493155.03</v>
      </c>
      <c r="N5" s="128">
        <v>0.5</v>
      </c>
      <c r="O5" s="122">
        <f t="shared" si="2"/>
        <v>493155.03</v>
      </c>
      <c r="P5" s="1" t="b">
        <f t="shared" si="3"/>
        <v>1</v>
      </c>
      <c r="Q5" s="37">
        <f t="shared" si="4"/>
        <v>0.5</v>
      </c>
      <c r="R5" s="38" t="b">
        <f t="shared" si="5"/>
        <v>1</v>
      </c>
      <c r="S5" s="38" t="b">
        <f t="shared" si="6"/>
        <v>1</v>
      </c>
    </row>
    <row r="6" spans="1:19" ht="30" customHeight="1" x14ac:dyDescent="0.25">
      <c r="A6" s="110">
        <v>4</v>
      </c>
      <c r="B6" s="123" t="s">
        <v>93</v>
      </c>
      <c r="C6" s="124" t="s">
        <v>56</v>
      </c>
      <c r="D6" s="47" t="s">
        <v>153</v>
      </c>
      <c r="E6" s="47">
        <v>1607073</v>
      </c>
      <c r="F6" s="47" t="s">
        <v>154</v>
      </c>
      <c r="G6" s="48" t="s">
        <v>155</v>
      </c>
      <c r="H6" s="123" t="s">
        <v>57</v>
      </c>
      <c r="I6" s="126">
        <v>0.71913000000000005</v>
      </c>
      <c r="J6" s="137" t="s">
        <v>247</v>
      </c>
      <c r="K6" s="49">
        <v>1133214.81</v>
      </c>
      <c r="L6" s="122">
        <f t="shared" si="0"/>
        <v>906571.84</v>
      </c>
      <c r="M6" s="127">
        <f t="shared" si="1"/>
        <v>226642.97000000009</v>
      </c>
      <c r="N6" s="128">
        <v>0.8</v>
      </c>
      <c r="O6" s="122">
        <f t="shared" si="2"/>
        <v>906571.84</v>
      </c>
      <c r="P6" s="1" t="b">
        <f t="shared" ref="P6:P36" si="7">L6=SUM(O6:O6)</f>
        <v>1</v>
      </c>
      <c r="Q6" s="37">
        <f t="shared" ref="Q6:Q36" si="8">ROUND(L6/K6,4)</f>
        <v>0.8</v>
      </c>
      <c r="R6" s="38" t="b">
        <f t="shared" ref="R6:R36" si="9">Q6=N6</f>
        <v>1</v>
      </c>
      <c r="S6" s="38" t="b">
        <f t="shared" ref="S6:S36" si="10">K6=L6+M6</f>
        <v>1</v>
      </c>
    </row>
    <row r="7" spans="1:19" ht="30" customHeight="1" x14ac:dyDescent="0.25">
      <c r="A7" s="110">
        <v>5</v>
      </c>
      <c r="B7" s="123" t="s">
        <v>91</v>
      </c>
      <c r="C7" s="124" t="s">
        <v>56</v>
      </c>
      <c r="D7" s="47" t="s">
        <v>148</v>
      </c>
      <c r="E7" s="47">
        <v>1604023</v>
      </c>
      <c r="F7" s="47" t="s">
        <v>149</v>
      </c>
      <c r="G7" s="48" t="s">
        <v>150</v>
      </c>
      <c r="H7" s="123" t="s">
        <v>57</v>
      </c>
      <c r="I7" s="126">
        <v>0.66400000000000003</v>
      </c>
      <c r="J7" s="137" t="s">
        <v>248</v>
      </c>
      <c r="K7" s="49">
        <v>944286.14</v>
      </c>
      <c r="L7" s="122">
        <v>649546.12</v>
      </c>
      <c r="M7" s="127">
        <f t="shared" si="1"/>
        <v>294740.02</v>
      </c>
      <c r="N7" s="160">
        <v>0.68789999999999996</v>
      </c>
      <c r="O7" s="122">
        <f t="shared" si="2"/>
        <v>649546.12</v>
      </c>
      <c r="P7" s="1" t="b">
        <f t="shared" si="7"/>
        <v>1</v>
      </c>
      <c r="Q7" s="37">
        <f t="shared" si="8"/>
        <v>0.68789999999999996</v>
      </c>
      <c r="R7" s="38" t="b">
        <f t="shared" si="9"/>
        <v>1</v>
      </c>
      <c r="S7" s="38" t="b">
        <f t="shared" si="10"/>
        <v>1</v>
      </c>
    </row>
    <row r="8" spans="1:19" ht="30" customHeight="1" x14ac:dyDescent="0.25">
      <c r="A8" s="110">
        <v>6</v>
      </c>
      <c r="B8" s="123" t="s">
        <v>99</v>
      </c>
      <c r="C8" s="124" t="s">
        <v>56</v>
      </c>
      <c r="D8" s="47" t="s">
        <v>165</v>
      </c>
      <c r="E8" s="47">
        <v>1609032</v>
      </c>
      <c r="F8" s="47" t="s">
        <v>60</v>
      </c>
      <c r="G8" s="48" t="s">
        <v>166</v>
      </c>
      <c r="H8" s="123" t="s">
        <v>57</v>
      </c>
      <c r="I8" s="126">
        <v>0.25</v>
      </c>
      <c r="J8" s="137" t="s">
        <v>249</v>
      </c>
      <c r="K8" s="49">
        <v>148292.57999999999</v>
      </c>
      <c r="L8" s="122">
        <f t="shared" si="0"/>
        <v>103804.8</v>
      </c>
      <c r="M8" s="127">
        <f>K8-L8</f>
        <v>44487.779999999984</v>
      </c>
      <c r="N8" s="128">
        <v>0.7</v>
      </c>
      <c r="O8" s="122">
        <f t="shared" si="2"/>
        <v>103804.8</v>
      </c>
      <c r="P8" s="1" t="b">
        <f t="shared" si="7"/>
        <v>1</v>
      </c>
      <c r="Q8" s="37">
        <f t="shared" si="8"/>
        <v>0.7</v>
      </c>
      <c r="R8" s="38" t="b">
        <f t="shared" si="9"/>
        <v>1</v>
      </c>
      <c r="S8" s="38" t="b">
        <f t="shared" si="10"/>
        <v>1</v>
      </c>
    </row>
    <row r="9" spans="1:19" ht="30" customHeight="1" x14ac:dyDescent="0.25">
      <c r="A9" s="110">
        <v>7</v>
      </c>
      <c r="B9" s="123" t="s">
        <v>100</v>
      </c>
      <c r="C9" s="124" t="s">
        <v>56</v>
      </c>
      <c r="D9" s="47" t="s">
        <v>167</v>
      </c>
      <c r="E9" s="47">
        <v>1607053</v>
      </c>
      <c r="F9" s="47" t="s">
        <v>154</v>
      </c>
      <c r="G9" s="48" t="s">
        <v>168</v>
      </c>
      <c r="H9" s="123" t="s">
        <v>57</v>
      </c>
      <c r="I9" s="126">
        <v>0.23200000000000001</v>
      </c>
      <c r="J9" s="137" t="s">
        <v>248</v>
      </c>
      <c r="K9" s="49">
        <v>651144.98</v>
      </c>
      <c r="L9" s="122">
        <f t="shared" si="0"/>
        <v>390686.98</v>
      </c>
      <c r="M9" s="127">
        <f t="shared" si="1"/>
        <v>260458</v>
      </c>
      <c r="N9" s="128">
        <v>0.6</v>
      </c>
      <c r="O9" s="122">
        <f t="shared" si="2"/>
        <v>390686.98</v>
      </c>
      <c r="P9" s="1" t="b">
        <f t="shared" si="7"/>
        <v>1</v>
      </c>
      <c r="Q9" s="37">
        <f t="shared" si="8"/>
        <v>0.6</v>
      </c>
      <c r="R9" s="38" t="b">
        <f t="shared" si="9"/>
        <v>1</v>
      </c>
      <c r="S9" s="38" t="b">
        <f t="shared" si="10"/>
        <v>1</v>
      </c>
    </row>
    <row r="10" spans="1:19" ht="30" customHeight="1" x14ac:dyDescent="0.25">
      <c r="A10" s="110">
        <v>8</v>
      </c>
      <c r="B10" s="123" t="s">
        <v>101</v>
      </c>
      <c r="C10" s="124" t="s">
        <v>56</v>
      </c>
      <c r="D10" s="47" t="s">
        <v>169</v>
      </c>
      <c r="E10" s="47">
        <v>1609022</v>
      </c>
      <c r="F10" s="47" t="s">
        <v>60</v>
      </c>
      <c r="G10" s="48" t="s">
        <v>170</v>
      </c>
      <c r="H10" s="123" t="s">
        <v>57</v>
      </c>
      <c r="I10" s="126">
        <v>0.23</v>
      </c>
      <c r="J10" s="137" t="s">
        <v>254</v>
      </c>
      <c r="K10" s="49">
        <v>243820.39</v>
      </c>
      <c r="L10" s="122">
        <f t="shared" si="0"/>
        <v>146292.23000000001</v>
      </c>
      <c r="M10" s="127">
        <f t="shared" si="1"/>
        <v>97528.16</v>
      </c>
      <c r="N10" s="128">
        <v>0.6</v>
      </c>
      <c r="O10" s="122">
        <f t="shared" si="2"/>
        <v>146292.23000000001</v>
      </c>
      <c r="P10" s="1" t="b">
        <f t="shared" si="7"/>
        <v>1</v>
      </c>
      <c r="Q10" s="37">
        <f t="shared" si="8"/>
        <v>0.6</v>
      </c>
      <c r="R10" s="38" t="b">
        <f t="shared" si="9"/>
        <v>1</v>
      </c>
      <c r="S10" s="38" t="b">
        <f t="shared" si="10"/>
        <v>1</v>
      </c>
    </row>
    <row r="11" spans="1:19" ht="30" customHeight="1" x14ac:dyDescent="0.25">
      <c r="A11" s="110">
        <v>9</v>
      </c>
      <c r="B11" s="123" t="s">
        <v>117</v>
      </c>
      <c r="C11" s="124" t="s">
        <v>56</v>
      </c>
      <c r="D11" s="47" t="s">
        <v>193</v>
      </c>
      <c r="E11" s="47">
        <v>1608052</v>
      </c>
      <c r="F11" s="47" t="s">
        <v>69</v>
      </c>
      <c r="G11" s="48" t="s">
        <v>194</v>
      </c>
      <c r="H11" s="123" t="s">
        <v>57</v>
      </c>
      <c r="I11" s="126">
        <v>1.7470000000000001</v>
      </c>
      <c r="J11" s="137" t="s">
        <v>260</v>
      </c>
      <c r="K11" s="49">
        <v>695007.18</v>
      </c>
      <c r="L11" s="122">
        <f t="shared" si="0"/>
        <v>417004.3</v>
      </c>
      <c r="M11" s="127">
        <f t="shared" si="1"/>
        <v>278002.88000000006</v>
      </c>
      <c r="N11" s="128">
        <v>0.6</v>
      </c>
      <c r="O11" s="122">
        <f t="shared" si="2"/>
        <v>417004.3</v>
      </c>
      <c r="P11" s="1" t="b">
        <f t="shared" si="7"/>
        <v>1</v>
      </c>
      <c r="Q11" s="37">
        <f t="shared" si="8"/>
        <v>0.6</v>
      </c>
      <c r="R11" s="38" t="b">
        <f t="shared" si="9"/>
        <v>1</v>
      </c>
      <c r="S11" s="38" t="b">
        <f t="shared" si="10"/>
        <v>1</v>
      </c>
    </row>
    <row r="12" spans="1:19" ht="39" customHeight="1" x14ac:dyDescent="0.25">
      <c r="A12" s="110">
        <v>10</v>
      </c>
      <c r="B12" s="123" t="s">
        <v>88</v>
      </c>
      <c r="C12" s="124" t="s">
        <v>56</v>
      </c>
      <c r="D12" s="47" t="s">
        <v>143</v>
      </c>
      <c r="E12" s="47">
        <v>1603011</v>
      </c>
      <c r="F12" s="47" t="s">
        <v>76</v>
      </c>
      <c r="G12" s="48" t="s">
        <v>144</v>
      </c>
      <c r="H12" s="123" t="s">
        <v>57</v>
      </c>
      <c r="I12" s="126">
        <v>1.6220000000000001</v>
      </c>
      <c r="J12" s="137" t="s">
        <v>253</v>
      </c>
      <c r="K12" s="49">
        <v>1592955.77</v>
      </c>
      <c r="L12" s="122">
        <v>769785.19</v>
      </c>
      <c r="M12" s="127">
        <f t="shared" si="1"/>
        <v>823170.58000000007</v>
      </c>
      <c r="N12" s="161">
        <v>0.48320000000000002</v>
      </c>
      <c r="O12" s="122">
        <f t="shared" si="2"/>
        <v>769785.19</v>
      </c>
      <c r="P12" s="1" t="b">
        <f t="shared" si="7"/>
        <v>1</v>
      </c>
      <c r="Q12" s="37">
        <f t="shared" si="8"/>
        <v>0.48320000000000002</v>
      </c>
      <c r="R12" s="38" t="b">
        <f t="shared" si="9"/>
        <v>1</v>
      </c>
      <c r="S12" s="38" t="b">
        <f t="shared" si="10"/>
        <v>1</v>
      </c>
    </row>
    <row r="13" spans="1:19" ht="30" customHeight="1" x14ac:dyDescent="0.25">
      <c r="A13" s="110">
        <v>11</v>
      </c>
      <c r="B13" s="123" t="s">
        <v>103</v>
      </c>
      <c r="C13" s="124" t="s">
        <v>56</v>
      </c>
      <c r="D13" s="47" t="s">
        <v>172</v>
      </c>
      <c r="E13" s="47">
        <v>1601033</v>
      </c>
      <c r="F13" s="47" t="s">
        <v>58</v>
      </c>
      <c r="G13" s="48" t="s">
        <v>173</v>
      </c>
      <c r="H13" s="123" t="s">
        <v>57</v>
      </c>
      <c r="I13" s="126">
        <v>0.71599999999999997</v>
      </c>
      <c r="J13" s="137" t="s">
        <v>258</v>
      </c>
      <c r="K13" s="49">
        <v>706036.9</v>
      </c>
      <c r="L13" s="122">
        <f t="shared" si="0"/>
        <v>423622.14</v>
      </c>
      <c r="M13" s="127">
        <f t="shared" si="1"/>
        <v>282414.76</v>
      </c>
      <c r="N13" s="128">
        <v>0.6</v>
      </c>
      <c r="O13" s="122">
        <f t="shared" si="2"/>
        <v>423622.14</v>
      </c>
      <c r="P13" s="1" t="b">
        <f t="shared" si="7"/>
        <v>1</v>
      </c>
      <c r="Q13" s="37">
        <f t="shared" si="8"/>
        <v>0.6</v>
      </c>
      <c r="R13" s="38" t="b">
        <f t="shared" si="9"/>
        <v>1</v>
      </c>
      <c r="S13" s="38" t="b">
        <f t="shared" si="10"/>
        <v>1</v>
      </c>
    </row>
    <row r="14" spans="1:19" ht="30" customHeight="1" x14ac:dyDescent="0.25">
      <c r="A14" s="110">
        <v>12</v>
      </c>
      <c r="B14" s="123" t="s">
        <v>126</v>
      </c>
      <c r="C14" s="124" t="s">
        <v>56</v>
      </c>
      <c r="D14" s="47" t="s">
        <v>211</v>
      </c>
      <c r="E14" s="47">
        <v>1609062</v>
      </c>
      <c r="F14" s="47" t="s">
        <v>60</v>
      </c>
      <c r="G14" s="48" t="s">
        <v>212</v>
      </c>
      <c r="H14" s="123" t="s">
        <v>57</v>
      </c>
      <c r="I14" s="126">
        <v>0.314</v>
      </c>
      <c r="J14" s="137" t="s">
        <v>275</v>
      </c>
      <c r="K14" s="49">
        <v>278358.09999999998</v>
      </c>
      <c r="L14" s="122">
        <f t="shared" si="0"/>
        <v>167014.85999999999</v>
      </c>
      <c r="M14" s="127">
        <f t="shared" si="1"/>
        <v>111343.23999999999</v>
      </c>
      <c r="N14" s="128">
        <v>0.6</v>
      </c>
      <c r="O14" s="122">
        <f t="shared" si="2"/>
        <v>167014.85999999999</v>
      </c>
      <c r="P14" s="1" t="b">
        <f t="shared" si="7"/>
        <v>1</v>
      </c>
      <c r="Q14" s="37">
        <f t="shared" si="8"/>
        <v>0.6</v>
      </c>
      <c r="R14" s="38" t="b">
        <f t="shared" si="9"/>
        <v>1</v>
      </c>
      <c r="S14" s="38" t="b">
        <f t="shared" si="10"/>
        <v>1</v>
      </c>
    </row>
    <row r="15" spans="1:19" ht="36" customHeight="1" x14ac:dyDescent="0.25">
      <c r="A15" s="110">
        <v>13</v>
      </c>
      <c r="B15" s="123" t="s">
        <v>90</v>
      </c>
      <c r="C15" s="124" t="s">
        <v>56</v>
      </c>
      <c r="D15" s="125" t="s">
        <v>145</v>
      </c>
      <c r="E15" s="125">
        <v>1609083</v>
      </c>
      <c r="F15" s="125" t="s">
        <v>60</v>
      </c>
      <c r="G15" s="123" t="s">
        <v>147</v>
      </c>
      <c r="H15" s="123" t="s">
        <v>57</v>
      </c>
      <c r="I15" s="126">
        <v>0.27200000000000002</v>
      </c>
      <c r="J15" s="137" t="s">
        <v>252</v>
      </c>
      <c r="K15" s="122">
        <v>1236994.17</v>
      </c>
      <c r="L15" s="122">
        <f>ROUNDDOWN(K15*N15,2)</f>
        <v>865895.91</v>
      </c>
      <c r="M15" s="127">
        <f>K15-L15</f>
        <v>371098.25999999989</v>
      </c>
      <c r="N15" s="128">
        <v>0.7</v>
      </c>
      <c r="O15" s="122">
        <f>L15</f>
        <v>865895.91</v>
      </c>
      <c r="P15" s="1" t="b">
        <f>L15=SUM(O15:O15)</f>
        <v>1</v>
      </c>
      <c r="Q15" s="37">
        <f>ROUND(L15/K15,4)</f>
        <v>0.7</v>
      </c>
      <c r="R15" s="38" t="b">
        <f>Q15=N15</f>
        <v>1</v>
      </c>
      <c r="S15" s="38" t="b">
        <f>K15=L15+M15</f>
        <v>1</v>
      </c>
    </row>
    <row r="16" spans="1:19" ht="30" customHeight="1" x14ac:dyDescent="0.25">
      <c r="A16" s="110">
        <v>14</v>
      </c>
      <c r="B16" s="123" t="s">
        <v>118</v>
      </c>
      <c r="C16" s="124" t="s">
        <v>56</v>
      </c>
      <c r="D16" s="47" t="s">
        <v>195</v>
      </c>
      <c r="E16" s="47">
        <v>1609042</v>
      </c>
      <c r="F16" s="47" t="s">
        <v>60</v>
      </c>
      <c r="G16" s="48" t="s">
        <v>196</v>
      </c>
      <c r="H16" s="123" t="s">
        <v>57</v>
      </c>
      <c r="I16" s="126">
        <v>1.6439999999999999</v>
      </c>
      <c r="J16" s="137" t="s">
        <v>261</v>
      </c>
      <c r="K16" s="49">
        <v>1296268.19</v>
      </c>
      <c r="L16" s="122">
        <f t="shared" si="0"/>
        <v>1037014.55</v>
      </c>
      <c r="M16" s="127">
        <f t="shared" si="1"/>
        <v>259253.6399999999</v>
      </c>
      <c r="N16" s="128">
        <v>0.8</v>
      </c>
      <c r="O16" s="122">
        <f t="shared" si="2"/>
        <v>1037014.55</v>
      </c>
      <c r="P16" s="1" t="b">
        <f t="shared" si="7"/>
        <v>1</v>
      </c>
      <c r="Q16" s="37">
        <f t="shared" si="8"/>
        <v>0.8</v>
      </c>
      <c r="R16" s="38" t="b">
        <f t="shared" si="9"/>
        <v>1</v>
      </c>
      <c r="S16" s="38" t="b">
        <f t="shared" si="10"/>
        <v>1</v>
      </c>
    </row>
    <row r="17" spans="1:19" ht="30" customHeight="1" x14ac:dyDescent="0.25">
      <c r="A17" s="110">
        <v>15</v>
      </c>
      <c r="B17" s="123" t="s">
        <v>120</v>
      </c>
      <c r="C17" s="124" t="s">
        <v>56</v>
      </c>
      <c r="D17" s="47" t="s">
        <v>199</v>
      </c>
      <c r="E17" s="47">
        <v>1601043</v>
      </c>
      <c r="F17" s="47" t="s">
        <v>58</v>
      </c>
      <c r="G17" s="48" t="s">
        <v>200</v>
      </c>
      <c r="H17" s="123" t="s">
        <v>57</v>
      </c>
      <c r="I17" s="126">
        <v>0.627</v>
      </c>
      <c r="J17" s="137" t="s">
        <v>255</v>
      </c>
      <c r="K17" s="49">
        <v>1491921</v>
      </c>
      <c r="L17" s="122">
        <f t="shared" si="0"/>
        <v>895152.6</v>
      </c>
      <c r="M17" s="127">
        <f t="shared" si="1"/>
        <v>596768.4</v>
      </c>
      <c r="N17" s="128">
        <v>0.6</v>
      </c>
      <c r="O17" s="122">
        <f t="shared" si="2"/>
        <v>895152.6</v>
      </c>
      <c r="P17" s="1" t="b">
        <f t="shared" si="7"/>
        <v>1</v>
      </c>
      <c r="Q17" s="37">
        <f t="shared" si="8"/>
        <v>0.6</v>
      </c>
      <c r="R17" s="38" t="b">
        <f t="shared" si="9"/>
        <v>1</v>
      </c>
      <c r="S17" s="38" t="b">
        <f t="shared" si="10"/>
        <v>1</v>
      </c>
    </row>
    <row r="18" spans="1:19" ht="30" customHeight="1" x14ac:dyDescent="0.25">
      <c r="A18" s="110">
        <v>16</v>
      </c>
      <c r="B18" s="123" t="s">
        <v>108</v>
      </c>
      <c r="C18" s="124" t="s">
        <v>56</v>
      </c>
      <c r="D18" s="47" t="s">
        <v>169</v>
      </c>
      <c r="E18" s="47">
        <v>1609022</v>
      </c>
      <c r="F18" s="47" t="s">
        <v>60</v>
      </c>
      <c r="G18" s="48" t="s">
        <v>180</v>
      </c>
      <c r="H18" s="123" t="s">
        <v>57</v>
      </c>
      <c r="I18" s="126">
        <v>0.37</v>
      </c>
      <c r="J18" s="137" t="s">
        <v>254</v>
      </c>
      <c r="K18" s="49">
        <v>192145.73</v>
      </c>
      <c r="L18" s="122">
        <v>115287.44</v>
      </c>
      <c r="M18" s="127">
        <f t="shared" si="1"/>
        <v>76858.290000000008</v>
      </c>
      <c r="N18" s="128">
        <v>0.6</v>
      </c>
      <c r="O18" s="122">
        <f t="shared" si="2"/>
        <v>115287.44</v>
      </c>
      <c r="P18" s="1" t="b">
        <f t="shared" si="7"/>
        <v>1</v>
      </c>
      <c r="Q18" s="37">
        <f t="shared" si="8"/>
        <v>0.6</v>
      </c>
      <c r="R18" s="38" t="b">
        <f t="shared" si="9"/>
        <v>1</v>
      </c>
      <c r="S18" s="38" t="b">
        <f t="shared" si="10"/>
        <v>1</v>
      </c>
    </row>
    <row r="19" spans="1:19" ht="30" customHeight="1" x14ac:dyDescent="0.25">
      <c r="A19" s="110">
        <v>17</v>
      </c>
      <c r="B19" s="123" t="s">
        <v>109</v>
      </c>
      <c r="C19" s="124" t="s">
        <v>56</v>
      </c>
      <c r="D19" s="47" t="s">
        <v>181</v>
      </c>
      <c r="E19" s="47">
        <v>1611022</v>
      </c>
      <c r="F19" s="47" t="s">
        <v>72</v>
      </c>
      <c r="G19" s="48" t="s">
        <v>182</v>
      </c>
      <c r="H19" s="123" t="s">
        <v>57</v>
      </c>
      <c r="I19" s="126">
        <v>0.36499999999999999</v>
      </c>
      <c r="J19" s="137" t="s">
        <v>236</v>
      </c>
      <c r="K19" s="49">
        <v>372408.09</v>
      </c>
      <c r="L19" s="122">
        <f t="shared" si="0"/>
        <v>260685.66</v>
      </c>
      <c r="M19" s="127">
        <f t="shared" si="1"/>
        <v>111722.43000000002</v>
      </c>
      <c r="N19" s="128">
        <v>0.7</v>
      </c>
      <c r="O19" s="122">
        <f t="shared" si="2"/>
        <v>260685.66</v>
      </c>
      <c r="P19" s="1" t="b">
        <f t="shared" si="7"/>
        <v>1</v>
      </c>
      <c r="Q19" s="37">
        <f t="shared" si="8"/>
        <v>0.7</v>
      </c>
      <c r="R19" s="38" t="b">
        <f t="shared" si="9"/>
        <v>1</v>
      </c>
      <c r="S19" s="38" t="b">
        <f t="shared" si="10"/>
        <v>1</v>
      </c>
    </row>
    <row r="20" spans="1:19" ht="30" customHeight="1" x14ac:dyDescent="0.25">
      <c r="A20" s="110">
        <v>18</v>
      </c>
      <c r="B20" s="123" t="s">
        <v>127</v>
      </c>
      <c r="C20" s="124" t="s">
        <v>56</v>
      </c>
      <c r="D20" s="47" t="s">
        <v>213</v>
      </c>
      <c r="E20" s="47">
        <v>1610043</v>
      </c>
      <c r="F20" s="47" t="s">
        <v>62</v>
      </c>
      <c r="G20" s="48" t="s">
        <v>214</v>
      </c>
      <c r="H20" s="123" t="s">
        <v>57</v>
      </c>
      <c r="I20" s="126">
        <v>0.24759999999999999</v>
      </c>
      <c r="J20" s="137" t="s">
        <v>250</v>
      </c>
      <c r="K20" s="49">
        <v>660692.44999999995</v>
      </c>
      <c r="L20" s="122">
        <f t="shared" si="0"/>
        <v>528553.96</v>
      </c>
      <c r="M20" s="127">
        <f t="shared" si="1"/>
        <v>132138.49</v>
      </c>
      <c r="N20" s="128">
        <v>0.8</v>
      </c>
      <c r="O20" s="122">
        <f t="shared" si="2"/>
        <v>528553.96</v>
      </c>
      <c r="P20" s="1" t="b">
        <f t="shared" si="7"/>
        <v>1</v>
      </c>
      <c r="Q20" s="37">
        <f t="shared" si="8"/>
        <v>0.8</v>
      </c>
      <c r="R20" s="38" t="b">
        <f t="shared" si="9"/>
        <v>1</v>
      </c>
      <c r="S20" s="38" t="b">
        <f t="shared" si="10"/>
        <v>1</v>
      </c>
    </row>
    <row r="21" spans="1:19" ht="30" customHeight="1" x14ac:dyDescent="0.25">
      <c r="A21" s="110">
        <v>19</v>
      </c>
      <c r="B21" s="123" t="s">
        <v>110</v>
      </c>
      <c r="C21" s="124" t="s">
        <v>56</v>
      </c>
      <c r="D21" s="47" t="s">
        <v>183</v>
      </c>
      <c r="E21" s="47">
        <v>1611063</v>
      </c>
      <c r="F21" s="47" t="s">
        <v>72</v>
      </c>
      <c r="G21" s="48" t="s">
        <v>184</v>
      </c>
      <c r="H21" s="123" t="s">
        <v>57</v>
      </c>
      <c r="I21" s="126">
        <v>0.17499999999999999</v>
      </c>
      <c r="J21" s="137" t="s">
        <v>248</v>
      </c>
      <c r="K21" s="49">
        <v>1343295.62</v>
      </c>
      <c r="L21" s="122">
        <f t="shared" si="0"/>
        <v>671647.81</v>
      </c>
      <c r="M21" s="127">
        <f t="shared" si="1"/>
        <v>671647.81</v>
      </c>
      <c r="N21" s="128">
        <v>0.5</v>
      </c>
      <c r="O21" s="122">
        <f t="shared" si="2"/>
        <v>671647.81</v>
      </c>
      <c r="P21" s="1" t="b">
        <f t="shared" si="7"/>
        <v>1</v>
      </c>
      <c r="Q21" s="37">
        <f t="shared" si="8"/>
        <v>0.5</v>
      </c>
      <c r="R21" s="38" t="b">
        <f t="shared" si="9"/>
        <v>1</v>
      </c>
      <c r="S21" s="38" t="b">
        <f t="shared" si="10"/>
        <v>1</v>
      </c>
    </row>
    <row r="22" spans="1:19" ht="30" customHeight="1" x14ac:dyDescent="0.25">
      <c r="A22" s="110">
        <v>20</v>
      </c>
      <c r="B22" s="123" t="s">
        <v>112</v>
      </c>
      <c r="C22" s="124" t="s">
        <v>56</v>
      </c>
      <c r="D22" s="47" t="s">
        <v>186</v>
      </c>
      <c r="E22" s="47">
        <v>1602043</v>
      </c>
      <c r="F22" s="47" t="s">
        <v>64</v>
      </c>
      <c r="G22" s="48" t="s">
        <v>187</v>
      </c>
      <c r="H22" s="123" t="s">
        <v>57</v>
      </c>
      <c r="I22" s="126">
        <v>0.15</v>
      </c>
      <c r="J22" s="137" t="s">
        <v>81</v>
      </c>
      <c r="K22" s="49">
        <v>299904.06</v>
      </c>
      <c r="L22" s="122">
        <f t="shared" si="0"/>
        <v>239923.24</v>
      </c>
      <c r="M22" s="127">
        <f t="shared" si="1"/>
        <v>59980.820000000007</v>
      </c>
      <c r="N22" s="128">
        <v>0.8</v>
      </c>
      <c r="O22" s="122">
        <f t="shared" si="2"/>
        <v>239923.24</v>
      </c>
      <c r="P22" s="1" t="b">
        <f t="shared" si="7"/>
        <v>1</v>
      </c>
      <c r="Q22" s="37">
        <f t="shared" si="8"/>
        <v>0.8</v>
      </c>
      <c r="R22" s="38" t="b">
        <f t="shared" si="9"/>
        <v>1</v>
      </c>
      <c r="S22" s="38" t="b">
        <f t="shared" si="10"/>
        <v>1</v>
      </c>
    </row>
    <row r="23" spans="1:19" ht="30" customHeight="1" x14ac:dyDescent="0.25">
      <c r="A23" s="110">
        <v>21</v>
      </c>
      <c r="B23" s="123" t="s">
        <v>125</v>
      </c>
      <c r="C23" s="124" t="s">
        <v>56</v>
      </c>
      <c r="D23" s="47" t="s">
        <v>207</v>
      </c>
      <c r="E23" s="47">
        <v>1608043</v>
      </c>
      <c r="F23" s="47" t="s">
        <v>69</v>
      </c>
      <c r="G23" s="48" t="s">
        <v>208</v>
      </c>
      <c r="H23" s="123" t="s">
        <v>57</v>
      </c>
      <c r="I23" s="126">
        <v>1.03</v>
      </c>
      <c r="J23" s="137" t="s">
        <v>263</v>
      </c>
      <c r="K23" s="49">
        <v>452297.18</v>
      </c>
      <c r="L23" s="122">
        <f t="shared" si="0"/>
        <v>361837.74</v>
      </c>
      <c r="M23" s="127">
        <f t="shared" si="1"/>
        <v>90459.44</v>
      </c>
      <c r="N23" s="128">
        <v>0.8</v>
      </c>
      <c r="O23" s="122">
        <f t="shared" si="2"/>
        <v>361837.74</v>
      </c>
      <c r="P23" s="1" t="b">
        <f t="shared" si="7"/>
        <v>1</v>
      </c>
      <c r="Q23" s="37">
        <f t="shared" si="8"/>
        <v>0.8</v>
      </c>
      <c r="R23" s="38" t="b">
        <f t="shared" si="9"/>
        <v>1</v>
      </c>
      <c r="S23" s="38" t="b">
        <f t="shared" si="10"/>
        <v>1</v>
      </c>
    </row>
    <row r="24" spans="1:19" ht="41.25" customHeight="1" x14ac:dyDescent="0.25">
      <c r="A24" s="110">
        <v>22</v>
      </c>
      <c r="B24" s="123" t="s">
        <v>119</v>
      </c>
      <c r="C24" s="124" t="s">
        <v>56</v>
      </c>
      <c r="D24" s="47" t="s">
        <v>197</v>
      </c>
      <c r="E24" s="47">
        <v>1603042</v>
      </c>
      <c r="F24" s="47" t="s">
        <v>76</v>
      </c>
      <c r="G24" s="48" t="s">
        <v>198</v>
      </c>
      <c r="H24" s="123" t="s">
        <v>57</v>
      </c>
      <c r="I24" s="126">
        <v>0.98550000000000004</v>
      </c>
      <c r="J24" s="137" t="s">
        <v>248</v>
      </c>
      <c r="K24" s="49">
        <v>1082751.45</v>
      </c>
      <c r="L24" s="122">
        <v>584475.28</v>
      </c>
      <c r="M24" s="127">
        <f t="shared" si="1"/>
        <v>498276.16999999993</v>
      </c>
      <c r="N24" s="161">
        <v>0.53979999999999995</v>
      </c>
      <c r="O24" s="122">
        <f t="shared" si="2"/>
        <v>584475.28</v>
      </c>
      <c r="P24" s="1" t="b">
        <f t="shared" si="7"/>
        <v>1</v>
      </c>
      <c r="Q24" s="37">
        <f t="shared" si="8"/>
        <v>0.53979999999999995</v>
      </c>
      <c r="R24" s="38" t="b">
        <f t="shared" si="9"/>
        <v>1</v>
      </c>
      <c r="S24" s="38" t="b">
        <f t="shared" si="10"/>
        <v>1</v>
      </c>
    </row>
    <row r="25" spans="1:19" ht="30" customHeight="1" x14ac:dyDescent="0.25">
      <c r="A25" s="110">
        <v>23</v>
      </c>
      <c r="B25" s="123" t="s">
        <v>104</v>
      </c>
      <c r="C25" s="124" t="s">
        <v>56</v>
      </c>
      <c r="D25" s="47" t="s">
        <v>174</v>
      </c>
      <c r="E25" s="47">
        <v>1609092</v>
      </c>
      <c r="F25" s="47" t="s">
        <v>60</v>
      </c>
      <c r="G25" s="48" t="s">
        <v>175</v>
      </c>
      <c r="H25" s="123" t="s">
        <v>57</v>
      </c>
      <c r="I25" s="126">
        <v>0.625</v>
      </c>
      <c r="J25" s="137" t="s">
        <v>81</v>
      </c>
      <c r="K25" s="49">
        <v>324627.12</v>
      </c>
      <c r="L25" s="122">
        <f t="shared" si="0"/>
        <v>227238.98</v>
      </c>
      <c r="M25" s="127">
        <f t="shared" si="1"/>
        <v>97388.139999999985</v>
      </c>
      <c r="N25" s="128">
        <v>0.7</v>
      </c>
      <c r="O25" s="122">
        <f t="shared" si="2"/>
        <v>227238.98</v>
      </c>
      <c r="P25" s="1" t="b">
        <f t="shared" si="7"/>
        <v>1</v>
      </c>
      <c r="Q25" s="37">
        <f t="shared" si="8"/>
        <v>0.7</v>
      </c>
      <c r="R25" s="38" t="b">
        <f t="shared" si="9"/>
        <v>1</v>
      </c>
      <c r="S25" s="38" t="b">
        <f t="shared" si="10"/>
        <v>1</v>
      </c>
    </row>
    <row r="26" spans="1:19" ht="44.25" customHeight="1" x14ac:dyDescent="0.25">
      <c r="A26" s="110">
        <v>24</v>
      </c>
      <c r="B26" s="123" t="s">
        <v>242</v>
      </c>
      <c r="C26" s="124" t="s">
        <v>56</v>
      </c>
      <c r="D26" s="47" t="s">
        <v>209</v>
      </c>
      <c r="E26" s="47">
        <v>1603062</v>
      </c>
      <c r="F26" s="47" t="s">
        <v>76</v>
      </c>
      <c r="G26" s="48" t="s">
        <v>210</v>
      </c>
      <c r="H26" s="123" t="s">
        <v>57</v>
      </c>
      <c r="I26" s="126">
        <v>0.53200000000000003</v>
      </c>
      <c r="J26" s="137" t="s">
        <v>262</v>
      </c>
      <c r="K26" s="49">
        <v>256724.55</v>
      </c>
      <c r="L26" s="122">
        <f t="shared" si="0"/>
        <v>179707.18</v>
      </c>
      <c r="M26" s="127">
        <f t="shared" si="1"/>
        <v>77017.37</v>
      </c>
      <c r="N26" s="128">
        <v>0.7</v>
      </c>
      <c r="O26" s="122">
        <f t="shared" si="2"/>
        <v>179707.18</v>
      </c>
      <c r="P26" s="1" t="b">
        <f t="shared" si="7"/>
        <v>1</v>
      </c>
      <c r="Q26" s="37">
        <f t="shared" si="8"/>
        <v>0.7</v>
      </c>
      <c r="R26" s="38" t="b">
        <f t="shared" si="9"/>
        <v>1</v>
      </c>
      <c r="S26" s="38" t="b">
        <f t="shared" si="10"/>
        <v>1</v>
      </c>
    </row>
    <row r="27" spans="1:19" ht="30" customHeight="1" x14ac:dyDescent="0.25">
      <c r="A27" s="110">
        <v>25</v>
      </c>
      <c r="B27" s="123" t="s">
        <v>97</v>
      </c>
      <c r="C27" s="124" t="s">
        <v>56</v>
      </c>
      <c r="D27" s="47" t="s">
        <v>162</v>
      </c>
      <c r="E27" s="47">
        <v>1609012</v>
      </c>
      <c r="F27" s="47" t="s">
        <v>60</v>
      </c>
      <c r="G27" s="48" t="s">
        <v>163</v>
      </c>
      <c r="H27" s="123" t="s">
        <v>57</v>
      </c>
      <c r="I27" s="126">
        <v>0.432</v>
      </c>
      <c r="J27" s="137" t="s">
        <v>236</v>
      </c>
      <c r="K27" s="49">
        <v>330349.07</v>
      </c>
      <c r="L27" s="122">
        <f t="shared" si="0"/>
        <v>231244.34</v>
      </c>
      <c r="M27" s="127">
        <f t="shared" si="1"/>
        <v>99104.73000000001</v>
      </c>
      <c r="N27" s="128">
        <v>0.7</v>
      </c>
      <c r="O27" s="122">
        <f t="shared" si="2"/>
        <v>231244.34</v>
      </c>
      <c r="P27" s="1" t="b">
        <f t="shared" si="7"/>
        <v>1</v>
      </c>
      <c r="Q27" s="37">
        <f t="shared" si="8"/>
        <v>0.7</v>
      </c>
      <c r="R27" s="38" t="b">
        <f t="shared" si="9"/>
        <v>1</v>
      </c>
      <c r="S27" s="38" t="b">
        <f t="shared" si="10"/>
        <v>1</v>
      </c>
    </row>
    <row r="28" spans="1:19" ht="30" customHeight="1" x14ac:dyDescent="0.25">
      <c r="A28" s="110">
        <v>26</v>
      </c>
      <c r="B28" s="123" t="s">
        <v>92</v>
      </c>
      <c r="C28" s="124" t="s">
        <v>56</v>
      </c>
      <c r="D28" s="47" t="s">
        <v>151</v>
      </c>
      <c r="E28" s="47">
        <v>1602033</v>
      </c>
      <c r="F28" s="47" t="s">
        <v>64</v>
      </c>
      <c r="G28" s="48" t="s">
        <v>152</v>
      </c>
      <c r="H28" s="123" t="s">
        <v>57</v>
      </c>
      <c r="I28" s="126">
        <v>0.42</v>
      </c>
      <c r="J28" s="137" t="s">
        <v>86</v>
      </c>
      <c r="K28" s="49">
        <v>1330085.2</v>
      </c>
      <c r="L28" s="122">
        <f t="shared" si="0"/>
        <v>931059.64</v>
      </c>
      <c r="M28" s="127">
        <f t="shared" si="1"/>
        <v>399025.55999999994</v>
      </c>
      <c r="N28" s="128">
        <v>0.7</v>
      </c>
      <c r="O28" s="122">
        <f t="shared" si="2"/>
        <v>931059.64</v>
      </c>
      <c r="P28" s="1" t="b">
        <f t="shared" si="7"/>
        <v>1</v>
      </c>
      <c r="Q28" s="37">
        <f t="shared" si="8"/>
        <v>0.7</v>
      </c>
      <c r="R28" s="38" t="b">
        <f t="shared" si="9"/>
        <v>1</v>
      </c>
      <c r="S28" s="38" t="b">
        <f t="shared" si="10"/>
        <v>1</v>
      </c>
    </row>
    <row r="29" spans="1:19" ht="30" customHeight="1" x14ac:dyDescent="0.25">
      <c r="A29" s="110">
        <v>27</v>
      </c>
      <c r="B29" s="123" t="s">
        <v>105</v>
      </c>
      <c r="C29" s="124" t="s">
        <v>56</v>
      </c>
      <c r="D29" s="47" t="s">
        <v>162</v>
      </c>
      <c r="E29" s="47">
        <v>1609012</v>
      </c>
      <c r="F29" s="47" t="s">
        <v>60</v>
      </c>
      <c r="G29" s="48" t="s">
        <v>177</v>
      </c>
      <c r="H29" s="123" t="s">
        <v>57</v>
      </c>
      <c r="I29" s="126">
        <v>0.39</v>
      </c>
      <c r="J29" s="137" t="s">
        <v>236</v>
      </c>
      <c r="K29" s="49">
        <v>256636.43</v>
      </c>
      <c r="L29" s="122">
        <f t="shared" si="0"/>
        <v>179645.5</v>
      </c>
      <c r="M29" s="127">
        <f t="shared" si="1"/>
        <v>76990.929999999993</v>
      </c>
      <c r="N29" s="128">
        <v>0.7</v>
      </c>
      <c r="O29" s="122">
        <f t="shared" si="2"/>
        <v>179645.5</v>
      </c>
      <c r="P29" s="1" t="b">
        <f t="shared" si="7"/>
        <v>1</v>
      </c>
      <c r="Q29" s="37">
        <f t="shared" si="8"/>
        <v>0.7</v>
      </c>
      <c r="R29" s="38" t="b">
        <f t="shared" si="9"/>
        <v>1</v>
      </c>
      <c r="S29" s="38" t="b">
        <f t="shared" si="10"/>
        <v>1</v>
      </c>
    </row>
    <row r="30" spans="1:19" s="114" customFormat="1" ht="30" customHeight="1" x14ac:dyDescent="0.25">
      <c r="A30" s="110">
        <v>28</v>
      </c>
      <c r="B30" s="123" t="s">
        <v>243</v>
      </c>
      <c r="C30" s="124" t="s">
        <v>56</v>
      </c>
      <c r="D30" s="47" t="s">
        <v>215</v>
      </c>
      <c r="E30" s="47">
        <v>1610013</v>
      </c>
      <c r="F30" s="47" t="s">
        <v>62</v>
      </c>
      <c r="G30" s="48" t="s">
        <v>220</v>
      </c>
      <c r="H30" s="123" t="s">
        <v>57</v>
      </c>
      <c r="I30" s="126">
        <v>0.29876999999999998</v>
      </c>
      <c r="J30" s="137" t="s">
        <v>260</v>
      </c>
      <c r="K30" s="49">
        <v>339121.82</v>
      </c>
      <c r="L30" s="122">
        <f t="shared" ref="L30:L34" si="11">ROUNDDOWN(K30*N30,2)</f>
        <v>237385.27</v>
      </c>
      <c r="M30" s="127">
        <f t="shared" ref="M30:M34" si="12">K30-L30</f>
        <v>101736.55000000002</v>
      </c>
      <c r="N30" s="128">
        <v>0.7</v>
      </c>
      <c r="O30" s="122">
        <f t="shared" ref="O30:O34" si="13">L30</f>
        <v>237385.27</v>
      </c>
      <c r="P30" s="115" t="b">
        <f t="shared" ref="P30:P34" si="14">L30=SUM(O30:O30)</f>
        <v>1</v>
      </c>
      <c r="Q30" s="120">
        <f t="shared" ref="Q30:Q34" si="15">ROUND(L30/K30,4)</f>
        <v>0.7</v>
      </c>
      <c r="R30" s="121" t="b">
        <f t="shared" ref="R30:R34" si="16">Q30=N30</f>
        <v>1</v>
      </c>
      <c r="S30" s="121" t="b">
        <f t="shared" ref="S30:S34" si="17">K30=L30+M30</f>
        <v>1</v>
      </c>
    </row>
    <row r="31" spans="1:19" s="114" customFormat="1" ht="30" customHeight="1" x14ac:dyDescent="0.25">
      <c r="A31" s="110">
        <v>29</v>
      </c>
      <c r="B31" s="123" t="s">
        <v>122</v>
      </c>
      <c r="C31" s="124" t="s">
        <v>56</v>
      </c>
      <c r="D31" s="47" t="s">
        <v>202</v>
      </c>
      <c r="E31" s="47">
        <v>1602022</v>
      </c>
      <c r="F31" s="47" t="s">
        <v>64</v>
      </c>
      <c r="G31" s="48" t="s">
        <v>203</v>
      </c>
      <c r="H31" s="123" t="s">
        <v>57</v>
      </c>
      <c r="I31" s="126">
        <v>0.28000000000000003</v>
      </c>
      <c r="J31" s="137" t="s">
        <v>248</v>
      </c>
      <c r="K31" s="49">
        <v>255631.27</v>
      </c>
      <c r="L31" s="122">
        <f t="shared" si="11"/>
        <v>153378.76</v>
      </c>
      <c r="M31" s="127">
        <f t="shared" si="12"/>
        <v>102252.50999999998</v>
      </c>
      <c r="N31" s="128">
        <v>0.6</v>
      </c>
      <c r="O31" s="122">
        <f t="shared" si="13"/>
        <v>153378.76</v>
      </c>
      <c r="P31" s="115" t="b">
        <f t="shared" si="14"/>
        <v>1</v>
      </c>
      <c r="Q31" s="120">
        <f t="shared" si="15"/>
        <v>0.6</v>
      </c>
      <c r="R31" s="121" t="b">
        <f t="shared" si="16"/>
        <v>1</v>
      </c>
      <c r="S31" s="121" t="b">
        <f t="shared" si="17"/>
        <v>1</v>
      </c>
    </row>
    <row r="32" spans="1:19" s="114" customFormat="1" ht="30" customHeight="1" x14ac:dyDescent="0.25">
      <c r="A32" s="110">
        <v>30</v>
      </c>
      <c r="B32" s="123" t="s">
        <v>123</v>
      </c>
      <c r="C32" s="124" t="s">
        <v>56</v>
      </c>
      <c r="D32" s="47" t="s">
        <v>204</v>
      </c>
      <c r="E32" s="47">
        <v>1610023</v>
      </c>
      <c r="F32" s="47" t="s">
        <v>62</v>
      </c>
      <c r="G32" s="48" t="s">
        <v>205</v>
      </c>
      <c r="H32" s="123" t="s">
        <v>57</v>
      </c>
      <c r="I32" s="126">
        <v>0.253</v>
      </c>
      <c r="J32" s="137" t="s">
        <v>236</v>
      </c>
      <c r="K32" s="49">
        <v>219181.08</v>
      </c>
      <c r="L32" s="122">
        <v>120498.99</v>
      </c>
      <c r="M32" s="127">
        <f t="shared" si="12"/>
        <v>98682.089999999982</v>
      </c>
      <c r="N32" s="161">
        <v>0.54979999999999996</v>
      </c>
      <c r="O32" s="122">
        <f t="shared" si="13"/>
        <v>120498.99</v>
      </c>
      <c r="P32" s="115" t="b">
        <f t="shared" si="14"/>
        <v>1</v>
      </c>
      <c r="Q32" s="120">
        <f t="shared" si="15"/>
        <v>0.54979999999999996</v>
      </c>
      <c r="R32" s="121" t="b">
        <f t="shared" si="16"/>
        <v>1</v>
      </c>
      <c r="S32" s="121" t="b">
        <f t="shared" si="17"/>
        <v>1</v>
      </c>
    </row>
    <row r="33" spans="1:19" s="114" customFormat="1" ht="30" customHeight="1" x14ac:dyDescent="0.25">
      <c r="A33" s="110">
        <v>31</v>
      </c>
      <c r="B33" s="123" t="s">
        <v>116</v>
      </c>
      <c r="C33" s="124" t="s">
        <v>56</v>
      </c>
      <c r="D33" s="47" t="s">
        <v>191</v>
      </c>
      <c r="E33" s="47">
        <v>1607013</v>
      </c>
      <c r="F33" s="47" t="s">
        <v>154</v>
      </c>
      <c r="G33" s="48" t="s">
        <v>192</v>
      </c>
      <c r="H33" s="123" t="s">
        <v>57</v>
      </c>
      <c r="I33" s="126">
        <v>0.21934000000000001</v>
      </c>
      <c r="J33" s="137" t="s">
        <v>236</v>
      </c>
      <c r="K33" s="49">
        <v>123514</v>
      </c>
      <c r="L33" s="122">
        <f t="shared" si="11"/>
        <v>98811.199999999997</v>
      </c>
      <c r="M33" s="127">
        <f t="shared" si="12"/>
        <v>24702.800000000003</v>
      </c>
      <c r="N33" s="128">
        <v>0.8</v>
      </c>
      <c r="O33" s="122">
        <f t="shared" si="13"/>
        <v>98811.199999999997</v>
      </c>
      <c r="P33" s="115" t="b">
        <f t="shared" si="14"/>
        <v>1</v>
      </c>
      <c r="Q33" s="120">
        <f t="shared" si="15"/>
        <v>0.8</v>
      </c>
      <c r="R33" s="121" t="b">
        <f t="shared" si="16"/>
        <v>1</v>
      </c>
      <c r="S33" s="121" t="b">
        <f t="shared" si="17"/>
        <v>1</v>
      </c>
    </row>
    <row r="34" spans="1:19" s="114" customFormat="1" ht="30" customHeight="1" x14ac:dyDescent="0.25">
      <c r="A34" s="110">
        <v>32</v>
      </c>
      <c r="B34" s="123" t="s">
        <v>264</v>
      </c>
      <c r="C34" s="124" t="s">
        <v>56</v>
      </c>
      <c r="D34" s="47" t="s">
        <v>244</v>
      </c>
      <c r="E34" s="47" t="s">
        <v>245</v>
      </c>
      <c r="F34" s="47" t="s">
        <v>154</v>
      </c>
      <c r="G34" s="48" t="s">
        <v>246</v>
      </c>
      <c r="H34" s="123" t="s">
        <v>57</v>
      </c>
      <c r="I34" s="126">
        <v>2.0739999999999998</v>
      </c>
      <c r="J34" s="137" t="s">
        <v>263</v>
      </c>
      <c r="K34" s="49">
        <v>2680481.9</v>
      </c>
      <c r="L34" s="122">
        <f t="shared" si="11"/>
        <v>1340240.95</v>
      </c>
      <c r="M34" s="127">
        <f t="shared" si="12"/>
        <v>1340240.95</v>
      </c>
      <c r="N34" s="128">
        <v>0.5</v>
      </c>
      <c r="O34" s="122">
        <f t="shared" si="13"/>
        <v>1340240.95</v>
      </c>
      <c r="P34" s="115" t="b">
        <f t="shared" si="14"/>
        <v>1</v>
      </c>
      <c r="Q34" s="120">
        <f t="shared" si="15"/>
        <v>0.5</v>
      </c>
      <c r="R34" s="121" t="b">
        <f t="shared" si="16"/>
        <v>1</v>
      </c>
      <c r="S34" s="121" t="b">
        <f t="shared" si="17"/>
        <v>1</v>
      </c>
    </row>
    <row r="35" spans="1:19" s="149" customFormat="1" ht="30" customHeight="1" x14ac:dyDescent="0.25">
      <c r="A35" s="110">
        <v>33</v>
      </c>
      <c r="B35" s="123" t="s">
        <v>94</v>
      </c>
      <c r="C35" s="124" t="s">
        <v>56</v>
      </c>
      <c r="D35" s="47" t="s">
        <v>156</v>
      </c>
      <c r="E35" s="47">
        <v>1608023</v>
      </c>
      <c r="F35" s="47" t="s">
        <v>69</v>
      </c>
      <c r="G35" s="48" t="s">
        <v>157</v>
      </c>
      <c r="H35" s="123" t="s">
        <v>57</v>
      </c>
      <c r="I35" s="126">
        <v>0.84499999999999997</v>
      </c>
      <c r="J35" s="137" t="s">
        <v>83</v>
      </c>
      <c r="K35" s="49">
        <v>2021998.82</v>
      </c>
      <c r="L35" s="122">
        <f>ROUNDDOWN(K35*N35,2)</f>
        <v>1415399.17</v>
      </c>
      <c r="M35" s="127">
        <f>K35-L35</f>
        <v>606599.65000000014</v>
      </c>
      <c r="N35" s="128">
        <v>0.7</v>
      </c>
      <c r="O35" s="122">
        <f>L35</f>
        <v>1415399.17</v>
      </c>
      <c r="P35" s="154" t="b">
        <f>L35=SUM(O35:O35)</f>
        <v>1</v>
      </c>
      <c r="Q35" s="155">
        <f>ROUND(L35/K35,4)</f>
        <v>0.7</v>
      </c>
      <c r="R35" s="156" t="b">
        <f>Q35=N35</f>
        <v>1</v>
      </c>
      <c r="S35" s="156" t="b">
        <f>K35=L35+M35</f>
        <v>1</v>
      </c>
    </row>
    <row r="36" spans="1:19" s="149" customFormat="1" ht="43.5" customHeight="1" x14ac:dyDescent="0.25">
      <c r="A36" s="140" t="s">
        <v>271</v>
      </c>
      <c r="B36" s="141" t="s">
        <v>272</v>
      </c>
      <c r="C36" s="142" t="s">
        <v>56</v>
      </c>
      <c r="D36" s="158" t="s">
        <v>151</v>
      </c>
      <c r="E36" s="158">
        <v>1602033</v>
      </c>
      <c r="F36" s="158" t="s">
        <v>64</v>
      </c>
      <c r="G36" s="141" t="s">
        <v>176</v>
      </c>
      <c r="H36" s="141" t="s">
        <v>57</v>
      </c>
      <c r="I36" s="143">
        <v>0.60499999999999998</v>
      </c>
      <c r="J36" s="144" t="s">
        <v>86</v>
      </c>
      <c r="K36" s="145">
        <v>1103728.97</v>
      </c>
      <c r="L36" s="145">
        <v>216686.68000000191</v>
      </c>
      <c r="M36" s="146">
        <f t="shared" si="1"/>
        <v>887042.28999999806</v>
      </c>
      <c r="N36" s="147">
        <v>0.7</v>
      </c>
      <c r="O36" s="145">
        <f t="shared" si="2"/>
        <v>216686.68000000191</v>
      </c>
      <c r="P36" s="154" t="b">
        <f t="shared" si="7"/>
        <v>1</v>
      </c>
      <c r="Q36" s="155">
        <f t="shared" si="8"/>
        <v>0.1963</v>
      </c>
      <c r="R36" s="156" t="b">
        <f t="shared" si="9"/>
        <v>0</v>
      </c>
      <c r="S36" s="156" t="b">
        <f t="shared" si="10"/>
        <v>1</v>
      </c>
    </row>
    <row r="37" spans="1:19" ht="20.100000000000001" customHeight="1" x14ac:dyDescent="0.25">
      <c r="A37" s="176" t="s">
        <v>37</v>
      </c>
      <c r="B37" s="176"/>
      <c r="C37" s="176"/>
      <c r="D37" s="176"/>
      <c r="E37" s="176"/>
      <c r="F37" s="176"/>
      <c r="G37" s="176"/>
      <c r="H37" s="176"/>
      <c r="I37" s="54">
        <f>SUM(I3:I36)</f>
        <v>21.518840000000001</v>
      </c>
      <c r="J37" s="129" t="s">
        <v>12</v>
      </c>
      <c r="K37" s="55">
        <f>SUM(K3:K36)</f>
        <v>25965163.319999993</v>
      </c>
      <c r="L37" s="55">
        <f>SUM(L3:L36)</f>
        <v>16037911</v>
      </c>
      <c r="M37" s="55">
        <f>SUM(M3:M36)</f>
        <v>9927252.3199999966</v>
      </c>
      <c r="N37" s="57" t="s">
        <v>12</v>
      </c>
      <c r="O37" s="56">
        <f>SUM(O3:O36)</f>
        <v>16037911</v>
      </c>
      <c r="P37" s="1" t="b">
        <f t="shared" si="3"/>
        <v>1</v>
      </c>
      <c r="Q37" s="37">
        <f t="shared" si="4"/>
        <v>0.61770000000000003</v>
      </c>
      <c r="R37" s="38" t="s">
        <v>12</v>
      </c>
      <c r="S37" s="38" t="b">
        <f t="shared" si="6"/>
        <v>1</v>
      </c>
    </row>
    <row r="38" spans="1:19" s="114" customFormat="1" ht="20.100000000000001" customHeight="1" x14ac:dyDescent="0.25">
      <c r="A38" s="131"/>
      <c r="B38" s="131"/>
      <c r="C38" s="131"/>
      <c r="D38" s="131"/>
      <c r="E38" s="131"/>
      <c r="F38" s="131"/>
      <c r="G38" s="131"/>
      <c r="H38" s="131"/>
      <c r="I38" s="132"/>
      <c r="J38" s="133"/>
      <c r="K38" s="134"/>
      <c r="L38" s="151"/>
      <c r="M38" s="134"/>
      <c r="N38" s="135"/>
      <c r="O38" s="136"/>
      <c r="P38" s="4"/>
      <c r="Q38" s="4"/>
      <c r="R38" s="4"/>
      <c r="S38" s="4"/>
    </row>
    <row r="39" spans="1:19" x14ac:dyDescent="0.25">
      <c r="A39" s="130" t="s">
        <v>38</v>
      </c>
      <c r="B39" s="118"/>
      <c r="C39" s="118"/>
      <c r="D39" s="118"/>
      <c r="E39" s="30"/>
      <c r="F39" s="30"/>
      <c r="G39" s="30"/>
      <c r="H39" s="30"/>
      <c r="I39" s="13"/>
      <c r="J39" s="115"/>
      <c r="K39" s="5"/>
      <c r="L39" s="111"/>
      <c r="M39" s="111"/>
      <c r="O39" s="13"/>
      <c r="P39" s="4"/>
      <c r="Q39" s="4"/>
      <c r="R39" s="4"/>
      <c r="S39" s="114"/>
    </row>
    <row r="40" spans="1:19" s="114" customFormat="1" x14ac:dyDescent="0.25">
      <c r="A40" s="130"/>
      <c r="B40" s="118"/>
      <c r="C40" s="118"/>
      <c r="D40" s="118"/>
      <c r="E40" s="118"/>
      <c r="F40" s="118"/>
      <c r="G40" s="118"/>
      <c r="H40" s="118"/>
      <c r="I40" s="117"/>
      <c r="J40" s="115"/>
      <c r="K40" s="116"/>
      <c r="L40" s="111"/>
      <c r="M40" s="111"/>
      <c r="N40" s="115"/>
      <c r="O40" s="117"/>
      <c r="P40" s="4"/>
      <c r="Q40" s="4"/>
      <c r="R40" s="4"/>
    </row>
    <row r="41" spans="1:19" ht="12.75" customHeight="1" x14ac:dyDescent="0.25">
      <c r="A41" s="172" t="s">
        <v>34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x14ac:dyDescent="0.25">
      <c r="B42" s="152"/>
      <c r="C42" s="152"/>
      <c r="D42" s="152"/>
      <c r="E42" s="32"/>
      <c r="F42" s="32"/>
      <c r="G42" s="32"/>
      <c r="H42" s="32"/>
      <c r="K42" s="27"/>
    </row>
    <row r="43" spans="1:19" x14ac:dyDescent="0.25">
      <c r="L43" s="149"/>
    </row>
    <row r="44" spans="1:19" x14ac:dyDescent="0.25">
      <c r="L44" s="149"/>
    </row>
    <row r="45" spans="1:19" x14ac:dyDescent="0.25">
      <c r="L45" s="149"/>
    </row>
    <row r="46" spans="1:19" x14ac:dyDescent="0.25">
      <c r="L46" s="149"/>
    </row>
    <row r="47" spans="1:19" x14ac:dyDescent="0.25">
      <c r="L47" s="149"/>
    </row>
    <row r="48" spans="1:19" x14ac:dyDescent="0.25">
      <c r="L48" s="149"/>
    </row>
    <row r="49" spans="6:12" x14ac:dyDescent="0.25">
      <c r="F49" s="148"/>
      <c r="L49" s="149"/>
    </row>
    <row r="50" spans="6:12" x14ac:dyDescent="0.25">
      <c r="L50" s="149"/>
    </row>
    <row r="51" spans="6:12" x14ac:dyDescent="0.25">
      <c r="L51" s="149"/>
    </row>
    <row r="52" spans="6:12" x14ac:dyDescent="0.25">
      <c r="L52" s="149"/>
    </row>
    <row r="53" spans="6:12" x14ac:dyDescent="0.25">
      <c r="L53" s="149"/>
    </row>
    <row r="54" spans="6:12" x14ac:dyDescent="0.25">
      <c r="L54" s="149"/>
    </row>
  </sheetData>
  <protectedRanges>
    <protectedRange sqref="D34:D35" name="Rozstęp1_36_1"/>
  </protectedRanges>
  <autoFilter ref="A2:S37" xr:uid="{00000000-0009-0000-0000-000002000000}"/>
  <customSheetViews>
    <customSheetView guid="{99936A5A-6313-48CD-AEA8-E5CBD8CAD0BE}" scale="85" showPageBreaks="1" showGridLines="0" fitToPage="1" printArea="1" filter="1" showAutoFilter="1" view="pageBreakPreview">
      <selection activeCell="K28" sqref="K28:M28"/>
      <rowBreaks count="2" manualBreakCount="2">
        <brk id="26" max="14" man="1"/>
        <brk id="40" max="14" man="1"/>
      </rowBreaks>
      <pageMargins left="0.23622047244094491" right="0.23622047244094491" top="0.74803149606299213" bottom="0.74803149606299213" header="0.31496062992125984" footer="0.31496062992125984"/>
      <pageSetup paperSize="8" scale="78" fitToHeight="0" orientation="landscape" r:id="rId1"/>
      <headerFooter>
        <oddHeader>&amp;L&amp;K000000Województwo Opolskie - zadania gminne lista podstawowa</oddHeader>
        <oddFooter>Strona &amp;P z &amp;N</oddFooter>
      </headerFooter>
      <autoFilter ref="A2:S36" xr:uid="{00000000-0000-0000-0000-000000000000}">
        <filterColumn colId="3">
          <filters>
            <filter val="Gmina Głubczyce"/>
          </filters>
        </filterColumn>
      </autoFilter>
    </customSheetView>
    <customSheetView guid="{7FA0E4AB-AF05-4C47-B6C1-88A5911A5A92}" scale="85" showPageBreaks="1" showGridLines="0" fitToPage="1" printArea="1" showAutoFilter="1" view="pageBreakPreview" topLeftCell="A7">
      <selection activeCell="L11" sqref="L11"/>
      <rowBreaks count="2" manualBreakCount="2">
        <brk id="26" max="14" man="1"/>
        <brk id="40" max="14" man="1"/>
      </rowBreaks>
      <pageMargins left="0.23622047244094491" right="0.23622047244094491" top="0.74803149606299213" bottom="0.74803149606299213" header="0.31496062992125984" footer="0.31496062992125984"/>
      <pageSetup paperSize="8" scale="78" fitToHeight="0" orientation="landscape" r:id="rId2"/>
      <headerFooter>
        <oddHeader>&amp;L&amp;K000000Województwo Opolskie - zadania gminne lista podstawowa</oddHeader>
        <oddFooter>Strona &amp;P z &amp;N</oddFooter>
      </headerFooter>
      <autoFilter ref="A2:S36" xr:uid="{00000000-0000-0000-0000-000000000000}"/>
    </customSheetView>
    <customSheetView guid="{764740A2-90BA-4B9E-970B-2B6C3E57EAC4}" scale="85" showPageBreaks="1" showGridLines="0" fitToPage="1" printArea="1" filter="1" showAutoFilter="1" view="pageBreakPreview">
      <selection activeCell="G47" sqref="G47"/>
      <rowBreaks count="2" manualBreakCount="2">
        <brk id="26" max="14" man="1"/>
        <brk id="40" max="14" man="1"/>
      </rowBreaks>
      <pageMargins left="0.23622047244094491" right="0.23622047244094491" top="0.74803149606299213" bottom="0.74803149606299213" header="0.31496062992125984" footer="0.31496062992125984"/>
      <pageSetup paperSize="8" scale="78" fitToHeight="0" orientation="landscape" r:id="rId3"/>
      <headerFooter>
        <oddHeader>&amp;L&amp;K000000Województwo Opolskie - zadania gminne lista podstawowa</oddHeader>
        <oddFooter>Strona &amp;P z &amp;N</oddFooter>
      </headerFooter>
      <autoFilter ref="A2:S36" xr:uid="{00000000-0000-0000-0000-000000000000}">
        <filterColumn colId="3">
          <filters>
            <filter val="Gmina Głogówek"/>
          </filters>
        </filterColumn>
      </autoFilter>
    </customSheetView>
    <customSheetView guid="{49886108-274E-407A-8FC2-D3A1E1B0B26E}" scale="85" showPageBreaks="1" showGridLines="0" fitToPage="1" printArea="1" showAutoFilter="1" view="pageBreakPreview" topLeftCell="A25">
      <selection activeCell="B1" sqref="B1:B2"/>
      <rowBreaks count="2" manualBreakCount="2">
        <brk id="26" max="14" man="1"/>
        <brk id="40" max="14" man="1"/>
      </rowBreaks>
      <pageMargins left="0.23622047244094491" right="0.23622047244094491" top="0.74803149606299213" bottom="0.74803149606299213" header="0.31496062992125984" footer="0.31496062992125984"/>
      <pageSetup paperSize="8" scale="78" fitToHeight="0" orientation="landscape" r:id="rId4"/>
      <headerFooter>
        <oddHeader>&amp;L&amp;K000000Województwo Opolskie - zadania gminne lista podstawowa</oddHeader>
        <oddFooter>Strona &amp;P z &amp;N</oddFooter>
      </headerFooter>
      <autoFilter ref="A2:S37" xr:uid="{00000000-0000-0000-0000-000000000000}"/>
    </customSheetView>
  </customSheetViews>
  <mergeCells count="16">
    <mergeCell ref="N1:N2"/>
    <mergeCell ref="A37:H37"/>
    <mergeCell ref="A41:O41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38">
    <cfRule type="cellIs" dxfId="11" priority="5" operator="equal">
      <formula>FALSE</formula>
    </cfRule>
  </conditionalFormatting>
  <conditionalFormatting sqref="P3:R38">
    <cfRule type="containsText" dxfId="10" priority="3" operator="containsText" text="fałsz">
      <formula>NOT(ISERROR(SEARCH("fałsz",P3)))</formula>
    </cfRule>
  </conditionalFormatting>
  <conditionalFormatting sqref="S39:S40">
    <cfRule type="cellIs" dxfId="9" priority="2" operator="equal">
      <formula>FALSE</formula>
    </cfRule>
  </conditionalFormatting>
  <conditionalFormatting sqref="S39:S40">
    <cfRule type="cellIs" dxfId="8" priority="1" operator="equal">
      <formula>FALSE</formula>
    </cfRule>
  </conditionalFormatting>
  <dataValidations count="2">
    <dataValidation type="list" allowBlank="1" showInputMessage="1" showErrorMessage="1" sqref="C3:C36" xr:uid="{00000000-0002-0000-0200-000000000000}">
      <formula1>"N"</formula1>
    </dataValidation>
    <dataValidation type="list" allowBlank="1" showInputMessage="1" showErrorMessage="1" sqref="H3:H36" xr:uid="{00000000-0002-0000-02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8" fitToHeight="0" orientation="landscape" r:id="rId5"/>
  <headerFooter>
    <oddHeader>&amp;L&amp;K000000Województwo Opolskie - zadania gminne lista podstawowa</oddHeader>
    <oddFooter>Strona &amp;P z &amp;N</oddFooter>
  </headerFooter>
  <rowBreaks count="1" manualBreakCount="1">
    <brk id="2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"/>
  <sheetViews>
    <sheetView showGridLines="0" view="pageBreakPreview" zoomScale="85" zoomScaleNormal="78" zoomScaleSheetLayoutView="85" workbookViewId="0">
      <selection activeCell="B3" sqref="B3"/>
    </sheetView>
  </sheetViews>
  <sheetFormatPr defaultColWidth="9.140625" defaultRowHeight="15" x14ac:dyDescent="0.25"/>
  <cols>
    <col min="1" max="1" width="9.28515625" style="3" customWidth="1"/>
    <col min="2" max="2" width="15.7109375" style="3" customWidth="1"/>
    <col min="3" max="3" width="8.42578125" style="3" customWidth="1"/>
    <col min="4" max="5" width="15.7109375" style="3" customWidth="1"/>
    <col min="6" max="6" width="47.42578125" style="3" customWidth="1"/>
    <col min="7" max="7" width="8.7109375" style="3" customWidth="1"/>
    <col min="8" max="8" width="13.8554687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71" t="s">
        <v>4</v>
      </c>
      <c r="B1" s="171" t="s">
        <v>5</v>
      </c>
      <c r="C1" s="177" t="s">
        <v>40</v>
      </c>
      <c r="D1" s="173" t="s">
        <v>6</v>
      </c>
      <c r="E1" s="173" t="s">
        <v>27</v>
      </c>
      <c r="F1" s="173" t="s">
        <v>7</v>
      </c>
      <c r="G1" s="171" t="s">
        <v>22</v>
      </c>
      <c r="H1" s="171" t="s">
        <v>8</v>
      </c>
      <c r="I1" s="171" t="s">
        <v>21</v>
      </c>
      <c r="J1" s="175" t="s">
        <v>9</v>
      </c>
      <c r="K1" s="171" t="s">
        <v>14</v>
      </c>
      <c r="L1" s="173" t="s">
        <v>11</v>
      </c>
      <c r="M1" s="171" t="s">
        <v>10</v>
      </c>
      <c r="N1" s="59" t="s">
        <v>39</v>
      </c>
      <c r="O1" s="1"/>
    </row>
    <row r="2" spans="1:18" ht="33.75" customHeight="1" x14ac:dyDescent="0.25">
      <c r="A2" s="171"/>
      <c r="B2" s="171"/>
      <c r="C2" s="178"/>
      <c r="D2" s="174"/>
      <c r="E2" s="174"/>
      <c r="F2" s="174"/>
      <c r="G2" s="171"/>
      <c r="H2" s="171"/>
      <c r="I2" s="171"/>
      <c r="J2" s="175"/>
      <c r="K2" s="171"/>
      <c r="L2" s="174"/>
      <c r="M2" s="171"/>
      <c r="N2" s="59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54" customHeight="1" x14ac:dyDescent="0.25">
      <c r="A3" s="110">
        <v>1</v>
      </c>
      <c r="B3" s="101" t="s">
        <v>269</v>
      </c>
      <c r="C3" s="102"/>
      <c r="D3" s="103" t="s">
        <v>62</v>
      </c>
      <c r="E3" s="103">
        <v>1610</v>
      </c>
      <c r="F3" s="104" t="s">
        <v>71</v>
      </c>
      <c r="G3" s="101" t="s">
        <v>57</v>
      </c>
      <c r="H3" s="105"/>
      <c r="I3" s="138" t="s">
        <v>82</v>
      </c>
      <c r="J3" s="106"/>
      <c r="K3" s="107"/>
      <c r="L3" s="108"/>
      <c r="M3" s="109">
        <v>0.5</v>
      </c>
      <c r="N3" s="39"/>
      <c r="O3" s="115" t="b">
        <f>K3=SUM(N3:N3)</f>
        <v>1</v>
      </c>
      <c r="P3" s="112" t="e">
        <f>ROUND(K3/J3,4)</f>
        <v>#DIV/0!</v>
      </c>
      <c r="Q3" s="113" t="e">
        <f>P3=M3</f>
        <v>#DIV/0!</v>
      </c>
      <c r="R3" s="113" t="b">
        <f>J3=K3+L3</f>
        <v>1</v>
      </c>
    </row>
    <row r="4" spans="1:18" ht="56.25" customHeight="1" x14ac:dyDescent="0.25">
      <c r="A4" s="110">
        <v>2</v>
      </c>
      <c r="B4" s="41" t="s">
        <v>270</v>
      </c>
      <c r="C4" s="42"/>
      <c r="D4" s="47" t="s">
        <v>72</v>
      </c>
      <c r="E4" s="47">
        <v>1611</v>
      </c>
      <c r="F4" s="48" t="s">
        <v>73</v>
      </c>
      <c r="G4" s="41" t="s">
        <v>57</v>
      </c>
      <c r="H4" s="44"/>
      <c r="I4" s="137" t="s">
        <v>84</v>
      </c>
      <c r="J4" s="50"/>
      <c r="K4" s="39"/>
      <c r="L4" s="45"/>
      <c r="M4" s="46">
        <v>0.5</v>
      </c>
      <c r="N4" s="39"/>
      <c r="O4" s="115" t="b">
        <f t="shared" ref="O4:O7" si="0">K4=SUM(N4:N4)</f>
        <v>1</v>
      </c>
      <c r="P4" s="120" t="e">
        <f t="shared" ref="P4:P7" si="1">ROUND(K4/J4,4)</f>
        <v>#DIV/0!</v>
      </c>
      <c r="Q4" s="121" t="e">
        <f t="shared" ref="Q4:Q7" si="2">P4=M4</f>
        <v>#DIV/0!</v>
      </c>
      <c r="R4" s="121" t="b">
        <f t="shared" ref="R4:R7" si="3">J4=K4+L4</f>
        <v>1</v>
      </c>
    </row>
    <row r="5" spans="1:18" ht="30" customHeight="1" x14ac:dyDescent="0.25">
      <c r="A5" s="110">
        <v>3</v>
      </c>
      <c r="B5" s="41" t="s">
        <v>52</v>
      </c>
      <c r="C5" s="42" t="s">
        <v>56</v>
      </c>
      <c r="D5" s="47" t="s">
        <v>72</v>
      </c>
      <c r="E5" s="47">
        <v>1611</v>
      </c>
      <c r="F5" s="48" t="s">
        <v>75</v>
      </c>
      <c r="G5" s="41" t="s">
        <v>57</v>
      </c>
      <c r="H5" s="44">
        <v>0.58399999999999996</v>
      </c>
      <c r="I5" s="137" t="s">
        <v>85</v>
      </c>
      <c r="J5" s="50">
        <v>557228.39</v>
      </c>
      <c r="K5" s="39">
        <f t="shared" ref="K5:K7" si="4">ROUNDDOWN(J5*M5,2)</f>
        <v>278614.19</v>
      </c>
      <c r="L5" s="45">
        <f t="shared" ref="L5:L7" si="5">J5-K5</f>
        <v>278614.2</v>
      </c>
      <c r="M5" s="46">
        <v>0.5</v>
      </c>
      <c r="N5" s="39">
        <f t="shared" ref="N5:N7" si="6">K5</f>
        <v>278614.19</v>
      </c>
      <c r="O5" s="115" t="b">
        <f t="shared" si="0"/>
        <v>1</v>
      </c>
      <c r="P5" s="120">
        <f t="shared" si="1"/>
        <v>0.5</v>
      </c>
      <c r="Q5" s="121" t="b">
        <f t="shared" si="2"/>
        <v>1</v>
      </c>
      <c r="R5" s="121" t="b">
        <f t="shared" si="3"/>
        <v>1</v>
      </c>
    </row>
    <row r="6" spans="1:18" ht="40.5" customHeight="1" x14ac:dyDescent="0.25">
      <c r="A6" s="110">
        <v>4</v>
      </c>
      <c r="B6" s="41" t="s">
        <v>53</v>
      </c>
      <c r="C6" s="42" t="s">
        <v>56</v>
      </c>
      <c r="D6" s="43" t="s">
        <v>76</v>
      </c>
      <c r="E6" s="43">
        <v>1603</v>
      </c>
      <c r="F6" s="41" t="s">
        <v>77</v>
      </c>
      <c r="G6" s="41" t="s">
        <v>57</v>
      </c>
      <c r="H6" s="44">
        <v>0.42299999999999999</v>
      </c>
      <c r="I6" s="137" t="s">
        <v>86</v>
      </c>
      <c r="J6" s="40">
        <v>979869.24</v>
      </c>
      <c r="K6" s="39">
        <f t="shared" si="4"/>
        <v>489934.62</v>
      </c>
      <c r="L6" s="45">
        <f t="shared" si="5"/>
        <v>489934.62</v>
      </c>
      <c r="M6" s="46">
        <v>0.5</v>
      </c>
      <c r="N6" s="39">
        <f t="shared" si="6"/>
        <v>489934.62</v>
      </c>
      <c r="O6" s="115" t="b">
        <f t="shared" si="0"/>
        <v>1</v>
      </c>
      <c r="P6" s="120">
        <f t="shared" si="1"/>
        <v>0.5</v>
      </c>
      <c r="Q6" s="121" t="b">
        <f t="shared" si="2"/>
        <v>1</v>
      </c>
      <c r="R6" s="121" t="b">
        <f t="shared" si="3"/>
        <v>1</v>
      </c>
    </row>
    <row r="7" spans="1:18" ht="30" customHeight="1" x14ac:dyDescent="0.25">
      <c r="A7" s="110">
        <v>5</v>
      </c>
      <c r="B7" s="41" t="s">
        <v>54</v>
      </c>
      <c r="C7" s="42" t="s">
        <v>56</v>
      </c>
      <c r="D7" s="51" t="s">
        <v>72</v>
      </c>
      <c r="E7" s="51">
        <v>1611</v>
      </c>
      <c r="F7" s="52" t="s">
        <v>78</v>
      </c>
      <c r="G7" s="41" t="s">
        <v>57</v>
      </c>
      <c r="H7" s="44">
        <v>0.80600000000000005</v>
      </c>
      <c r="I7" s="137" t="s">
        <v>85</v>
      </c>
      <c r="J7" s="53">
        <v>683722.22</v>
      </c>
      <c r="K7" s="39">
        <f t="shared" si="4"/>
        <v>341861.11</v>
      </c>
      <c r="L7" s="45">
        <f t="shared" si="5"/>
        <v>341861.11</v>
      </c>
      <c r="M7" s="46">
        <v>0.5</v>
      </c>
      <c r="N7" s="39">
        <f t="shared" si="6"/>
        <v>341861.11</v>
      </c>
      <c r="O7" s="115" t="b">
        <f t="shared" si="0"/>
        <v>1</v>
      </c>
      <c r="P7" s="120">
        <f t="shared" si="1"/>
        <v>0.5</v>
      </c>
      <c r="Q7" s="121" t="b">
        <f t="shared" si="2"/>
        <v>1</v>
      </c>
      <c r="R7" s="121" t="b">
        <f t="shared" si="3"/>
        <v>1</v>
      </c>
    </row>
    <row r="8" spans="1:18" ht="20.100000000000001" customHeight="1" x14ac:dyDescent="0.25">
      <c r="A8" s="176" t="s">
        <v>37</v>
      </c>
      <c r="B8" s="176"/>
      <c r="C8" s="176"/>
      <c r="D8" s="176"/>
      <c r="E8" s="176"/>
      <c r="F8" s="176"/>
      <c r="G8" s="176"/>
      <c r="H8" s="54">
        <f>SUM(H3:H7)</f>
        <v>1.8129999999999999</v>
      </c>
      <c r="I8" s="129" t="s">
        <v>12</v>
      </c>
      <c r="J8" s="55">
        <f>SUM(J3:J7)</f>
        <v>2220819.8499999996</v>
      </c>
      <c r="K8" s="55">
        <f>SUM(K3:K7)</f>
        <v>1110409.92</v>
      </c>
      <c r="L8" s="55">
        <f>SUM(L3:L7)</f>
        <v>1110409.9300000002</v>
      </c>
      <c r="M8" s="57" t="s">
        <v>12</v>
      </c>
      <c r="N8" s="56">
        <f>SUM(N3:N7)</f>
        <v>1110409.92</v>
      </c>
      <c r="O8" s="1" t="b">
        <f t="shared" ref="O8" si="7">K8=SUM(N8:N8)</f>
        <v>1</v>
      </c>
      <c r="P8" s="37">
        <f t="shared" ref="P8" si="8">ROUND(K8/J8,4)</f>
        <v>0.5</v>
      </c>
      <c r="Q8" s="38" t="s">
        <v>12</v>
      </c>
      <c r="R8" s="38" t="b">
        <f t="shared" ref="R8" si="9">J8=K8+L8</f>
        <v>1</v>
      </c>
    </row>
    <row r="9" spans="1:18" x14ac:dyDescent="0.25">
      <c r="A9" s="31"/>
      <c r="B9" s="31"/>
      <c r="C9" s="31"/>
      <c r="D9" s="31"/>
      <c r="E9" s="31"/>
      <c r="F9" s="31"/>
      <c r="G9" s="31"/>
    </row>
    <row r="10" spans="1:18" x14ac:dyDescent="0.25">
      <c r="A10" s="30" t="s">
        <v>38</v>
      </c>
      <c r="B10" s="30"/>
      <c r="C10" s="30"/>
      <c r="D10" s="30"/>
      <c r="E10" s="30"/>
      <c r="F10" s="30"/>
      <c r="G10" s="30"/>
      <c r="H10" s="13"/>
      <c r="I10" s="115"/>
      <c r="J10" s="5"/>
      <c r="K10" s="13"/>
      <c r="L10" s="13"/>
      <c r="N10" s="13"/>
      <c r="O10" s="1"/>
      <c r="R10" s="38"/>
    </row>
    <row r="11" spans="1:18" ht="28.5" customHeight="1" x14ac:dyDescent="0.25">
      <c r="A11" s="172" t="s">
        <v>34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"/>
    </row>
    <row r="12" spans="1:18" x14ac:dyDescent="0.25">
      <c r="B12" s="32"/>
      <c r="C12" s="32"/>
      <c r="D12" s="32"/>
      <c r="E12" s="32"/>
      <c r="F12" s="32"/>
      <c r="G12" s="32"/>
      <c r="J12" s="27"/>
    </row>
  </sheetData>
  <customSheetViews>
    <customSheetView guid="{99936A5A-6313-48CD-AEA8-E5CBD8CAD0BE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89" fitToHeight="0" orientation="landscape" r:id="rId1"/>
      <headerFooter>
        <oddHeader>&amp;L&amp;K000000Województwo Opolskie - zadania powiatowe lista rezerwowa</oddHeader>
        <oddFooter>Strona &amp;P z &amp;N</oddFooter>
      </headerFooter>
    </customSheetView>
    <customSheetView guid="{7FA0E4AB-AF05-4C47-B6C1-88A5911A5A92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89" fitToHeight="0" orientation="landscape" r:id="rId2"/>
      <headerFooter>
        <oddHeader>&amp;L&amp;K000000Województwo Opolskie - zadania powiatowe lista rezerwowa</oddHeader>
        <oddFooter>Strona &amp;P z &amp;N</oddFooter>
      </headerFooter>
    </customSheetView>
    <customSheetView guid="{764740A2-90BA-4B9E-970B-2B6C3E57EAC4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89" fitToHeight="0" orientation="landscape" r:id="rId3"/>
      <headerFooter>
        <oddHeader>&amp;L&amp;K000000Województwo Opolskie - zadania powiatowe lista rezerwowa</oddHeader>
        <oddFooter>Strona &amp;P z &amp;N</oddFooter>
      </headerFooter>
    </customSheetView>
    <customSheetView guid="{49886108-274E-407A-8FC2-D3A1E1B0B26E}" scale="85" showPageBreaks="1" showGridLines="0" fitToPage="1" printArea="1" view="pageBreakPreview">
      <selection activeCell="K5" sqref="K5"/>
      <pageMargins left="0.23622047244094491" right="0.23622047244094491" top="0.74803149606299213" bottom="0.74803149606299213" header="0.31496062992125984" footer="0.31496062992125984"/>
      <pageSetup paperSize="8" scale="89" fitToHeight="0" orientation="landscape" r:id="rId4"/>
      <headerFooter>
        <oddHeader>&amp;L&amp;K000000Województwo Opolskie - zadania powiatowe lista rezerwowa</oddHeader>
        <oddFooter>Strona &amp;P z &amp;N</oddFooter>
      </headerFooter>
    </customSheetView>
  </customSheetViews>
  <mergeCells count="15">
    <mergeCell ref="M1:M2"/>
    <mergeCell ref="A8:G8"/>
    <mergeCell ref="A11:N1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8">
    <cfRule type="cellIs" dxfId="7" priority="5" operator="equal">
      <formula>FALSE</formula>
    </cfRule>
  </conditionalFormatting>
  <conditionalFormatting sqref="O3:Q8">
    <cfRule type="containsText" dxfId="6" priority="3" operator="containsText" text="fałsz">
      <formula>NOT(ISERROR(SEARCH("fałsz",O3)))</formula>
    </cfRule>
  </conditionalFormatting>
  <conditionalFormatting sqref="R10">
    <cfRule type="cellIs" dxfId="5" priority="2" operator="equal">
      <formula>FALSE</formula>
    </cfRule>
  </conditionalFormatting>
  <conditionalFormatting sqref="R10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7" xr:uid="{00000000-0002-0000-0300-000000000000}">
      <formula1>"N"</formula1>
    </dataValidation>
    <dataValidation type="list" allowBlank="1" showInputMessage="1" showErrorMessage="1" sqref="G3:G7" xr:uid="{00000000-0002-0000-03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9" fitToHeight="0" orientation="landscape" r:id="rId5"/>
  <headerFooter>
    <oddHeader>&amp;L&amp;K000000Województwo 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3"/>
  <sheetViews>
    <sheetView showGridLines="0" view="pageBreakPreview" topLeftCell="A10" zoomScale="85" zoomScaleNormal="78" zoomScaleSheetLayoutView="85" workbookViewId="0">
      <selection activeCell="I29" sqref="I29"/>
    </sheetView>
  </sheetViews>
  <sheetFormatPr defaultColWidth="9.140625" defaultRowHeight="15" x14ac:dyDescent="0.25"/>
  <cols>
    <col min="1" max="1" width="6.7109375" style="3" customWidth="1"/>
    <col min="2" max="2" width="18.28515625" style="3" customWidth="1"/>
    <col min="3" max="3" width="9.140625" style="3" customWidth="1"/>
    <col min="4" max="6" width="15.7109375" style="3" customWidth="1"/>
    <col min="7" max="7" width="62.7109375" style="3" customWidth="1"/>
    <col min="8" max="8" width="8" style="3" customWidth="1"/>
    <col min="9" max="9" width="13" style="3" customWidth="1"/>
    <col min="10" max="10" width="15.7109375" style="119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71" t="s">
        <v>4</v>
      </c>
      <c r="B1" s="171" t="s">
        <v>5</v>
      </c>
      <c r="C1" s="177" t="s">
        <v>40</v>
      </c>
      <c r="D1" s="173" t="s">
        <v>6</v>
      </c>
      <c r="E1" s="173" t="s">
        <v>27</v>
      </c>
      <c r="F1" s="173" t="s">
        <v>13</v>
      </c>
      <c r="G1" s="173" t="s">
        <v>7</v>
      </c>
      <c r="H1" s="171" t="s">
        <v>22</v>
      </c>
      <c r="I1" s="171" t="s">
        <v>8</v>
      </c>
      <c r="J1" s="171" t="s">
        <v>21</v>
      </c>
      <c r="K1" s="175" t="s">
        <v>9</v>
      </c>
      <c r="L1" s="171" t="s">
        <v>14</v>
      </c>
      <c r="M1" s="173" t="s">
        <v>11</v>
      </c>
      <c r="N1" s="171" t="s">
        <v>10</v>
      </c>
      <c r="O1" s="59" t="s">
        <v>39</v>
      </c>
      <c r="P1" s="1"/>
    </row>
    <row r="2" spans="1:19" ht="24.75" customHeight="1" x14ac:dyDescent="0.25">
      <c r="A2" s="171"/>
      <c r="B2" s="171"/>
      <c r="C2" s="178"/>
      <c r="D2" s="174"/>
      <c r="E2" s="174"/>
      <c r="F2" s="174"/>
      <c r="G2" s="174"/>
      <c r="H2" s="171"/>
      <c r="I2" s="171"/>
      <c r="J2" s="171"/>
      <c r="K2" s="175"/>
      <c r="L2" s="171"/>
      <c r="M2" s="174"/>
      <c r="N2" s="171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45.75" customHeight="1" x14ac:dyDescent="0.25">
      <c r="A3" s="41">
        <v>1</v>
      </c>
      <c r="B3" s="41" t="s">
        <v>273</v>
      </c>
      <c r="C3" s="42"/>
      <c r="D3" s="43" t="s">
        <v>151</v>
      </c>
      <c r="E3" s="43">
        <v>1602033</v>
      </c>
      <c r="F3" s="43" t="s">
        <v>64</v>
      </c>
      <c r="G3" s="41" t="s">
        <v>176</v>
      </c>
      <c r="H3" s="41" t="s">
        <v>57</v>
      </c>
      <c r="I3" s="44"/>
      <c r="J3" s="137" t="s">
        <v>86</v>
      </c>
      <c r="K3" s="39"/>
      <c r="L3" s="122"/>
      <c r="M3" s="127"/>
      <c r="N3" s="46">
        <v>0.7</v>
      </c>
      <c r="O3" s="39"/>
      <c r="P3" s="115" t="b">
        <f t="shared" ref="P3" si="0">L3=SUM(O3:O3)</f>
        <v>1</v>
      </c>
      <c r="Q3" s="120" t="e">
        <f t="shared" ref="Q3" si="1">ROUND(L3/K3,4)</f>
        <v>#DIV/0!</v>
      </c>
      <c r="R3" s="121" t="e">
        <f t="shared" ref="R3" si="2">Q3=N3</f>
        <v>#DIV/0!</v>
      </c>
      <c r="S3" s="121" t="b">
        <f t="shared" ref="S3" si="3">K3=L3+M3</f>
        <v>1</v>
      </c>
    </row>
    <row r="4" spans="1:19" ht="30" customHeight="1" x14ac:dyDescent="0.25">
      <c r="A4" s="123">
        <v>2</v>
      </c>
      <c r="B4" s="41" t="s">
        <v>98</v>
      </c>
      <c r="C4" s="42" t="s">
        <v>56</v>
      </c>
      <c r="D4" s="43" t="s">
        <v>151</v>
      </c>
      <c r="E4" s="43">
        <v>1602033</v>
      </c>
      <c r="F4" s="43" t="s">
        <v>64</v>
      </c>
      <c r="G4" s="41" t="s">
        <v>164</v>
      </c>
      <c r="H4" s="41" t="s">
        <v>57</v>
      </c>
      <c r="I4" s="44">
        <v>0.26500000000000001</v>
      </c>
      <c r="J4" s="137" t="s">
        <v>86</v>
      </c>
      <c r="K4" s="39">
        <v>1077232.8899999999</v>
      </c>
      <c r="L4" s="122">
        <f t="shared" ref="L4:L28" si="4">ROUNDDOWN(K4*N4,2)</f>
        <v>754063.02</v>
      </c>
      <c r="M4" s="127">
        <f t="shared" ref="M4:M28" si="5">K4-L4</f>
        <v>323169.86999999988</v>
      </c>
      <c r="N4" s="46">
        <v>0.7</v>
      </c>
      <c r="O4" s="122">
        <f t="shared" ref="O4:O28" si="6">L4</f>
        <v>754063.02</v>
      </c>
      <c r="P4" s="1" t="b">
        <f t="shared" ref="P4:P29" si="7">L4=SUM(O4:O4)</f>
        <v>1</v>
      </c>
      <c r="Q4" s="37">
        <f t="shared" ref="Q4:Q29" si="8">ROUND(L4/K4,4)</f>
        <v>0.7</v>
      </c>
      <c r="R4" s="38" t="b">
        <f t="shared" ref="R4:R5" si="9">Q4=N4</f>
        <v>1</v>
      </c>
      <c r="S4" s="38" t="b">
        <f t="shared" ref="S4:S29" si="10">K4=L4+M4</f>
        <v>1</v>
      </c>
    </row>
    <row r="5" spans="1:19" ht="30" customHeight="1" x14ac:dyDescent="0.25">
      <c r="A5" s="123">
        <v>3</v>
      </c>
      <c r="B5" s="41" t="s">
        <v>106</v>
      </c>
      <c r="C5" s="42" t="s">
        <v>56</v>
      </c>
      <c r="D5" s="43" t="s">
        <v>165</v>
      </c>
      <c r="E5" s="43">
        <v>1609032</v>
      </c>
      <c r="F5" s="43" t="s">
        <v>60</v>
      </c>
      <c r="G5" s="41" t="s">
        <v>178</v>
      </c>
      <c r="H5" s="41" t="s">
        <v>57</v>
      </c>
      <c r="I5" s="44">
        <v>0.2</v>
      </c>
      <c r="J5" s="137" t="s">
        <v>235</v>
      </c>
      <c r="K5" s="39">
        <v>124339.19</v>
      </c>
      <c r="L5" s="122">
        <f t="shared" si="4"/>
        <v>87037.43</v>
      </c>
      <c r="M5" s="127">
        <f t="shared" si="5"/>
        <v>37301.760000000009</v>
      </c>
      <c r="N5" s="46">
        <v>0.7</v>
      </c>
      <c r="O5" s="122">
        <f t="shared" si="6"/>
        <v>87037.43</v>
      </c>
      <c r="P5" s="1" t="b">
        <f t="shared" si="7"/>
        <v>1</v>
      </c>
      <c r="Q5" s="37">
        <f t="shared" si="8"/>
        <v>0.7</v>
      </c>
      <c r="R5" s="38" t="b">
        <f t="shared" si="9"/>
        <v>1</v>
      </c>
      <c r="S5" s="38" t="b">
        <f t="shared" si="10"/>
        <v>1</v>
      </c>
    </row>
    <row r="6" spans="1:19" s="114" customFormat="1" ht="40.5" customHeight="1" x14ac:dyDescent="0.25">
      <c r="A6" s="123">
        <v>4</v>
      </c>
      <c r="B6" s="123" t="s">
        <v>113</v>
      </c>
      <c r="C6" s="124" t="s">
        <v>56</v>
      </c>
      <c r="D6" s="125" t="s">
        <v>174</v>
      </c>
      <c r="E6" s="125">
        <v>1609092</v>
      </c>
      <c r="F6" s="125" t="s">
        <v>60</v>
      </c>
      <c r="G6" s="123" t="s">
        <v>188</v>
      </c>
      <c r="H6" s="123" t="s">
        <v>57</v>
      </c>
      <c r="I6" s="126">
        <v>3.8</v>
      </c>
      <c r="J6" s="137" t="s">
        <v>237</v>
      </c>
      <c r="K6" s="122">
        <v>1909615.14</v>
      </c>
      <c r="L6" s="122">
        <f t="shared" si="4"/>
        <v>1336730.5900000001</v>
      </c>
      <c r="M6" s="127">
        <f t="shared" si="5"/>
        <v>572884.54999999981</v>
      </c>
      <c r="N6" s="128">
        <v>0.7</v>
      </c>
      <c r="O6" s="122">
        <f t="shared" si="6"/>
        <v>1336730.5900000001</v>
      </c>
      <c r="P6" s="115" t="b">
        <f t="shared" ref="P6:P28" si="11">L6=SUM(O6:O6)</f>
        <v>1</v>
      </c>
      <c r="Q6" s="120">
        <f t="shared" ref="Q6:Q28" si="12">ROUND(L6/K6,4)</f>
        <v>0.7</v>
      </c>
      <c r="R6" s="121" t="b">
        <f t="shared" ref="R6:R28" si="13">Q6=N6</f>
        <v>1</v>
      </c>
      <c r="S6" s="121" t="b">
        <f t="shared" ref="S6:S28" si="14">K6=L6+M6</f>
        <v>1</v>
      </c>
    </row>
    <row r="7" spans="1:19" s="114" customFormat="1" ht="30" customHeight="1" x14ac:dyDescent="0.25">
      <c r="A7" s="123">
        <v>5</v>
      </c>
      <c r="B7" s="123" t="s">
        <v>102</v>
      </c>
      <c r="C7" s="124" t="s">
        <v>56</v>
      </c>
      <c r="D7" s="125" t="s">
        <v>165</v>
      </c>
      <c r="E7" s="125">
        <v>1609032</v>
      </c>
      <c r="F7" s="125" t="s">
        <v>60</v>
      </c>
      <c r="G7" s="123" t="s">
        <v>171</v>
      </c>
      <c r="H7" s="123" t="s">
        <v>57</v>
      </c>
      <c r="I7" s="126">
        <v>0.82</v>
      </c>
      <c r="J7" s="137" t="s">
        <v>235</v>
      </c>
      <c r="K7" s="122">
        <v>466035.44</v>
      </c>
      <c r="L7" s="122">
        <f t="shared" si="4"/>
        <v>326224.8</v>
      </c>
      <c r="M7" s="127">
        <f t="shared" si="5"/>
        <v>139810.64000000001</v>
      </c>
      <c r="N7" s="128">
        <v>0.7</v>
      </c>
      <c r="O7" s="122">
        <f t="shared" si="6"/>
        <v>326224.8</v>
      </c>
      <c r="P7" s="115" t="b">
        <f t="shared" si="11"/>
        <v>1</v>
      </c>
      <c r="Q7" s="120">
        <f t="shared" si="12"/>
        <v>0.7</v>
      </c>
      <c r="R7" s="121" t="b">
        <f t="shared" si="13"/>
        <v>1</v>
      </c>
      <c r="S7" s="121" t="b">
        <f t="shared" si="14"/>
        <v>1</v>
      </c>
    </row>
    <row r="8" spans="1:19" s="114" customFormat="1" ht="30" customHeight="1" x14ac:dyDescent="0.25">
      <c r="A8" s="123">
        <v>6</v>
      </c>
      <c r="B8" s="123" t="s">
        <v>114</v>
      </c>
      <c r="C8" s="124" t="s">
        <v>56</v>
      </c>
      <c r="D8" s="125" t="s">
        <v>174</v>
      </c>
      <c r="E8" s="125">
        <v>1609092</v>
      </c>
      <c r="F8" s="125" t="s">
        <v>60</v>
      </c>
      <c r="G8" s="123" t="s">
        <v>189</v>
      </c>
      <c r="H8" s="123" t="s">
        <v>57</v>
      </c>
      <c r="I8" s="126">
        <v>0.58499999999999996</v>
      </c>
      <c r="J8" s="137" t="s">
        <v>84</v>
      </c>
      <c r="K8" s="122">
        <v>447626.03</v>
      </c>
      <c r="L8" s="122">
        <f t="shared" si="4"/>
        <v>313338.21999999997</v>
      </c>
      <c r="M8" s="127">
        <f t="shared" si="5"/>
        <v>134287.81000000006</v>
      </c>
      <c r="N8" s="128">
        <v>0.7</v>
      </c>
      <c r="O8" s="122">
        <f t="shared" si="6"/>
        <v>313338.21999999997</v>
      </c>
      <c r="P8" s="115" t="b">
        <f t="shared" si="11"/>
        <v>1</v>
      </c>
      <c r="Q8" s="120">
        <f t="shared" si="12"/>
        <v>0.7</v>
      </c>
      <c r="R8" s="121" t="b">
        <f t="shared" si="13"/>
        <v>1</v>
      </c>
      <c r="S8" s="121" t="b">
        <f t="shared" si="14"/>
        <v>1</v>
      </c>
    </row>
    <row r="9" spans="1:19" s="114" customFormat="1" ht="30" customHeight="1" x14ac:dyDescent="0.25">
      <c r="A9" s="123">
        <v>7</v>
      </c>
      <c r="B9" s="123" t="s">
        <v>121</v>
      </c>
      <c r="C9" s="124" t="s">
        <v>56</v>
      </c>
      <c r="D9" s="125" t="s">
        <v>162</v>
      </c>
      <c r="E9" s="125">
        <v>1609012</v>
      </c>
      <c r="F9" s="125" t="s">
        <v>60</v>
      </c>
      <c r="G9" s="123" t="s">
        <v>201</v>
      </c>
      <c r="H9" s="123" t="s">
        <v>57</v>
      </c>
      <c r="I9" s="126">
        <v>0.47599999999999998</v>
      </c>
      <c r="J9" s="137" t="s">
        <v>87</v>
      </c>
      <c r="K9" s="122">
        <v>391441.65</v>
      </c>
      <c r="L9" s="122">
        <f t="shared" si="4"/>
        <v>274009.15000000002</v>
      </c>
      <c r="M9" s="127">
        <f t="shared" si="5"/>
        <v>117432.5</v>
      </c>
      <c r="N9" s="128">
        <v>0.7</v>
      </c>
      <c r="O9" s="122">
        <f t="shared" si="6"/>
        <v>274009.15000000002</v>
      </c>
      <c r="P9" s="115" t="b">
        <f t="shared" si="11"/>
        <v>1</v>
      </c>
      <c r="Q9" s="120">
        <f t="shared" si="12"/>
        <v>0.7</v>
      </c>
      <c r="R9" s="121" t="b">
        <f t="shared" si="13"/>
        <v>1</v>
      </c>
      <c r="S9" s="121" t="b">
        <f t="shared" si="14"/>
        <v>1</v>
      </c>
    </row>
    <row r="10" spans="1:19" s="114" customFormat="1" ht="30" customHeight="1" x14ac:dyDescent="0.25">
      <c r="A10" s="123">
        <v>8</v>
      </c>
      <c r="B10" s="123" t="s">
        <v>115</v>
      </c>
      <c r="C10" s="124" t="s">
        <v>56</v>
      </c>
      <c r="D10" s="125" t="s">
        <v>151</v>
      </c>
      <c r="E10" s="125">
        <v>1602033</v>
      </c>
      <c r="F10" s="125" t="s">
        <v>64</v>
      </c>
      <c r="G10" s="123" t="s">
        <v>190</v>
      </c>
      <c r="H10" s="123" t="s">
        <v>57</v>
      </c>
      <c r="I10" s="126">
        <v>0.31</v>
      </c>
      <c r="J10" s="137" t="s">
        <v>86</v>
      </c>
      <c r="K10" s="122">
        <v>2241557.44</v>
      </c>
      <c r="L10" s="122">
        <f t="shared" si="4"/>
        <v>1569090.2</v>
      </c>
      <c r="M10" s="127">
        <f t="shared" si="5"/>
        <v>672467.24</v>
      </c>
      <c r="N10" s="128">
        <v>0.7</v>
      </c>
      <c r="O10" s="122">
        <f t="shared" si="6"/>
        <v>1569090.2</v>
      </c>
      <c r="P10" s="115" t="b">
        <f t="shared" si="11"/>
        <v>1</v>
      </c>
      <c r="Q10" s="120">
        <f t="shared" si="12"/>
        <v>0.7</v>
      </c>
      <c r="R10" s="121" t="b">
        <f t="shared" si="13"/>
        <v>1</v>
      </c>
      <c r="S10" s="121" t="b">
        <f t="shared" si="14"/>
        <v>1</v>
      </c>
    </row>
    <row r="11" spans="1:19" s="114" customFormat="1" ht="30" customHeight="1" x14ac:dyDescent="0.25">
      <c r="A11" s="123">
        <v>9</v>
      </c>
      <c r="B11" s="123" t="s">
        <v>131</v>
      </c>
      <c r="C11" s="124" t="s">
        <v>56</v>
      </c>
      <c r="D11" s="125" t="s">
        <v>151</v>
      </c>
      <c r="E11" s="125">
        <v>1602033</v>
      </c>
      <c r="F11" s="125" t="s">
        <v>64</v>
      </c>
      <c r="G11" s="123" t="s">
        <v>221</v>
      </c>
      <c r="H11" s="123" t="s">
        <v>57</v>
      </c>
      <c r="I11" s="126">
        <v>0.19</v>
      </c>
      <c r="J11" s="137" t="s">
        <v>86</v>
      </c>
      <c r="K11" s="122">
        <v>805069.21</v>
      </c>
      <c r="L11" s="122">
        <f t="shared" si="4"/>
        <v>563548.43999999994</v>
      </c>
      <c r="M11" s="127">
        <f t="shared" si="5"/>
        <v>241520.77000000002</v>
      </c>
      <c r="N11" s="128">
        <v>0.7</v>
      </c>
      <c r="O11" s="122">
        <f t="shared" si="6"/>
        <v>563548.43999999994</v>
      </c>
      <c r="P11" s="115" t="b">
        <f t="shared" si="11"/>
        <v>1</v>
      </c>
      <c r="Q11" s="120">
        <f t="shared" si="12"/>
        <v>0.7</v>
      </c>
      <c r="R11" s="121" t="b">
        <f t="shared" si="13"/>
        <v>1</v>
      </c>
      <c r="S11" s="121" t="b">
        <f t="shared" si="14"/>
        <v>1</v>
      </c>
    </row>
    <row r="12" spans="1:19" s="114" customFormat="1" ht="30" customHeight="1" x14ac:dyDescent="0.25">
      <c r="A12" s="123">
        <v>10</v>
      </c>
      <c r="B12" s="123" t="s">
        <v>124</v>
      </c>
      <c r="C12" s="124" t="s">
        <v>56</v>
      </c>
      <c r="D12" s="125" t="s">
        <v>191</v>
      </c>
      <c r="E12" s="125">
        <v>1607013</v>
      </c>
      <c r="F12" s="125" t="s">
        <v>154</v>
      </c>
      <c r="G12" s="123" t="s">
        <v>206</v>
      </c>
      <c r="H12" s="123" t="s">
        <v>57</v>
      </c>
      <c r="I12" s="126">
        <v>0.16700000000000001</v>
      </c>
      <c r="J12" s="137" t="s">
        <v>238</v>
      </c>
      <c r="K12" s="122">
        <v>86700</v>
      </c>
      <c r="L12" s="122">
        <f t="shared" si="4"/>
        <v>69360</v>
      </c>
      <c r="M12" s="127">
        <f t="shared" si="5"/>
        <v>17340</v>
      </c>
      <c r="N12" s="128">
        <v>0.8</v>
      </c>
      <c r="O12" s="122">
        <f t="shared" si="6"/>
        <v>69360</v>
      </c>
      <c r="P12" s="115" t="b">
        <f t="shared" si="11"/>
        <v>1</v>
      </c>
      <c r="Q12" s="120">
        <f t="shared" si="12"/>
        <v>0.8</v>
      </c>
      <c r="R12" s="121" t="b">
        <f t="shared" si="13"/>
        <v>1</v>
      </c>
      <c r="S12" s="121" t="b">
        <f t="shared" si="14"/>
        <v>1</v>
      </c>
    </row>
    <row r="13" spans="1:19" s="114" customFormat="1" ht="39.75" customHeight="1" x14ac:dyDescent="0.25">
      <c r="A13" s="123">
        <v>11</v>
      </c>
      <c r="B13" s="123" t="s">
        <v>111</v>
      </c>
      <c r="C13" s="124" t="s">
        <v>56</v>
      </c>
      <c r="D13" s="125" t="s">
        <v>169</v>
      </c>
      <c r="E13" s="125">
        <v>1609022</v>
      </c>
      <c r="F13" s="125" t="s">
        <v>60</v>
      </c>
      <c r="G13" s="123" t="s">
        <v>185</v>
      </c>
      <c r="H13" s="123" t="s">
        <v>57</v>
      </c>
      <c r="I13" s="126">
        <v>0.154</v>
      </c>
      <c r="J13" s="137" t="s">
        <v>234</v>
      </c>
      <c r="K13" s="122">
        <v>132347.34</v>
      </c>
      <c r="L13" s="122">
        <f t="shared" si="4"/>
        <v>79408.399999999994</v>
      </c>
      <c r="M13" s="127">
        <f t="shared" si="5"/>
        <v>52938.94</v>
      </c>
      <c r="N13" s="128">
        <v>0.6</v>
      </c>
      <c r="O13" s="122">
        <f t="shared" si="6"/>
        <v>79408.399999999994</v>
      </c>
      <c r="P13" s="115" t="b">
        <f t="shared" si="11"/>
        <v>1</v>
      </c>
      <c r="Q13" s="120">
        <f t="shared" si="12"/>
        <v>0.6</v>
      </c>
      <c r="R13" s="121" t="b">
        <f t="shared" si="13"/>
        <v>1</v>
      </c>
      <c r="S13" s="121" t="b">
        <f t="shared" si="14"/>
        <v>1</v>
      </c>
    </row>
    <row r="14" spans="1:19" s="114" customFormat="1" ht="30" customHeight="1" x14ac:dyDescent="0.25">
      <c r="A14" s="123">
        <v>12</v>
      </c>
      <c r="B14" s="123" t="s">
        <v>107</v>
      </c>
      <c r="C14" s="124" t="s">
        <v>56</v>
      </c>
      <c r="D14" s="125" t="s">
        <v>145</v>
      </c>
      <c r="E14" s="125">
        <v>1609083</v>
      </c>
      <c r="F14" s="125" t="s">
        <v>60</v>
      </c>
      <c r="G14" s="123" t="s">
        <v>179</v>
      </c>
      <c r="H14" s="123" t="s">
        <v>57</v>
      </c>
      <c r="I14" s="126">
        <v>0.14299999999999999</v>
      </c>
      <c r="J14" s="137" t="s">
        <v>234</v>
      </c>
      <c r="K14" s="122">
        <v>271389.01</v>
      </c>
      <c r="L14" s="122">
        <f t="shared" si="4"/>
        <v>189972.3</v>
      </c>
      <c r="M14" s="127">
        <f t="shared" si="5"/>
        <v>81416.710000000021</v>
      </c>
      <c r="N14" s="128">
        <v>0.7</v>
      </c>
      <c r="O14" s="122">
        <f t="shared" si="6"/>
        <v>189972.3</v>
      </c>
      <c r="P14" s="115" t="b">
        <f t="shared" si="11"/>
        <v>1</v>
      </c>
      <c r="Q14" s="120">
        <f t="shared" si="12"/>
        <v>0.7</v>
      </c>
      <c r="R14" s="121" t="b">
        <f t="shared" si="13"/>
        <v>1</v>
      </c>
      <c r="S14" s="121" t="b">
        <f t="shared" si="14"/>
        <v>1</v>
      </c>
    </row>
    <row r="15" spans="1:19" s="114" customFormat="1" ht="30" customHeight="1" x14ac:dyDescent="0.25">
      <c r="A15" s="123">
        <v>13</v>
      </c>
      <c r="B15" s="123" t="s">
        <v>130</v>
      </c>
      <c r="C15" s="124" t="s">
        <v>56</v>
      </c>
      <c r="D15" s="125" t="s">
        <v>211</v>
      </c>
      <c r="E15" s="125">
        <v>1609062</v>
      </c>
      <c r="F15" s="125" t="s">
        <v>60</v>
      </c>
      <c r="G15" s="123" t="s">
        <v>219</v>
      </c>
      <c r="H15" s="123" t="s">
        <v>57</v>
      </c>
      <c r="I15" s="126">
        <v>0.443</v>
      </c>
      <c r="J15" s="137" t="s">
        <v>87</v>
      </c>
      <c r="K15" s="122">
        <v>494953.58</v>
      </c>
      <c r="L15" s="122">
        <f t="shared" si="4"/>
        <v>296972.14</v>
      </c>
      <c r="M15" s="127">
        <f t="shared" si="5"/>
        <v>197981.44</v>
      </c>
      <c r="N15" s="128">
        <v>0.6</v>
      </c>
      <c r="O15" s="122">
        <f t="shared" si="6"/>
        <v>296972.14</v>
      </c>
      <c r="P15" s="115" t="b">
        <f t="shared" si="11"/>
        <v>1</v>
      </c>
      <c r="Q15" s="120">
        <f t="shared" si="12"/>
        <v>0.6</v>
      </c>
      <c r="R15" s="121" t="b">
        <f t="shared" si="13"/>
        <v>1</v>
      </c>
      <c r="S15" s="121" t="b">
        <f t="shared" si="14"/>
        <v>1</v>
      </c>
    </row>
    <row r="16" spans="1:19" s="114" customFormat="1" ht="39" customHeight="1" x14ac:dyDescent="0.25">
      <c r="A16" s="123">
        <v>14</v>
      </c>
      <c r="B16" s="123" t="s">
        <v>137</v>
      </c>
      <c r="C16" s="124" t="s">
        <v>56</v>
      </c>
      <c r="D16" s="125" t="s">
        <v>209</v>
      </c>
      <c r="E16" s="125">
        <v>1603062</v>
      </c>
      <c r="F16" s="125" t="s">
        <v>76</v>
      </c>
      <c r="G16" s="123" t="s">
        <v>228</v>
      </c>
      <c r="H16" s="123" t="s">
        <v>57</v>
      </c>
      <c r="I16" s="126">
        <v>0.41199999999999998</v>
      </c>
      <c r="J16" s="137" t="s">
        <v>239</v>
      </c>
      <c r="K16" s="122">
        <v>225593.61</v>
      </c>
      <c r="L16" s="122">
        <f t="shared" si="4"/>
        <v>157915.51999999999</v>
      </c>
      <c r="M16" s="127">
        <f t="shared" si="5"/>
        <v>67678.09</v>
      </c>
      <c r="N16" s="128">
        <v>0.7</v>
      </c>
      <c r="O16" s="122">
        <f t="shared" si="6"/>
        <v>157915.51999999999</v>
      </c>
      <c r="P16" s="115" t="b">
        <f t="shared" si="11"/>
        <v>1</v>
      </c>
      <c r="Q16" s="120">
        <f t="shared" si="12"/>
        <v>0.7</v>
      </c>
      <c r="R16" s="121" t="b">
        <f t="shared" si="13"/>
        <v>1</v>
      </c>
      <c r="S16" s="121" t="b">
        <f t="shared" si="14"/>
        <v>1</v>
      </c>
    </row>
    <row r="17" spans="1:19" s="114" customFormat="1" ht="30" customHeight="1" x14ac:dyDescent="0.25">
      <c r="A17" s="123">
        <v>15</v>
      </c>
      <c r="B17" s="123" t="s">
        <v>128</v>
      </c>
      <c r="C17" s="124" t="s">
        <v>56</v>
      </c>
      <c r="D17" s="125" t="s">
        <v>215</v>
      </c>
      <c r="E17" s="125">
        <v>1610013</v>
      </c>
      <c r="F17" s="125" t="s">
        <v>62</v>
      </c>
      <c r="G17" s="123" t="s">
        <v>216</v>
      </c>
      <c r="H17" s="123" t="s">
        <v>57</v>
      </c>
      <c r="I17" s="126">
        <v>1.1000000000000001</v>
      </c>
      <c r="J17" s="137" t="s">
        <v>240</v>
      </c>
      <c r="K17" s="122">
        <v>1061642.47</v>
      </c>
      <c r="L17" s="122">
        <f t="shared" si="4"/>
        <v>743149.72</v>
      </c>
      <c r="M17" s="127">
        <f t="shared" si="5"/>
        <v>318492.75</v>
      </c>
      <c r="N17" s="128">
        <v>0.7</v>
      </c>
      <c r="O17" s="122">
        <f t="shared" si="6"/>
        <v>743149.72</v>
      </c>
      <c r="P17" s="115" t="b">
        <f t="shared" si="11"/>
        <v>1</v>
      </c>
      <c r="Q17" s="120">
        <f t="shared" si="12"/>
        <v>0.7</v>
      </c>
      <c r="R17" s="121" t="b">
        <f t="shared" si="13"/>
        <v>1</v>
      </c>
      <c r="S17" s="121" t="b">
        <f t="shared" si="14"/>
        <v>1</v>
      </c>
    </row>
    <row r="18" spans="1:19" s="114" customFormat="1" ht="30" customHeight="1" x14ac:dyDescent="0.25">
      <c r="A18" s="123">
        <v>16</v>
      </c>
      <c r="B18" s="123" t="s">
        <v>129</v>
      </c>
      <c r="C18" s="124" t="s">
        <v>56</v>
      </c>
      <c r="D18" s="125" t="s">
        <v>217</v>
      </c>
      <c r="E18" s="125">
        <v>1611073</v>
      </c>
      <c r="F18" s="125" t="s">
        <v>72</v>
      </c>
      <c r="G18" s="123" t="s">
        <v>218</v>
      </c>
      <c r="H18" s="123" t="s">
        <v>57</v>
      </c>
      <c r="I18" s="126">
        <v>0.57989999999999997</v>
      </c>
      <c r="J18" s="137" t="s">
        <v>82</v>
      </c>
      <c r="K18" s="122">
        <v>2282764.0299999998</v>
      </c>
      <c r="L18" s="122">
        <f t="shared" si="4"/>
        <v>1826211.22</v>
      </c>
      <c r="M18" s="127">
        <f t="shared" si="5"/>
        <v>456552.80999999982</v>
      </c>
      <c r="N18" s="128">
        <v>0.8</v>
      </c>
      <c r="O18" s="122">
        <f t="shared" si="6"/>
        <v>1826211.22</v>
      </c>
      <c r="P18" s="115" t="b">
        <f t="shared" si="11"/>
        <v>1</v>
      </c>
      <c r="Q18" s="120">
        <f t="shared" si="12"/>
        <v>0.8</v>
      </c>
      <c r="R18" s="121" t="b">
        <f t="shared" si="13"/>
        <v>1</v>
      </c>
      <c r="S18" s="121" t="b">
        <f t="shared" si="14"/>
        <v>1</v>
      </c>
    </row>
    <row r="19" spans="1:19" s="114" customFormat="1" ht="30" customHeight="1" x14ac:dyDescent="0.25">
      <c r="A19" s="123">
        <v>17</v>
      </c>
      <c r="B19" s="123" t="s">
        <v>132</v>
      </c>
      <c r="C19" s="124" t="s">
        <v>56</v>
      </c>
      <c r="D19" s="125" t="s">
        <v>191</v>
      </c>
      <c r="E19" s="125">
        <v>1607013</v>
      </c>
      <c r="F19" s="125" t="s">
        <v>154</v>
      </c>
      <c r="G19" s="123" t="s">
        <v>222</v>
      </c>
      <c r="H19" s="123" t="s">
        <v>57</v>
      </c>
      <c r="I19" s="126">
        <v>0.17299999999999999</v>
      </c>
      <c r="J19" s="137" t="s">
        <v>238</v>
      </c>
      <c r="K19" s="122">
        <v>86703</v>
      </c>
      <c r="L19" s="122">
        <f t="shared" si="4"/>
        <v>69362.399999999994</v>
      </c>
      <c r="M19" s="127">
        <f t="shared" si="5"/>
        <v>17340.600000000006</v>
      </c>
      <c r="N19" s="128">
        <v>0.8</v>
      </c>
      <c r="O19" s="122">
        <f t="shared" si="6"/>
        <v>69362.399999999994</v>
      </c>
      <c r="P19" s="115" t="b">
        <f t="shared" si="11"/>
        <v>1</v>
      </c>
      <c r="Q19" s="120">
        <f t="shared" si="12"/>
        <v>0.8</v>
      </c>
      <c r="R19" s="121" t="b">
        <f t="shared" si="13"/>
        <v>1</v>
      </c>
      <c r="S19" s="121" t="b">
        <f t="shared" si="14"/>
        <v>1</v>
      </c>
    </row>
    <row r="20" spans="1:19" s="114" customFormat="1" ht="30" customHeight="1" x14ac:dyDescent="0.25">
      <c r="A20" s="123">
        <v>18</v>
      </c>
      <c r="B20" s="123" t="s">
        <v>133</v>
      </c>
      <c r="C20" s="124" t="s">
        <v>56</v>
      </c>
      <c r="D20" s="125" t="s">
        <v>223</v>
      </c>
      <c r="E20" s="125">
        <v>1604013</v>
      </c>
      <c r="F20" s="125" t="s">
        <v>149</v>
      </c>
      <c r="G20" s="123" t="s">
        <v>224</v>
      </c>
      <c r="H20" s="123" t="s">
        <v>57</v>
      </c>
      <c r="I20" s="126">
        <v>0.12</v>
      </c>
      <c r="J20" s="137" t="s">
        <v>239</v>
      </c>
      <c r="K20" s="122">
        <v>276251.38</v>
      </c>
      <c r="L20" s="122">
        <f t="shared" si="4"/>
        <v>165750.82</v>
      </c>
      <c r="M20" s="127">
        <f t="shared" si="5"/>
        <v>110500.56</v>
      </c>
      <c r="N20" s="128">
        <v>0.6</v>
      </c>
      <c r="O20" s="122">
        <f t="shared" si="6"/>
        <v>165750.82</v>
      </c>
      <c r="P20" s="115" t="b">
        <f t="shared" si="11"/>
        <v>1</v>
      </c>
      <c r="Q20" s="120">
        <f t="shared" si="12"/>
        <v>0.6</v>
      </c>
      <c r="R20" s="121" t="b">
        <f t="shared" si="13"/>
        <v>1</v>
      </c>
      <c r="S20" s="121" t="b">
        <f t="shared" si="14"/>
        <v>1</v>
      </c>
    </row>
    <row r="21" spans="1:19" s="114" customFormat="1" ht="30" customHeight="1" x14ac:dyDescent="0.25">
      <c r="A21" s="123">
        <v>19</v>
      </c>
      <c r="B21" s="123" t="s">
        <v>134</v>
      </c>
      <c r="C21" s="124" t="s">
        <v>56</v>
      </c>
      <c r="D21" s="125" t="s">
        <v>191</v>
      </c>
      <c r="E21" s="125">
        <v>1607013</v>
      </c>
      <c r="F21" s="125" t="s">
        <v>154</v>
      </c>
      <c r="G21" s="123" t="s">
        <v>225</v>
      </c>
      <c r="H21" s="123" t="s">
        <v>57</v>
      </c>
      <c r="I21" s="126">
        <v>0.10299999999999999</v>
      </c>
      <c r="J21" s="137" t="s">
        <v>238</v>
      </c>
      <c r="K21" s="122">
        <v>64978</v>
      </c>
      <c r="L21" s="122">
        <f t="shared" si="4"/>
        <v>51982.400000000001</v>
      </c>
      <c r="M21" s="127">
        <f t="shared" si="5"/>
        <v>12995.599999999999</v>
      </c>
      <c r="N21" s="128">
        <v>0.8</v>
      </c>
      <c r="O21" s="122">
        <f t="shared" si="6"/>
        <v>51982.400000000001</v>
      </c>
      <c r="P21" s="115" t="b">
        <f t="shared" si="11"/>
        <v>1</v>
      </c>
      <c r="Q21" s="120">
        <f t="shared" si="12"/>
        <v>0.8</v>
      </c>
      <c r="R21" s="121" t="b">
        <f t="shared" si="13"/>
        <v>1</v>
      </c>
      <c r="S21" s="121" t="b">
        <f t="shared" si="14"/>
        <v>1</v>
      </c>
    </row>
    <row r="22" spans="1:19" s="114" customFormat="1" ht="30" customHeight="1" x14ac:dyDescent="0.25">
      <c r="A22" s="123">
        <v>20</v>
      </c>
      <c r="B22" s="123" t="s">
        <v>135</v>
      </c>
      <c r="C22" s="124" t="s">
        <v>56</v>
      </c>
      <c r="D22" s="125" t="s">
        <v>191</v>
      </c>
      <c r="E22" s="125">
        <v>1607013</v>
      </c>
      <c r="F22" s="125" t="s">
        <v>154</v>
      </c>
      <c r="G22" s="123" t="s">
        <v>226</v>
      </c>
      <c r="H22" s="123" t="s">
        <v>57</v>
      </c>
      <c r="I22" s="126">
        <v>6.9000000000000006E-2</v>
      </c>
      <c r="J22" s="137" t="s">
        <v>238</v>
      </c>
      <c r="K22" s="122">
        <v>40319</v>
      </c>
      <c r="L22" s="122">
        <f t="shared" si="4"/>
        <v>32255.200000000001</v>
      </c>
      <c r="M22" s="127">
        <f t="shared" si="5"/>
        <v>8063.7999999999993</v>
      </c>
      <c r="N22" s="128">
        <v>0.8</v>
      </c>
      <c r="O22" s="122">
        <f t="shared" si="6"/>
        <v>32255.200000000001</v>
      </c>
      <c r="P22" s="115" t="b">
        <f t="shared" si="11"/>
        <v>1</v>
      </c>
      <c r="Q22" s="120">
        <f t="shared" si="12"/>
        <v>0.8</v>
      </c>
      <c r="R22" s="121" t="b">
        <f t="shared" si="13"/>
        <v>1</v>
      </c>
      <c r="S22" s="121" t="b">
        <f t="shared" si="14"/>
        <v>1</v>
      </c>
    </row>
    <row r="23" spans="1:19" s="114" customFormat="1" ht="30" customHeight="1" x14ac:dyDescent="0.25">
      <c r="A23" s="123">
        <v>21</v>
      </c>
      <c r="B23" s="123" t="s">
        <v>136</v>
      </c>
      <c r="C23" s="124" t="s">
        <v>56</v>
      </c>
      <c r="D23" s="125" t="s">
        <v>191</v>
      </c>
      <c r="E23" s="125">
        <v>1607013</v>
      </c>
      <c r="F23" s="125" t="s">
        <v>154</v>
      </c>
      <c r="G23" s="123" t="s">
        <v>227</v>
      </c>
      <c r="H23" s="123" t="s">
        <v>57</v>
      </c>
      <c r="I23" s="126">
        <v>0.47586000000000001</v>
      </c>
      <c r="J23" s="137" t="s">
        <v>238</v>
      </c>
      <c r="K23" s="122">
        <v>244164</v>
      </c>
      <c r="L23" s="122">
        <f t="shared" si="4"/>
        <v>195331.20000000001</v>
      </c>
      <c r="M23" s="127">
        <f t="shared" si="5"/>
        <v>48832.799999999988</v>
      </c>
      <c r="N23" s="128">
        <v>0.8</v>
      </c>
      <c r="O23" s="122">
        <f t="shared" si="6"/>
        <v>195331.20000000001</v>
      </c>
      <c r="P23" s="115" t="b">
        <f t="shared" si="11"/>
        <v>1</v>
      </c>
      <c r="Q23" s="120">
        <f t="shared" si="12"/>
        <v>0.8</v>
      </c>
      <c r="R23" s="121" t="b">
        <f t="shared" si="13"/>
        <v>1</v>
      </c>
      <c r="S23" s="121" t="b">
        <f t="shared" si="14"/>
        <v>1</v>
      </c>
    </row>
    <row r="24" spans="1:19" s="114" customFormat="1" ht="30" customHeight="1" x14ac:dyDescent="0.25">
      <c r="A24" s="123">
        <v>22</v>
      </c>
      <c r="B24" s="123" t="s">
        <v>138</v>
      </c>
      <c r="C24" s="124" t="s">
        <v>56</v>
      </c>
      <c r="D24" s="125" t="s">
        <v>191</v>
      </c>
      <c r="E24" s="125">
        <v>1607013</v>
      </c>
      <c r="F24" s="125" t="s">
        <v>154</v>
      </c>
      <c r="G24" s="123" t="s">
        <v>229</v>
      </c>
      <c r="H24" s="123" t="s">
        <v>57</v>
      </c>
      <c r="I24" s="126">
        <v>0.17799999999999999</v>
      </c>
      <c r="J24" s="137" t="s">
        <v>238</v>
      </c>
      <c r="K24" s="122">
        <v>96842</v>
      </c>
      <c r="L24" s="122">
        <f t="shared" si="4"/>
        <v>77473.600000000006</v>
      </c>
      <c r="M24" s="127">
        <f t="shared" si="5"/>
        <v>19368.399999999994</v>
      </c>
      <c r="N24" s="128">
        <v>0.8</v>
      </c>
      <c r="O24" s="122">
        <f t="shared" si="6"/>
        <v>77473.600000000006</v>
      </c>
      <c r="P24" s="115" t="b">
        <f t="shared" si="11"/>
        <v>1</v>
      </c>
      <c r="Q24" s="120">
        <f t="shared" si="12"/>
        <v>0.8</v>
      </c>
      <c r="R24" s="121" t="b">
        <f t="shared" si="13"/>
        <v>1</v>
      </c>
      <c r="S24" s="121" t="b">
        <f t="shared" si="14"/>
        <v>1</v>
      </c>
    </row>
    <row r="25" spans="1:19" s="114" customFormat="1" ht="30" customHeight="1" x14ac:dyDescent="0.25">
      <c r="A25" s="123">
        <v>23</v>
      </c>
      <c r="B25" s="123" t="s">
        <v>139</v>
      </c>
      <c r="C25" s="124" t="s">
        <v>56</v>
      </c>
      <c r="D25" s="125" t="s">
        <v>191</v>
      </c>
      <c r="E25" s="125">
        <v>1607013</v>
      </c>
      <c r="F25" s="125" t="s">
        <v>154</v>
      </c>
      <c r="G25" s="123" t="s">
        <v>230</v>
      </c>
      <c r="H25" s="123" t="s">
        <v>57</v>
      </c>
      <c r="I25" s="126">
        <v>0.26529999999999998</v>
      </c>
      <c r="J25" s="137" t="s">
        <v>238</v>
      </c>
      <c r="K25" s="122">
        <v>184688</v>
      </c>
      <c r="L25" s="122">
        <f t="shared" si="4"/>
        <v>147750.39999999999</v>
      </c>
      <c r="M25" s="127">
        <f t="shared" si="5"/>
        <v>36937.600000000006</v>
      </c>
      <c r="N25" s="128">
        <v>0.8</v>
      </c>
      <c r="O25" s="122">
        <f t="shared" si="6"/>
        <v>147750.39999999999</v>
      </c>
      <c r="P25" s="115" t="b">
        <f t="shared" si="11"/>
        <v>1</v>
      </c>
      <c r="Q25" s="120">
        <f t="shared" si="12"/>
        <v>0.8</v>
      </c>
      <c r="R25" s="121" t="b">
        <f t="shared" si="13"/>
        <v>1</v>
      </c>
      <c r="S25" s="121" t="b">
        <f t="shared" si="14"/>
        <v>1</v>
      </c>
    </row>
    <row r="26" spans="1:19" s="114" customFormat="1" ht="38.25" customHeight="1" x14ac:dyDescent="0.25">
      <c r="A26" s="123">
        <v>24</v>
      </c>
      <c r="B26" s="123" t="s">
        <v>140</v>
      </c>
      <c r="C26" s="124" t="s">
        <v>56</v>
      </c>
      <c r="D26" s="125" t="s">
        <v>191</v>
      </c>
      <c r="E26" s="125">
        <v>1607013</v>
      </c>
      <c r="F26" s="125" t="s">
        <v>154</v>
      </c>
      <c r="G26" s="123" t="s">
        <v>231</v>
      </c>
      <c r="H26" s="123" t="s">
        <v>57</v>
      </c>
      <c r="I26" s="126">
        <v>0.216</v>
      </c>
      <c r="J26" s="137" t="s">
        <v>238</v>
      </c>
      <c r="K26" s="122">
        <v>93210</v>
      </c>
      <c r="L26" s="122">
        <f t="shared" si="4"/>
        <v>74568</v>
      </c>
      <c r="M26" s="127">
        <f t="shared" si="5"/>
        <v>18642</v>
      </c>
      <c r="N26" s="128">
        <v>0.8</v>
      </c>
      <c r="O26" s="122">
        <f t="shared" si="6"/>
        <v>74568</v>
      </c>
      <c r="P26" s="115" t="b">
        <f t="shared" si="11"/>
        <v>1</v>
      </c>
      <c r="Q26" s="120">
        <f t="shared" si="12"/>
        <v>0.8</v>
      </c>
      <c r="R26" s="121" t="b">
        <f t="shared" si="13"/>
        <v>1</v>
      </c>
      <c r="S26" s="121" t="b">
        <f t="shared" si="14"/>
        <v>1</v>
      </c>
    </row>
    <row r="27" spans="1:19" s="114" customFormat="1" ht="30" customHeight="1" x14ac:dyDescent="0.25">
      <c r="A27" s="123">
        <v>25</v>
      </c>
      <c r="B27" s="123" t="s">
        <v>141</v>
      </c>
      <c r="C27" s="124" t="s">
        <v>56</v>
      </c>
      <c r="D27" s="125" t="s">
        <v>191</v>
      </c>
      <c r="E27" s="125">
        <v>1607013</v>
      </c>
      <c r="F27" s="125" t="s">
        <v>154</v>
      </c>
      <c r="G27" s="123" t="s">
        <v>232</v>
      </c>
      <c r="H27" s="123" t="s">
        <v>57</v>
      </c>
      <c r="I27" s="126">
        <v>0.105</v>
      </c>
      <c r="J27" s="137" t="s">
        <v>238</v>
      </c>
      <c r="K27" s="122">
        <v>43034</v>
      </c>
      <c r="L27" s="122">
        <f t="shared" si="4"/>
        <v>34427.199999999997</v>
      </c>
      <c r="M27" s="127">
        <f t="shared" si="5"/>
        <v>8606.8000000000029</v>
      </c>
      <c r="N27" s="128">
        <v>0.8</v>
      </c>
      <c r="O27" s="122">
        <f t="shared" si="6"/>
        <v>34427.199999999997</v>
      </c>
      <c r="P27" s="115" t="b">
        <f t="shared" si="11"/>
        <v>1</v>
      </c>
      <c r="Q27" s="120">
        <f t="shared" si="12"/>
        <v>0.8</v>
      </c>
      <c r="R27" s="121" t="b">
        <f t="shared" si="13"/>
        <v>1</v>
      </c>
      <c r="S27" s="121" t="b">
        <f t="shared" si="14"/>
        <v>1</v>
      </c>
    </row>
    <row r="28" spans="1:19" s="114" customFormat="1" ht="30" customHeight="1" x14ac:dyDescent="0.25">
      <c r="A28" s="123">
        <v>26</v>
      </c>
      <c r="B28" s="123" t="s">
        <v>142</v>
      </c>
      <c r="C28" s="124" t="s">
        <v>56</v>
      </c>
      <c r="D28" s="125" t="s">
        <v>191</v>
      </c>
      <c r="E28" s="125">
        <v>1607013</v>
      </c>
      <c r="F28" s="125" t="s">
        <v>154</v>
      </c>
      <c r="G28" s="123" t="s">
        <v>233</v>
      </c>
      <c r="H28" s="123" t="s">
        <v>57</v>
      </c>
      <c r="I28" s="126">
        <v>0.25729999999999997</v>
      </c>
      <c r="J28" s="137" t="s">
        <v>238</v>
      </c>
      <c r="K28" s="122">
        <v>110629</v>
      </c>
      <c r="L28" s="122">
        <f t="shared" si="4"/>
        <v>88503.2</v>
      </c>
      <c r="M28" s="127">
        <f t="shared" si="5"/>
        <v>22125.800000000003</v>
      </c>
      <c r="N28" s="128">
        <v>0.8</v>
      </c>
      <c r="O28" s="122">
        <f t="shared" si="6"/>
        <v>88503.2</v>
      </c>
      <c r="P28" s="115" t="b">
        <f t="shared" si="11"/>
        <v>1</v>
      </c>
      <c r="Q28" s="120">
        <f t="shared" si="12"/>
        <v>0.8</v>
      </c>
      <c r="R28" s="121" t="b">
        <f t="shared" si="13"/>
        <v>1</v>
      </c>
      <c r="S28" s="121" t="b">
        <f t="shared" si="14"/>
        <v>1</v>
      </c>
    </row>
    <row r="29" spans="1:19" ht="20.100000000000001" customHeight="1" x14ac:dyDescent="0.25">
      <c r="A29" s="176" t="s">
        <v>37</v>
      </c>
      <c r="B29" s="176"/>
      <c r="C29" s="176"/>
      <c r="D29" s="176"/>
      <c r="E29" s="176"/>
      <c r="F29" s="176"/>
      <c r="G29" s="176"/>
      <c r="H29" s="176"/>
      <c r="I29" s="54">
        <f>SUM(I3:I28)</f>
        <v>11.607360000000002</v>
      </c>
      <c r="J29" s="129" t="s">
        <v>12</v>
      </c>
      <c r="K29" s="55">
        <f>SUM(K3:K28)</f>
        <v>13259125.409999998</v>
      </c>
      <c r="L29" s="55">
        <f>SUM(L3:L28)</f>
        <v>9524435.5699999966</v>
      </c>
      <c r="M29" s="55">
        <f>SUM(M3:M28)</f>
        <v>3734689.8399999985</v>
      </c>
      <c r="N29" s="57" t="s">
        <v>12</v>
      </c>
      <c r="O29" s="56">
        <f>SUM(O3:O28)</f>
        <v>9524435.5699999966</v>
      </c>
      <c r="P29" s="1" t="b">
        <f t="shared" si="7"/>
        <v>1</v>
      </c>
      <c r="Q29" s="37">
        <f t="shared" si="8"/>
        <v>0.71830000000000005</v>
      </c>
      <c r="R29" s="38" t="s">
        <v>12</v>
      </c>
      <c r="S29" s="38" t="b">
        <f t="shared" si="10"/>
        <v>1</v>
      </c>
    </row>
    <row r="30" spans="1:19" x14ac:dyDescent="0.25">
      <c r="A30" s="31"/>
      <c r="B30" s="31"/>
      <c r="C30" s="31"/>
      <c r="D30" s="31"/>
      <c r="E30" s="31"/>
      <c r="F30" s="31"/>
      <c r="G30" s="31"/>
      <c r="H30" s="31"/>
    </row>
    <row r="31" spans="1:19" x14ac:dyDescent="0.25">
      <c r="A31" s="30" t="s">
        <v>38</v>
      </c>
      <c r="B31" s="30"/>
      <c r="C31" s="30"/>
      <c r="D31" s="30"/>
      <c r="E31" s="30"/>
      <c r="F31" s="30"/>
      <c r="G31" s="30"/>
      <c r="H31" s="30"/>
      <c r="I31" s="13"/>
      <c r="J31" s="115"/>
      <c r="K31" s="5"/>
      <c r="L31" s="13"/>
      <c r="M31" s="13"/>
      <c r="O31" s="13"/>
      <c r="P31" s="1"/>
      <c r="S31" s="38"/>
    </row>
    <row r="32" spans="1:19" ht="13.5" customHeight="1" x14ac:dyDescent="0.25">
      <c r="A32" s="172" t="s">
        <v>34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"/>
    </row>
    <row r="33" spans="2:11" x14ac:dyDescent="0.25">
      <c r="B33" s="32"/>
      <c r="C33" s="32"/>
      <c r="D33" s="32"/>
      <c r="E33" s="32"/>
      <c r="F33" s="32"/>
      <c r="G33" s="32"/>
      <c r="H33" s="32"/>
      <c r="K33" s="27"/>
    </row>
  </sheetData>
  <customSheetViews>
    <customSheetView guid="{99936A5A-6313-48CD-AEA8-E5CBD8CAD0BE}" scale="85" showPageBreaks="1" showGridLines="0" fitToPage="1" printArea="1" showAutoFilter="1" view="pageBreakPreview" topLeftCell="A16">
      <selection activeCell="G1" sqref="G1:G2"/>
      <pageMargins left="0.23622047244094491" right="0.23622047244094491" top="0.74803149606299213" bottom="0.74803149606299213" header="0.31496062992125984" footer="0.31496062992125984"/>
      <pageSetup paperSize="8" scale="79" fitToHeight="0" orientation="landscape" r:id="rId1"/>
      <headerFooter>
        <oddHeader>&amp;LWojewództwo Opolskie - zadania gminne lista rezerwowa</oddHeader>
        <oddFooter>Strona &amp;P z &amp;N</oddFooter>
      </headerFooter>
      <autoFilter ref="A1:S29" xr:uid="{00000000-0000-0000-0000-000000000000}"/>
    </customSheetView>
    <customSheetView guid="{7FA0E4AB-AF05-4C47-B6C1-88A5911A5A92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9" fitToHeight="0" orientation="landscape" r:id="rId2"/>
      <headerFooter>
        <oddHeader>&amp;LWojewództwo Opolskie - zadania gminne lista rezerwowa</oddHeader>
        <oddFooter>Strona &amp;P z &amp;N</oddFooter>
      </headerFooter>
    </customSheetView>
    <customSheetView guid="{764740A2-90BA-4B9E-970B-2B6C3E57EAC4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9" fitToHeight="0" orientation="landscape" r:id="rId3"/>
      <headerFooter>
        <oddHeader>&amp;LWojewództwo Opolskie - zadania gminne lista rezerwowa</oddHeader>
        <oddFooter>Strona &amp;P z &amp;N</oddFooter>
      </headerFooter>
    </customSheetView>
    <customSheetView guid="{49886108-274E-407A-8FC2-D3A1E1B0B26E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79" fitToHeight="0" orientation="landscape" r:id="rId4"/>
      <headerFooter>
        <oddHeader>&amp;LWojewództwo Opolskie - zadania gminne lista rezerwowa</oddHeader>
        <oddFooter>Strona &amp;P z &amp;N</oddFooter>
      </headerFooter>
    </customSheetView>
  </customSheetViews>
  <mergeCells count="16">
    <mergeCell ref="M1:M2"/>
    <mergeCell ref="N1:N2"/>
    <mergeCell ref="A29:H29"/>
    <mergeCell ref="A32:O3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9">
    <cfRule type="cellIs" dxfId="3" priority="5" operator="equal">
      <formula>FALSE</formula>
    </cfRule>
  </conditionalFormatting>
  <conditionalFormatting sqref="P3:R29">
    <cfRule type="containsText" dxfId="2" priority="3" operator="containsText" text="fałsz">
      <formula>NOT(ISERROR(SEARCH("fałsz",P3)))</formula>
    </cfRule>
  </conditionalFormatting>
  <conditionalFormatting sqref="S31">
    <cfRule type="cellIs" dxfId="1" priority="2" operator="equal">
      <formula>FALSE</formula>
    </cfRule>
  </conditionalFormatting>
  <conditionalFormatting sqref="S31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28" xr:uid="{00000000-0002-0000-0400-000000000000}">
      <formula1>"R"</formula1>
    </dataValidation>
    <dataValidation type="list" allowBlank="1" showInputMessage="1" showErrorMessage="1" sqref="C3:C28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8" fitToHeight="0" orientation="landscape" r:id="rId5"/>
  <headerFooter>
    <oddHeader>&amp;LWojewództwo 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2023-04-28T12:12:28Z</cp:lastPrinted>
  <dcterms:created xsi:type="dcterms:W3CDTF">2019-02-25T10:53:14Z</dcterms:created>
  <dcterms:modified xsi:type="dcterms:W3CDTF">2023-11-08T14:16:01Z</dcterms:modified>
</cp:coreProperties>
</file>